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266" windowWidth="11250" windowHeight="8355" tabRatio="638" firstSheet="5" activeTab="5"/>
  </bookViews>
  <sheets>
    <sheet name="Planner 3 - 10" sheetId="1" state="hidden" r:id="rId1"/>
    <sheet name="Blueprint Template" sheetId="2" state="hidden" r:id="rId2"/>
    <sheet name="Reading Gr. 10" sheetId="3" state="hidden" r:id="rId3"/>
    <sheet name="Form F Assignment" sheetId="4" state="hidden" r:id="rId4"/>
    <sheet name="Summary with subskills" sheetId="5" r:id="rId5"/>
    <sheet name="Planner 3-10" sheetId="6" r:id="rId6"/>
    <sheet name="Grade 3" sheetId="7" r:id="rId7"/>
    <sheet name="Grade 4" sheetId="8" r:id="rId8"/>
    <sheet name="Grade 5" sheetId="9" r:id="rId9"/>
    <sheet name="Grade 6" sheetId="10" r:id="rId10"/>
    <sheet name="Grade 7" sheetId="11" r:id="rId11"/>
    <sheet name="Grade 8" sheetId="12" r:id="rId12"/>
    <sheet name="Grade 10" sheetId="13" r:id="rId13"/>
  </sheets>
  <definedNames>
    <definedName name="_xlnm.Print_Area" localSheetId="2">'Reading Gr. 10'!$A$1:$R$77</definedName>
    <definedName name="_xlnm.Print_Area" localSheetId="4">'Summary with subskills'!$A$1:$W$33</definedName>
    <definedName name="_xlnm.Print_Titles" localSheetId="1">'Blueprint Template'!$1:$1</definedName>
    <definedName name="_xlnm.Print_Titles" localSheetId="12">'Grade 10'!$1:$4</definedName>
    <definedName name="_xlnm.Print_Titles" localSheetId="6">'Grade 3'!$1:$4</definedName>
    <definedName name="_xlnm.Print_Titles" localSheetId="7">'Grade 4'!$1:$4</definedName>
    <definedName name="_xlnm.Print_Titles" localSheetId="8">'Grade 5'!$1:$4</definedName>
    <definedName name="_xlnm.Print_Titles" localSheetId="9">'Grade 6'!$1:$4</definedName>
    <definedName name="_xlnm.Print_Titles" localSheetId="10">'Grade 7'!$1:$4</definedName>
    <definedName name="_xlnm.Print_Titles" localSheetId="11">'Grade 8'!$1:$4</definedName>
    <definedName name="_xlnm.Print_Titles" localSheetId="2">'Reading Gr. 10'!$1:$2</definedName>
    <definedName name="_xlnm.Print_Titles" localSheetId="4">'Summary with subskills'!$1:$4</definedName>
  </definedNames>
  <calcPr fullCalcOnLoad="1"/>
</workbook>
</file>

<file path=xl/sharedStrings.xml><?xml version="1.0" encoding="utf-8"?>
<sst xmlns="http://schemas.openxmlformats.org/spreadsheetml/2006/main" count="997" uniqueCount="261">
  <si>
    <t>Goal / Expectation / Indicator Statement</t>
  </si>
  <si>
    <t>SR</t>
  </si>
  <si>
    <t>BCR</t>
  </si>
  <si>
    <t>Goal / Expectation Number</t>
  </si>
  <si>
    <t>The student will demonstrate the ability to respond to a text by employing personal experiences and critical analysis.</t>
  </si>
  <si>
    <t>The student will use effective strategies before, during, and after reading, viewing, and listening to self-selected and assigned materials.</t>
  </si>
  <si>
    <t>The student will construct, examine, and extend meaning of traditional and contemporary works recognized as having significant literary merit.</t>
  </si>
  <si>
    <t>The student will explain and give evidence to support perceptions about print and non-print works.</t>
  </si>
  <si>
    <t>TOTAL</t>
  </si>
  <si>
    <t>The student will use pre-reading strategies appropriate to both the text and purpose for reading by surveying the text, accessing prior knowledge, formulating questions, setting purpose(s), and making predictions.</t>
  </si>
  <si>
    <t>The student will use after-reading strategies appropriate to both the text and purpose for reading by summarizing, comparing, contrasting, synthesizing, drawing conclusions, and validating the purpose for reading.</t>
  </si>
  <si>
    <t>The student will use during-reading strategies appropriate to both the text and purpose for reading by visualizing, making connections, and using fix-up strategies such as rereading, questioning, and summarizing.</t>
  </si>
  <si>
    <t>The student will consider the contributions of plot, character, setting, conflict, and point of view when constructing the meaning of a text.</t>
  </si>
  <si>
    <t>The student will examine meaning by determining how the speaker, organization, sentence structure, word choice, tone, rhythm, and imagery reveal an author’s purpose.</t>
  </si>
  <si>
    <t>The student will explain connections between and among themes and styles of two or more texts.</t>
  </si>
  <si>
    <t>The student will extend or further develop meaning by explaining the implications of the text for the reader or contemporary society.</t>
  </si>
  <si>
    <t xml:space="preserve"> The student will interpret a work by using a critical approach (e.g., reader response, historical, cultural, biographical, structural) that is supported with textual references.</t>
  </si>
  <si>
    <t>The student will identify features of language that create voice and tone.</t>
  </si>
  <si>
    <t>The student will explain how common and universal experiences serve as the source of literary themes which cross time and cultures.</t>
  </si>
  <si>
    <t>Level 1</t>
  </si>
  <si>
    <t>Level 2</t>
  </si>
  <si>
    <t>Level 3</t>
  </si>
  <si>
    <t>TN Aligned Items</t>
  </si>
  <si>
    <t>Number of TN Aligned Items</t>
  </si>
  <si>
    <t>Total SR</t>
  </si>
  <si>
    <t xml:space="preserve">Goal </t>
  </si>
  <si>
    <t>E 2</t>
  </si>
  <si>
    <t>E 3</t>
  </si>
  <si>
    <t>Weight 0-3</t>
  </si>
  <si>
    <t>TN Score Pts</t>
  </si>
  <si>
    <t>Actual Total Score Points</t>
  </si>
  <si>
    <t>Actual Percent of Points</t>
  </si>
  <si>
    <t>Recommended % of Points</t>
  </si>
  <si>
    <t>Minutes of Testing Time</t>
  </si>
  <si>
    <t>Derived Test Blueprint Summary</t>
  </si>
  <si>
    <t>Assigned Weight</t>
  </si>
  <si>
    <t>Percent</t>
  </si>
  <si>
    <t>Total Test</t>
  </si>
  <si>
    <t>Recommended Test Blueprint Summary</t>
  </si>
  <si>
    <t>Points</t>
  </si>
  <si>
    <t>Number of Aligned Items</t>
  </si>
  <si>
    <t>Gap Number</t>
  </si>
  <si>
    <t>Score Points per Item</t>
  </si>
  <si>
    <t>Minutes for TN Items</t>
  </si>
  <si>
    <t>Time per Item</t>
  </si>
  <si>
    <t>Minutes for CRT Items</t>
  </si>
  <si>
    <t>E.1</t>
  </si>
  <si>
    <t>Recommended Number of Points</t>
  </si>
  <si>
    <t> Recognizing the implications of text features such as title, subheadings, pictures, and captions</t>
  </si>
  <si>
    <t> Linking appropriate experiences and prior knowledge about the topic, author, or type of material to the text</t>
  </si>
  <si>
    <t> Identifying an appropriate purpose for reading the text</t>
  </si>
  <si>
    <t> Identifying questions a reader would expect to be answered by reading the text</t>
  </si>
  <si>
    <t> Identifying topics of discussion that may enhance a reader’s understanding of a text</t>
  </si>
  <si>
    <t> Speaker:  advantages and/or effects of a particular speaker in a given text</t>
  </si>
  <si>
    <t> Organization:  benefits of arranging ideas in a particular way for a specific purpose</t>
  </si>
  <si>
    <t> Sentence structure:  arrangement of words or phrases to support a specific purpose</t>
  </si>
  <si>
    <t> Word Choice:  arrangement of words or phrases to achieve a particular effect; author’s choice of words and phrases appropriate for audience or purpose</t>
  </si>
  <si>
    <t xml:space="preserve"> Imagery:  descriptive words used to appeal to the reader’s senses </t>
  </si>
  <si>
    <t> Analyzing the similarities or differences in styles of two or more texts (e.g. formal, informal, conversational, scholarly, journalistic, poetic)</t>
  </si>
  <si>
    <t> Considering the influence of historical, cultural, or biographical background on a given text</t>
  </si>
  <si>
    <t> Stating and explaining a personal response to a given text</t>
  </si>
  <si>
    <t>The student will explain how devices such as stage directions, graphics, and/or illustrations are used to create meaning and evoke response.</t>
  </si>
  <si>
    <t xml:space="preserve"> Analyzing the effect of stage directions including directions to actors, lighting, and special effects </t>
  </si>
  <si>
    <t> Analyzing the impact of graphics and/or illustrations on a given text</t>
  </si>
  <si>
    <t> Predicting the development, topics, or ideas that might logically be included in the text</t>
  </si>
  <si>
    <t> Using visual aids like maps and charts</t>
  </si>
  <si>
    <t> Making connections between ideas within the text and relevant prior knowledge</t>
  </si>
  <si>
    <t> Identifying the organizational pattern of the text</t>
  </si>
  <si>
    <t> Identifying the meaning of words and phrases as they are used in context</t>
  </si>
  <si>
    <t> Focusing on similarities or differences in organizational patterns, purpose, and relevant prior knowledge across texts</t>
  </si>
  <si>
    <t> Summarizing, comparing, contrasting, and synthesizing significant ideas in a text</t>
  </si>
  <si>
    <t> Summarizing or synthesizing significant ideas across texts and drawing conclusions based on the information in more than one text</t>
  </si>
  <si>
    <t> Drawing conclusions based upon information from the text</t>
  </si>
  <si>
    <t> Confirming the usefulness or purpose for reading the text</t>
  </si>
  <si>
    <t> Plot sequence of events, cause-and-effect relationships, identifying events that are rising action, climax or turning point, falling action, or resolution (Students will not be asked to label events.)</t>
  </si>
  <si>
    <t> Characters’ defining traits, motivations, and developments throughout the text</t>
  </si>
  <si>
    <t> Details that provide clues to the setting, the mood created by the setting, the role the setting plays in the text, and the identification of the setting</t>
  </si>
  <si>
    <t> Conflicts that motivate characters and those that serve to drive the plot</t>
  </si>
  <si>
    <t> The perspective of the author or speaker as well as the effects of first or third person narration</t>
  </si>
  <si>
    <t> Identifying ideas and issues of a text or across texts that may have implications for readers or contemporary society</t>
  </si>
  <si>
    <t> Analyzing the effects of certain words and phrases on the tone or voice of a text or across texts</t>
  </si>
  <si>
    <t> Identifying similarities or differences in the overall tone created by language choices throughout a text or across texts</t>
  </si>
  <si>
    <t> Identifying the experiences, emotions, issues and ideas in a text or across texts that give rise to universal literary themes.</t>
  </si>
  <si>
    <t>Informational</t>
  </si>
  <si>
    <t>TOTAL Items to Write</t>
  </si>
  <si>
    <t>Passage Title:</t>
  </si>
  <si>
    <t>Nonfiction</t>
  </si>
  <si>
    <t>Form F</t>
  </si>
  <si>
    <t>34B</t>
  </si>
  <si>
    <t>16, 17</t>
  </si>
  <si>
    <t>5, 6</t>
  </si>
  <si>
    <t>23, 25, 38</t>
  </si>
  <si>
    <t>1, 2, 26, 54</t>
  </si>
  <si>
    <t>13, 22, 36, 47, 49, 55, 57 (65B ok)</t>
  </si>
  <si>
    <t>Code</t>
  </si>
  <si>
    <t>Recommended # of Points</t>
  </si>
  <si>
    <t>Allowable Item Formats</t>
  </si>
  <si>
    <t>Weight</t>
  </si>
  <si>
    <t>Percentage of Points</t>
  </si>
  <si>
    <t>Cross-Check Total Number of Items</t>
  </si>
  <si>
    <t>Total Number of Items of Each Format Desired on Test:</t>
  </si>
  <si>
    <t>Reporting Category</t>
  </si>
  <si>
    <t>Category Title</t>
  </si>
  <si>
    <t>Grade 3</t>
  </si>
  <si>
    <t>Grade 4</t>
  </si>
  <si>
    <t>Grade 5</t>
  </si>
  <si>
    <t>Grade 6</t>
  </si>
  <si>
    <t>Grade 7</t>
  </si>
  <si>
    <t>Grade 8</t>
  </si>
  <si>
    <t>Grade 10</t>
  </si>
  <si>
    <t>% of Pts</t>
  </si>
  <si>
    <t>Number of SR Items (max = 60)</t>
  </si>
  <si>
    <t>Number of CR Items (max = 8)</t>
  </si>
  <si>
    <t>Total Score Points for Test</t>
  </si>
  <si>
    <t># of Pts</t>
  </si>
  <si>
    <t>Notes: Use weights 3 = high importance, 2 = moderate importance, 1 = low importance. Okay to use half-point weights (e.g., 2.5, 1.5), if necessary.</t>
  </si>
  <si>
    <t>Sum of Weights, %, Pts</t>
  </si>
  <si>
    <r>
      <t>Minimum</t>
    </r>
    <r>
      <rPr>
        <sz val="10"/>
        <rFont val="Arial"/>
        <family val="0"/>
      </rPr>
      <t xml:space="preserve"> number of score points per reporting category is 7 (e.g., 4 SR, 1 CR)</t>
    </r>
  </si>
  <si>
    <t>A</t>
  </si>
  <si>
    <t>Mathematical Processes</t>
  </si>
  <si>
    <t>Reasoning</t>
  </si>
  <si>
    <t>Communication</t>
  </si>
  <si>
    <t>Connections</t>
  </si>
  <si>
    <t>Representation</t>
  </si>
  <si>
    <t>Problem Solving</t>
  </si>
  <si>
    <t>Number Operations and Relationships</t>
  </si>
  <si>
    <t>B</t>
  </si>
  <si>
    <t>Aa</t>
  </si>
  <si>
    <t>Ab</t>
  </si>
  <si>
    <t>Ac</t>
  </si>
  <si>
    <t>Ad</t>
  </si>
  <si>
    <t>Ae</t>
  </si>
  <si>
    <t>Ba</t>
  </si>
  <si>
    <t>Number Concepts</t>
  </si>
  <si>
    <t>Bb</t>
  </si>
  <si>
    <t>Number Computation</t>
  </si>
  <si>
    <t>Place Value</t>
  </si>
  <si>
    <t>Reading, Writing, Representing Number</t>
  </si>
  <si>
    <t>Ordering/Comparing</t>
  </si>
  <si>
    <t>Number Theory</t>
  </si>
  <si>
    <t>Counting/Set Concepts</t>
  </si>
  <si>
    <t>Proportionality</t>
  </si>
  <si>
    <t>Fraction/Decimal/Percent Equivalency</t>
  </si>
  <si>
    <t>Ba1</t>
  </si>
  <si>
    <t>Ba2</t>
  </si>
  <si>
    <t>Ba3</t>
  </si>
  <si>
    <t>Ba4</t>
  </si>
  <si>
    <t>Ba5</t>
  </si>
  <si>
    <t>Ba6</t>
  </si>
  <si>
    <t>Ba7</t>
  </si>
  <si>
    <t>Whole Numbers</t>
  </si>
  <si>
    <t>Fractions</t>
  </si>
  <si>
    <t>Decimals</t>
  </si>
  <si>
    <t>Percents</t>
  </si>
  <si>
    <t>Irrational</t>
  </si>
  <si>
    <t>Estimation</t>
  </si>
  <si>
    <t>Bb1</t>
  </si>
  <si>
    <t>Bb2</t>
  </si>
  <si>
    <t>Bb3</t>
  </si>
  <si>
    <t>Bb4</t>
  </si>
  <si>
    <t>Bb5</t>
  </si>
  <si>
    <t>Bb6</t>
  </si>
  <si>
    <t>C</t>
  </si>
  <si>
    <t>Geometry</t>
  </si>
  <si>
    <t>Ca</t>
  </si>
  <si>
    <t>Describing Figures</t>
  </si>
  <si>
    <t>Cb</t>
  </si>
  <si>
    <t>Spatial Relationships</t>
  </si>
  <si>
    <t>Cc</t>
  </si>
  <si>
    <t>Transformations</t>
  </si>
  <si>
    <t>Cd</t>
  </si>
  <si>
    <t>Coordinate System</t>
  </si>
  <si>
    <t>Measurement</t>
  </si>
  <si>
    <t>D</t>
  </si>
  <si>
    <t>Da</t>
  </si>
  <si>
    <t>Db</t>
  </si>
  <si>
    <t>Direct Measurement</t>
  </si>
  <si>
    <t>Dc</t>
  </si>
  <si>
    <t>Indirect Measurement</t>
  </si>
  <si>
    <t>E</t>
  </si>
  <si>
    <t>Statistics and Probability</t>
  </si>
  <si>
    <t>Data Analysis</t>
  </si>
  <si>
    <t>Ea</t>
  </si>
  <si>
    <t>Eb</t>
  </si>
  <si>
    <t>Statistical Methods</t>
  </si>
  <si>
    <t>Ec</t>
  </si>
  <si>
    <t>Probability</t>
  </si>
  <si>
    <t>F</t>
  </si>
  <si>
    <t>Algebraic Relationships</t>
  </si>
  <si>
    <t>Fa</t>
  </si>
  <si>
    <t>Fb</t>
  </si>
  <si>
    <t>Fc</t>
  </si>
  <si>
    <t>Patterns, Relations, and Functions</t>
  </si>
  <si>
    <t>Expressions, Equations, and Inequalities</t>
  </si>
  <si>
    <t>Properties</t>
  </si>
  <si>
    <t>Ca1</t>
  </si>
  <si>
    <t>Ca2</t>
  </si>
  <si>
    <t>Ca3</t>
  </si>
  <si>
    <t>Cb1</t>
  </si>
  <si>
    <t>Cb2</t>
  </si>
  <si>
    <t>Cb3</t>
  </si>
  <si>
    <t>Cc1</t>
  </si>
  <si>
    <t>Cc2</t>
  </si>
  <si>
    <t>Cc3</t>
  </si>
  <si>
    <t>Cd1</t>
  </si>
  <si>
    <t>Cd2</t>
  </si>
  <si>
    <t>Cd3</t>
  </si>
  <si>
    <t>Da1</t>
  </si>
  <si>
    <t>Da2</t>
  </si>
  <si>
    <t>Da3</t>
  </si>
  <si>
    <t>Db1</t>
  </si>
  <si>
    <t>Db2</t>
  </si>
  <si>
    <t>Db3</t>
  </si>
  <si>
    <t>Dc1</t>
  </si>
  <si>
    <t>Dc2</t>
  </si>
  <si>
    <t>Dc3</t>
  </si>
  <si>
    <t>Ea1</t>
  </si>
  <si>
    <t>Ea2</t>
  </si>
  <si>
    <t>Ea3</t>
  </si>
  <si>
    <t>Eb1</t>
  </si>
  <si>
    <t>Eb2</t>
  </si>
  <si>
    <t>Eb3</t>
  </si>
  <si>
    <t>Ec1</t>
  </si>
  <si>
    <t>Ec2</t>
  </si>
  <si>
    <t>Ec3</t>
  </si>
  <si>
    <t>Fa1</t>
  </si>
  <si>
    <t>Fa2</t>
  </si>
  <si>
    <t>Fa3</t>
  </si>
  <si>
    <t>Fb1</t>
  </si>
  <si>
    <t>Fb2</t>
  </si>
  <si>
    <t>Fb3</t>
  </si>
  <si>
    <t>Fc1</t>
  </si>
  <si>
    <t>Fc2</t>
  </si>
  <si>
    <t>Fc3</t>
  </si>
  <si>
    <t>Test Blueprint Planner: Grades 3 - 8, 10</t>
  </si>
  <si>
    <t>Measurable Attributes</t>
  </si>
  <si>
    <t>Reporting Category / Subskill / Subskill Indicator / Grade / Assessment Limit</t>
  </si>
  <si>
    <t>Minutes</t>
  </si>
  <si>
    <t>SR Items to FT in May 2004</t>
  </si>
  <si>
    <t>CR Items to FT in May 2004</t>
  </si>
  <si>
    <t>SR Items to Write for May 2004</t>
  </si>
  <si>
    <t>CR Items to Write for May 2004</t>
  </si>
  <si>
    <t>Spatial Relationships and Transformations</t>
  </si>
  <si>
    <t>Data Analysis and Statistics</t>
  </si>
  <si>
    <t>BCR (2 step; 3 pts)</t>
  </si>
  <si>
    <t>BCR (2 pt)</t>
  </si>
  <si>
    <t>Revised Reduced SR</t>
  </si>
  <si>
    <t>Revised Reduced 2pt CR</t>
  </si>
  <si>
    <t>Revised Reduced ECR</t>
  </si>
  <si>
    <t>DOK 3</t>
  </si>
  <si>
    <t>DOK 2</t>
  </si>
  <si>
    <t>DOK 1</t>
  </si>
  <si>
    <t>DOK2</t>
  </si>
  <si>
    <t>Actual Percentage of Points</t>
  </si>
  <si>
    <t>Test Blueprint Summary: Grades 3 - 8, 10</t>
  </si>
  <si>
    <t>CR</t>
  </si>
  <si>
    <t>Total Pts</t>
  </si>
  <si>
    <t xml:space="preserve">Sum </t>
  </si>
  <si>
    <t>Number of SR Items</t>
  </si>
  <si>
    <t>Number of CR Items</t>
  </si>
  <si>
    <t>*Note: Number of score points at the subskill indicator level (e.g., Aa1, Aa2, etc.) are for SR items only.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</si>
</sst>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  <font>
      <b/>
      <sz val="11"/>
      <name val="Arial"/>
      <family val="2"/>
    </font>
    <font>
      <b/>
      <u val="single"/>
      <sz val="9"/>
      <name val="Arial"/>
      <family val="2"/>
    </font>
    <font>
      <b/>
      <sz val="10"/>
      <name val="Times"/>
      <family val="0"/>
    </font>
    <font>
      <b/>
      <sz val="10"/>
      <name val="Times New Roman"/>
      <family val="1"/>
    </font>
    <font>
      <sz val="18"/>
      <name val="Arial"/>
      <family val="2"/>
    </font>
    <font>
      <sz val="12"/>
      <name val="Times New Roman"/>
      <family val="1"/>
    </font>
    <font>
      <b/>
      <sz val="12"/>
      <name val="Times"/>
      <family val="0"/>
    </font>
    <font>
      <b/>
      <sz val="12"/>
      <name val="Arial"/>
      <family val="2"/>
    </font>
    <font>
      <sz val="12"/>
      <name val="Times"/>
      <family val="0"/>
    </font>
    <font>
      <sz val="12"/>
      <name val="Arial"/>
      <family val="2"/>
    </font>
    <font>
      <sz val="12"/>
      <name val="Symbol"/>
      <family val="1"/>
    </font>
    <font>
      <sz val="12"/>
      <name val="Wingdings"/>
      <family val="0"/>
    </font>
    <font>
      <sz val="8"/>
      <name val="Times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u val="single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164" fontId="2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49" fontId="7" fillId="36" borderId="0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36" borderId="10" xfId="0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6" borderId="10" xfId="0" applyFont="1" applyFill="1" applyBorder="1" applyAlignment="1">
      <alignment wrapText="1"/>
    </xf>
    <xf numFmtId="0" fontId="2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0" fillId="37" borderId="0" xfId="0" applyFont="1" applyFill="1" applyBorder="1" applyAlignment="1">
      <alignment horizontal="center" vertical="center" wrapText="1"/>
    </xf>
    <xf numFmtId="1" fontId="10" fillId="37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36" borderId="10" xfId="0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/>
    </xf>
    <xf numFmtId="0" fontId="0" fillId="0" borderId="0" xfId="0" applyAlignment="1">
      <alignment/>
    </xf>
    <xf numFmtId="0" fontId="0" fillId="36" borderId="10" xfId="0" applyFill="1" applyBorder="1" applyAlignment="1">
      <alignment/>
    </xf>
    <xf numFmtId="0" fontId="9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6" borderId="10" xfId="0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wrapText="1"/>
    </xf>
    <xf numFmtId="0" fontId="2" fillId="38" borderId="0" xfId="0" applyFont="1" applyFill="1" applyBorder="1" applyAlignment="1">
      <alignment horizontal="left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vertical="center"/>
    </xf>
    <xf numFmtId="0" fontId="11" fillId="38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vertical="top" wrapText="1"/>
    </xf>
    <xf numFmtId="0" fontId="9" fillId="36" borderId="10" xfId="0" applyFont="1" applyFill="1" applyBorder="1" applyAlignment="1">
      <alignment vertical="top"/>
    </xf>
    <xf numFmtId="1" fontId="7" fillId="36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13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9" fontId="7" fillId="36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9" fillId="33" borderId="0" xfId="0" applyFont="1" applyFill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6" borderId="10" xfId="0" applyFont="1" applyFill="1" applyBorder="1" applyAlignment="1">
      <alignment horizontal="center" vertical="top"/>
    </xf>
    <xf numFmtId="10" fontId="0" fillId="36" borderId="1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vertical="top" wrapText="1"/>
    </xf>
    <xf numFmtId="0" fontId="9" fillId="35" borderId="0" xfId="0" applyNumberFormat="1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shrinkToFi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shrinkToFit="1"/>
    </xf>
    <xf numFmtId="0" fontId="9" fillId="39" borderId="12" xfId="0" applyFont="1" applyFill="1" applyBorder="1" applyAlignment="1">
      <alignment shrinkToFit="1"/>
    </xf>
    <xf numFmtId="0" fontId="0" fillId="39" borderId="10" xfId="0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9" fillId="0" borderId="0" xfId="0" applyFont="1" applyAlignment="1">
      <alignment horizontal="left"/>
    </xf>
    <xf numFmtId="1" fontId="0" fillId="36" borderId="10" xfId="0" applyNumberFormat="1" applyFill="1" applyBorder="1" applyAlignment="1">
      <alignment horizontal="center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NumberFormat="1" applyFill="1" applyAlignment="1">
      <alignment horizontal="center" vertical="top"/>
    </xf>
    <xf numFmtId="0" fontId="0" fillId="0" borderId="0" xfId="0" applyAlignment="1">
      <alignment wrapText="1"/>
    </xf>
    <xf numFmtId="0" fontId="9" fillId="0" borderId="12" xfId="0" applyFont="1" applyBorder="1" applyAlignment="1">
      <alignment wrapText="1" shrinkToFit="1"/>
    </xf>
    <xf numFmtId="0" fontId="9" fillId="0" borderId="10" xfId="0" applyFont="1" applyBorder="1" applyAlignment="1">
      <alignment wrapText="1"/>
    </xf>
    <xf numFmtId="0" fontId="9" fillId="35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36" borderId="0" xfId="0" applyNumberFormat="1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39" borderId="13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39" borderId="10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16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center" vertical="top" wrapText="1"/>
    </xf>
    <xf numFmtId="0" fontId="17" fillId="33" borderId="0" xfId="0" applyNumberFormat="1" applyFont="1" applyFill="1" applyBorder="1" applyAlignment="1">
      <alignment horizontal="center" vertical="top" wrapText="1"/>
    </xf>
    <xf numFmtId="164" fontId="17" fillId="33" borderId="0" xfId="0" applyNumberFormat="1" applyFont="1" applyFill="1" applyBorder="1" applyAlignment="1">
      <alignment horizontal="center" vertical="top" wrapText="1"/>
    </xf>
    <xf numFmtId="1" fontId="17" fillId="33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center" vertical="top" wrapText="1"/>
    </xf>
    <xf numFmtId="49" fontId="17" fillId="34" borderId="0" xfId="0" applyNumberFormat="1" applyFont="1" applyFill="1" applyBorder="1" applyAlignment="1">
      <alignment horizontal="center" vertical="top" wrapText="1"/>
    </xf>
    <xf numFmtId="0" fontId="17" fillId="34" borderId="0" xfId="0" applyNumberFormat="1" applyFont="1" applyFill="1" applyBorder="1" applyAlignment="1">
      <alignment horizontal="center" vertical="top" wrapText="1"/>
    </xf>
    <xf numFmtId="164" fontId="17" fillId="34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19" fillId="34" borderId="0" xfId="0" applyFont="1" applyFill="1" applyAlignment="1">
      <alignment horizontal="center" vertical="top"/>
    </xf>
    <xf numFmtId="0" fontId="19" fillId="34" borderId="0" xfId="0" applyNumberFormat="1" applyFont="1" applyFill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NumberFormat="1" applyFont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NumberFormat="1" applyFont="1" applyAlignment="1">
      <alignment horizontal="center" vertical="top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1" fontId="19" fillId="0" borderId="13" xfId="0" applyNumberFormat="1" applyFont="1" applyBorder="1" applyAlignment="1">
      <alignment vertical="center"/>
    </xf>
    <xf numFmtId="0" fontId="19" fillId="39" borderId="13" xfId="0" applyFont="1" applyFill="1" applyBorder="1" applyAlignment="1">
      <alignment vertical="center"/>
    </xf>
    <xf numFmtId="1" fontId="19" fillId="39" borderId="13" xfId="0" applyNumberFormat="1" applyFont="1" applyFill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1" fontId="17" fillId="0" borderId="12" xfId="0" applyNumberFormat="1" applyFont="1" applyBorder="1" applyAlignment="1">
      <alignment vertical="center"/>
    </xf>
    <xf numFmtId="0" fontId="17" fillId="39" borderId="12" xfId="0" applyFont="1" applyFill="1" applyBorder="1" applyAlignment="1">
      <alignment vertical="center"/>
    </xf>
    <xf numFmtId="1" fontId="17" fillId="39" borderId="14" xfId="0" applyNumberFormat="1" applyFont="1" applyFill="1" applyBorder="1" applyAlignment="1">
      <alignment vertical="center"/>
    </xf>
    <xf numFmtId="1" fontId="17" fillId="39" borderId="12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13" xfId="0" applyNumberFormat="1" applyFont="1" applyBorder="1" applyAlignment="1">
      <alignment vertical="center"/>
    </xf>
    <xf numFmtId="9" fontId="17" fillId="0" borderId="10" xfId="0" applyNumberFormat="1" applyFont="1" applyBorder="1" applyAlignment="1">
      <alignment vertical="center"/>
    </xf>
    <xf numFmtId="9" fontId="17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9" fontId="17" fillId="39" borderId="13" xfId="0" applyNumberFormat="1" applyFont="1" applyFill="1" applyBorder="1" applyAlignment="1">
      <alignment vertical="center"/>
    </xf>
    <xf numFmtId="9" fontId="17" fillId="39" borderId="10" xfId="0" applyNumberFormat="1" applyFont="1" applyFill="1" applyBorder="1" applyAlignment="1">
      <alignment vertical="center"/>
    </xf>
    <xf numFmtId="9" fontId="17" fillId="39" borderId="12" xfId="0" applyNumberFormat="1" applyFont="1" applyFill="1" applyBorder="1" applyAlignment="1">
      <alignment vertical="center"/>
    </xf>
    <xf numFmtId="0" fontId="9" fillId="39" borderId="13" xfId="0" applyFont="1" applyFill="1" applyBorder="1" applyAlignment="1">
      <alignment vertical="center"/>
    </xf>
    <xf numFmtId="0" fontId="9" fillId="39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39" borderId="0" xfId="0" applyFont="1" applyFill="1" applyBorder="1" applyAlignment="1">
      <alignment/>
    </xf>
    <xf numFmtId="1" fontId="17" fillId="0" borderId="12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0" fontId="19" fillId="39" borderId="10" xfId="0" applyFont="1" applyFill="1" applyBorder="1" applyAlignment="1">
      <alignment vertical="center"/>
    </xf>
    <xf numFmtId="1" fontId="19" fillId="39" borderId="1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Border="1" applyAlignment="1">
      <alignment horizontal="center" vertical="top" wrapText="1"/>
    </xf>
    <xf numFmtId="164" fontId="9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9" fillId="40" borderId="0" xfId="0" applyFont="1" applyFill="1" applyBorder="1" applyAlignment="1">
      <alignment horizontal="left" vertical="top" wrapText="1"/>
    </xf>
    <xf numFmtId="0" fontId="9" fillId="40" borderId="0" xfId="0" applyFont="1" applyFill="1" applyBorder="1" applyAlignment="1">
      <alignment vertical="top" wrapText="1"/>
    </xf>
    <xf numFmtId="0" fontId="9" fillId="40" borderId="0" xfId="0" applyFont="1" applyFill="1" applyBorder="1" applyAlignment="1">
      <alignment horizontal="center" vertical="top" wrapText="1"/>
    </xf>
    <xf numFmtId="0" fontId="9" fillId="40" borderId="0" xfId="0" applyNumberFormat="1" applyFont="1" applyFill="1" applyBorder="1" applyAlignment="1">
      <alignment horizontal="center" vertical="top" wrapText="1"/>
    </xf>
    <xf numFmtId="164" fontId="9" fillId="40" borderId="0" xfId="0" applyNumberFormat="1" applyFont="1" applyFill="1" applyBorder="1" applyAlignment="1">
      <alignment horizontal="center" vertical="top" wrapText="1"/>
    </xf>
    <xf numFmtId="0" fontId="9" fillId="40" borderId="0" xfId="0" applyFont="1" applyFill="1" applyAlignment="1">
      <alignment horizontal="center" vertical="top" wrapText="1"/>
    </xf>
    <xf numFmtId="0" fontId="3" fillId="4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2" fillId="40" borderId="0" xfId="0" applyFont="1" applyFill="1" applyBorder="1" applyAlignment="1">
      <alignment horizontal="left" vertical="top" wrapText="1"/>
    </xf>
    <xf numFmtId="0" fontId="12" fillId="40" borderId="0" xfId="0" applyFont="1" applyFill="1" applyBorder="1" applyAlignment="1">
      <alignment vertical="top" wrapText="1"/>
    </xf>
    <xf numFmtId="0" fontId="12" fillId="40" borderId="0" xfId="0" applyFont="1" applyFill="1" applyBorder="1" applyAlignment="1">
      <alignment horizontal="center" vertical="top" wrapText="1"/>
    </xf>
    <xf numFmtId="0" fontId="9" fillId="40" borderId="0" xfId="0" applyFont="1" applyFill="1" applyAlignment="1">
      <alignment horizontal="center" vertical="top" wrapText="1"/>
    </xf>
    <xf numFmtId="0" fontId="2" fillId="4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10" fontId="0" fillId="33" borderId="0" xfId="0" applyNumberFormat="1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0" fontId="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7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 vertical="center"/>
    </xf>
    <xf numFmtId="1" fontId="9" fillId="33" borderId="17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horizontal="left" vertical="center"/>
    </xf>
    <xf numFmtId="1" fontId="0" fillId="33" borderId="0" xfId="0" applyNumberFormat="1" applyFont="1" applyFill="1" applyBorder="1" applyAlignment="1">
      <alignment vertical="center" wrapText="1"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39" borderId="12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vertical="center" wrapText="1"/>
    </xf>
    <xf numFmtId="9" fontId="0" fillId="0" borderId="13" xfId="0" applyNumberFormat="1" applyFont="1" applyFill="1" applyBorder="1" applyAlignment="1">
      <alignment vertical="center"/>
    </xf>
    <xf numFmtId="0" fontId="0" fillId="39" borderId="13" xfId="0" applyFont="1" applyFill="1" applyBorder="1" applyAlignment="1">
      <alignment vertical="center"/>
    </xf>
    <xf numFmtId="9" fontId="0" fillId="39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9" fontId="0" fillId="0" borderId="10" xfId="0" applyNumberFormat="1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9" fontId="0" fillId="39" borderId="10" xfId="0" applyNumberFormat="1" applyFont="1" applyFill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1" fontId="0" fillId="39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1" fontId="0" fillId="39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9" borderId="19" xfId="0" applyFont="1" applyFill="1" applyBorder="1" applyAlignment="1">
      <alignment horizontal="center"/>
    </xf>
    <xf numFmtId="0" fontId="9" fillId="39" borderId="20" xfId="0" applyFont="1" applyFill="1" applyBorder="1" applyAlignment="1">
      <alignment horizontal="center"/>
    </xf>
    <xf numFmtId="0" fontId="9" fillId="39" borderId="21" xfId="0" applyFont="1" applyFill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39" borderId="19" xfId="0" applyFont="1" applyFill="1" applyBorder="1" applyAlignment="1">
      <alignment horizontal="center" wrapText="1"/>
    </xf>
    <xf numFmtId="0" fontId="9" fillId="39" borderId="20" xfId="0" applyFont="1" applyFill="1" applyBorder="1" applyAlignment="1">
      <alignment horizontal="center" wrapText="1"/>
    </xf>
    <xf numFmtId="0" fontId="9" fillId="39" borderId="2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35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48400" y="6505575"/>
          <a:ext cx="113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oneCellAnchor>
    <xdr:from>
      <xdr:col>4</xdr:col>
      <xdr:colOff>0</xdr:colOff>
      <xdr:row>17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962525" y="4448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3" name="Text Box 7"/>
        <xdr:cNvSpPr txBox="1">
          <a:spLocks noChangeArrowheads="1"/>
        </xdr:cNvSpPr>
      </xdr:nvSpPr>
      <xdr:spPr>
        <a:xfrm>
          <a:off x="4962525" y="5362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4" name="Text Box 8"/>
        <xdr:cNvSpPr txBox="1">
          <a:spLocks noChangeArrowheads="1"/>
        </xdr:cNvSpPr>
      </xdr:nvSpPr>
      <xdr:spPr>
        <a:xfrm>
          <a:off x="4962525" y="650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5" name="Text Box 9"/>
        <xdr:cNvSpPr txBox="1">
          <a:spLocks noChangeArrowheads="1"/>
        </xdr:cNvSpPr>
      </xdr:nvSpPr>
      <xdr:spPr>
        <a:xfrm>
          <a:off x="4962525" y="8562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04775" cy="200025"/>
    <xdr:sp fLocksText="0">
      <xdr:nvSpPr>
        <xdr:cNvPr id="6" name="Text Box 10"/>
        <xdr:cNvSpPr txBox="1">
          <a:spLocks noChangeArrowheads="1"/>
        </xdr:cNvSpPr>
      </xdr:nvSpPr>
      <xdr:spPr>
        <a:xfrm>
          <a:off x="4962525" y="10391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04775" cy="200025"/>
    <xdr:sp fLocksText="0">
      <xdr:nvSpPr>
        <xdr:cNvPr id="7" name="Text Box 11"/>
        <xdr:cNvSpPr txBox="1">
          <a:spLocks noChangeArrowheads="1"/>
        </xdr:cNvSpPr>
      </xdr:nvSpPr>
      <xdr:spPr>
        <a:xfrm>
          <a:off x="4962525" y="10391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04775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4962525" y="10391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04775" cy="200025"/>
    <xdr:sp fLocksText="0">
      <xdr:nvSpPr>
        <xdr:cNvPr id="9" name="Text Box 13"/>
        <xdr:cNvSpPr txBox="1">
          <a:spLocks noChangeArrowheads="1"/>
        </xdr:cNvSpPr>
      </xdr:nvSpPr>
      <xdr:spPr>
        <a:xfrm>
          <a:off x="4962525" y="11077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04775" cy="200025"/>
    <xdr:sp fLocksText="0">
      <xdr:nvSpPr>
        <xdr:cNvPr id="10" name="Text Box 14"/>
        <xdr:cNvSpPr txBox="1">
          <a:spLocks noChangeArrowheads="1"/>
        </xdr:cNvSpPr>
      </xdr:nvSpPr>
      <xdr:spPr>
        <a:xfrm>
          <a:off x="4962525" y="11991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200025"/>
    <xdr:sp fLocksText="0">
      <xdr:nvSpPr>
        <xdr:cNvPr id="11" name="Text Box 15"/>
        <xdr:cNvSpPr txBox="1">
          <a:spLocks noChangeArrowheads="1"/>
        </xdr:cNvSpPr>
      </xdr:nvSpPr>
      <xdr:spPr>
        <a:xfrm>
          <a:off x="4962525" y="12906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04775" cy="200025"/>
    <xdr:sp fLocksText="0">
      <xdr:nvSpPr>
        <xdr:cNvPr id="12" name="Text Box 16"/>
        <xdr:cNvSpPr txBox="1">
          <a:spLocks noChangeArrowheads="1"/>
        </xdr:cNvSpPr>
      </xdr:nvSpPr>
      <xdr:spPr>
        <a:xfrm>
          <a:off x="4962525" y="13820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04775" cy="200025"/>
    <xdr:sp fLocksText="0">
      <xdr:nvSpPr>
        <xdr:cNvPr id="13" name="Text Box 17"/>
        <xdr:cNvSpPr txBox="1">
          <a:spLocks noChangeArrowheads="1"/>
        </xdr:cNvSpPr>
      </xdr:nvSpPr>
      <xdr:spPr>
        <a:xfrm>
          <a:off x="4962525" y="14735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04775" cy="200025"/>
    <xdr:sp fLocksText="0">
      <xdr:nvSpPr>
        <xdr:cNvPr id="14" name="Text Box 18"/>
        <xdr:cNvSpPr txBox="1">
          <a:spLocks noChangeArrowheads="1"/>
        </xdr:cNvSpPr>
      </xdr:nvSpPr>
      <xdr:spPr>
        <a:xfrm>
          <a:off x="49625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04775" cy="200025"/>
    <xdr:sp fLocksText="0">
      <xdr:nvSpPr>
        <xdr:cNvPr id="15" name="Text Box 19"/>
        <xdr:cNvSpPr txBox="1">
          <a:spLocks noChangeArrowheads="1"/>
        </xdr:cNvSpPr>
      </xdr:nvSpPr>
      <xdr:spPr>
        <a:xfrm>
          <a:off x="4962525" y="16563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04775" cy="200025"/>
    <xdr:sp fLocksText="0">
      <xdr:nvSpPr>
        <xdr:cNvPr id="16" name="Text Box 20"/>
        <xdr:cNvSpPr txBox="1">
          <a:spLocks noChangeArrowheads="1"/>
        </xdr:cNvSpPr>
      </xdr:nvSpPr>
      <xdr:spPr>
        <a:xfrm>
          <a:off x="4962525" y="1747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04775" cy="200025"/>
    <xdr:sp fLocksText="0">
      <xdr:nvSpPr>
        <xdr:cNvPr id="17" name="Text Box 21"/>
        <xdr:cNvSpPr txBox="1">
          <a:spLocks noChangeArrowheads="1"/>
        </xdr:cNvSpPr>
      </xdr:nvSpPr>
      <xdr:spPr>
        <a:xfrm>
          <a:off x="4962525" y="18392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04775" cy="200025"/>
    <xdr:sp fLocksText="0">
      <xdr:nvSpPr>
        <xdr:cNvPr id="18" name="Text Box 22"/>
        <xdr:cNvSpPr txBox="1">
          <a:spLocks noChangeArrowheads="1"/>
        </xdr:cNvSpPr>
      </xdr:nvSpPr>
      <xdr:spPr>
        <a:xfrm>
          <a:off x="4962525" y="1862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04775" cy="200025"/>
    <xdr:sp fLocksText="0">
      <xdr:nvSpPr>
        <xdr:cNvPr id="19" name="Text Box 28"/>
        <xdr:cNvSpPr txBox="1">
          <a:spLocks noChangeArrowheads="1"/>
        </xdr:cNvSpPr>
      </xdr:nvSpPr>
      <xdr:spPr>
        <a:xfrm>
          <a:off x="4962525" y="19078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04775" cy="200025"/>
    <xdr:sp fLocksText="0">
      <xdr:nvSpPr>
        <xdr:cNvPr id="20" name="Text Box 29"/>
        <xdr:cNvSpPr txBox="1">
          <a:spLocks noChangeArrowheads="1"/>
        </xdr:cNvSpPr>
      </xdr:nvSpPr>
      <xdr:spPr>
        <a:xfrm>
          <a:off x="4962525" y="19992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04775" cy="200025"/>
    <xdr:sp fLocksText="0">
      <xdr:nvSpPr>
        <xdr:cNvPr id="21" name="Text Box 30"/>
        <xdr:cNvSpPr txBox="1">
          <a:spLocks noChangeArrowheads="1"/>
        </xdr:cNvSpPr>
      </xdr:nvSpPr>
      <xdr:spPr>
        <a:xfrm>
          <a:off x="4962525" y="20907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04775" cy="200025"/>
    <xdr:sp fLocksText="0">
      <xdr:nvSpPr>
        <xdr:cNvPr id="22" name="Text Box 31"/>
        <xdr:cNvSpPr txBox="1">
          <a:spLocks noChangeArrowheads="1"/>
        </xdr:cNvSpPr>
      </xdr:nvSpPr>
      <xdr:spPr>
        <a:xfrm>
          <a:off x="4962525" y="21821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04775" cy="200025"/>
    <xdr:sp fLocksText="0">
      <xdr:nvSpPr>
        <xdr:cNvPr id="23" name="Text Box 32"/>
        <xdr:cNvSpPr txBox="1">
          <a:spLocks noChangeArrowheads="1"/>
        </xdr:cNvSpPr>
      </xdr:nvSpPr>
      <xdr:spPr>
        <a:xfrm>
          <a:off x="4962525" y="22050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04775" cy="200025"/>
    <xdr:sp fLocksText="0">
      <xdr:nvSpPr>
        <xdr:cNvPr id="24" name="Text Box 33"/>
        <xdr:cNvSpPr txBox="1">
          <a:spLocks noChangeArrowheads="1"/>
        </xdr:cNvSpPr>
      </xdr:nvSpPr>
      <xdr:spPr>
        <a:xfrm>
          <a:off x="4962525" y="22736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04775" cy="200025"/>
    <xdr:sp fLocksText="0">
      <xdr:nvSpPr>
        <xdr:cNvPr id="25" name="Text Box 34"/>
        <xdr:cNvSpPr txBox="1">
          <a:spLocks noChangeArrowheads="1"/>
        </xdr:cNvSpPr>
      </xdr:nvSpPr>
      <xdr:spPr>
        <a:xfrm>
          <a:off x="4962525" y="23650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04775" cy="200025"/>
    <xdr:sp fLocksText="0">
      <xdr:nvSpPr>
        <xdr:cNvPr id="26" name="Text Box 35"/>
        <xdr:cNvSpPr txBox="1">
          <a:spLocks noChangeArrowheads="1"/>
        </xdr:cNvSpPr>
      </xdr:nvSpPr>
      <xdr:spPr>
        <a:xfrm>
          <a:off x="4962525" y="2455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04775" cy="200025"/>
    <xdr:sp fLocksText="0">
      <xdr:nvSpPr>
        <xdr:cNvPr id="27" name="Text Box 36"/>
        <xdr:cNvSpPr txBox="1">
          <a:spLocks noChangeArrowheads="1"/>
        </xdr:cNvSpPr>
      </xdr:nvSpPr>
      <xdr:spPr>
        <a:xfrm>
          <a:off x="4962525" y="25469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04775" cy="200025"/>
    <xdr:sp fLocksText="0">
      <xdr:nvSpPr>
        <xdr:cNvPr id="28" name="Text Box 37"/>
        <xdr:cNvSpPr txBox="1">
          <a:spLocks noChangeArrowheads="1"/>
        </xdr:cNvSpPr>
      </xdr:nvSpPr>
      <xdr:spPr>
        <a:xfrm>
          <a:off x="4962525" y="25698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04775" cy="200025"/>
    <xdr:sp fLocksText="0">
      <xdr:nvSpPr>
        <xdr:cNvPr id="29" name="Text Box 38"/>
        <xdr:cNvSpPr txBox="1">
          <a:spLocks noChangeArrowheads="1"/>
        </xdr:cNvSpPr>
      </xdr:nvSpPr>
      <xdr:spPr>
        <a:xfrm>
          <a:off x="4962525" y="11077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04775" cy="200025"/>
    <xdr:sp fLocksText="0">
      <xdr:nvSpPr>
        <xdr:cNvPr id="30" name="Text Box 39"/>
        <xdr:cNvSpPr txBox="1">
          <a:spLocks noChangeArrowheads="1"/>
        </xdr:cNvSpPr>
      </xdr:nvSpPr>
      <xdr:spPr>
        <a:xfrm>
          <a:off x="4962525" y="11991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200025"/>
    <xdr:sp fLocksText="0">
      <xdr:nvSpPr>
        <xdr:cNvPr id="31" name="Text Box 40"/>
        <xdr:cNvSpPr txBox="1">
          <a:spLocks noChangeArrowheads="1"/>
        </xdr:cNvSpPr>
      </xdr:nvSpPr>
      <xdr:spPr>
        <a:xfrm>
          <a:off x="4962525" y="12906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04775" cy="200025"/>
    <xdr:sp fLocksText="0">
      <xdr:nvSpPr>
        <xdr:cNvPr id="32" name="Text Box 41"/>
        <xdr:cNvSpPr txBox="1">
          <a:spLocks noChangeArrowheads="1"/>
        </xdr:cNvSpPr>
      </xdr:nvSpPr>
      <xdr:spPr>
        <a:xfrm>
          <a:off x="4962525" y="13820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04775" cy="200025"/>
    <xdr:sp fLocksText="0">
      <xdr:nvSpPr>
        <xdr:cNvPr id="33" name="Text Box 42"/>
        <xdr:cNvSpPr txBox="1">
          <a:spLocks noChangeArrowheads="1"/>
        </xdr:cNvSpPr>
      </xdr:nvSpPr>
      <xdr:spPr>
        <a:xfrm>
          <a:off x="4962525" y="14735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04775" cy="200025"/>
    <xdr:sp fLocksText="0">
      <xdr:nvSpPr>
        <xdr:cNvPr id="34" name="Text Box 43"/>
        <xdr:cNvSpPr txBox="1">
          <a:spLocks noChangeArrowheads="1"/>
        </xdr:cNvSpPr>
      </xdr:nvSpPr>
      <xdr:spPr>
        <a:xfrm>
          <a:off x="49625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04775" cy="200025"/>
    <xdr:sp fLocksText="0">
      <xdr:nvSpPr>
        <xdr:cNvPr id="35" name="Text Box 44"/>
        <xdr:cNvSpPr txBox="1">
          <a:spLocks noChangeArrowheads="1"/>
        </xdr:cNvSpPr>
      </xdr:nvSpPr>
      <xdr:spPr>
        <a:xfrm>
          <a:off x="4962525" y="16563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04775" cy="200025"/>
    <xdr:sp fLocksText="0">
      <xdr:nvSpPr>
        <xdr:cNvPr id="36" name="Text Box 45"/>
        <xdr:cNvSpPr txBox="1">
          <a:spLocks noChangeArrowheads="1"/>
        </xdr:cNvSpPr>
      </xdr:nvSpPr>
      <xdr:spPr>
        <a:xfrm>
          <a:off x="4962525" y="1747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04775" cy="200025"/>
    <xdr:sp fLocksText="0">
      <xdr:nvSpPr>
        <xdr:cNvPr id="37" name="Text Box 46"/>
        <xdr:cNvSpPr txBox="1">
          <a:spLocks noChangeArrowheads="1"/>
        </xdr:cNvSpPr>
      </xdr:nvSpPr>
      <xdr:spPr>
        <a:xfrm>
          <a:off x="4962525" y="18392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04775" cy="200025"/>
    <xdr:sp fLocksText="0">
      <xdr:nvSpPr>
        <xdr:cNvPr id="38" name="Text Box 47"/>
        <xdr:cNvSpPr txBox="1">
          <a:spLocks noChangeArrowheads="1"/>
        </xdr:cNvSpPr>
      </xdr:nvSpPr>
      <xdr:spPr>
        <a:xfrm>
          <a:off x="4962525" y="1862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04775" cy="200025"/>
    <xdr:sp fLocksText="0">
      <xdr:nvSpPr>
        <xdr:cNvPr id="39" name="Text Box 48"/>
        <xdr:cNvSpPr txBox="1">
          <a:spLocks noChangeArrowheads="1"/>
        </xdr:cNvSpPr>
      </xdr:nvSpPr>
      <xdr:spPr>
        <a:xfrm>
          <a:off x="4962525" y="19078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04775" cy="200025"/>
    <xdr:sp fLocksText="0">
      <xdr:nvSpPr>
        <xdr:cNvPr id="40" name="Text Box 49"/>
        <xdr:cNvSpPr txBox="1">
          <a:spLocks noChangeArrowheads="1"/>
        </xdr:cNvSpPr>
      </xdr:nvSpPr>
      <xdr:spPr>
        <a:xfrm>
          <a:off x="4962525" y="19992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04775" cy="200025"/>
    <xdr:sp fLocksText="0">
      <xdr:nvSpPr>
        <xdr:cNvPr id="41" name="Text Box 50"/>
        <xdr:cNvSpPr txBox="1">
          <a:spLocks noChangeArrowheads="1"/>
        </xdr:cNvSpPr>
      </xdr:nvSpPr>
      <xdr:spPr>
        <a:xfrm>
          <a:off x="4962525" y="20907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04775" cy="200025"/>
    <xdr:sp fLocksText="0">
      <xdr:nvSpPr>
        <xdr:cNvPr id="42" name="Text Box 51"/>
        <xdr:cNvSpPr txBox="1">
          <a:spLocks noChangeArrowheads="1"/>
        </xdr:cNvSpPr>
      </xdr:nvSpPr>
      <xdr:spPr>
        <a:xfrm>
          <a:off x="4962525" y="21821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04775" cy="200025"/>
    <xdr:sp fLocksText="0">
      <xdr:nvSpPr>
        <xdr:cNvPr id="43" name="Text Box 52"/>
        <xdr:cNvSpPr txBox="1">
          <a:spLocks noChangeArrowheads="1"/>
        </xdr:cNvSpPr>
      </xdr:nvSpPr>
      <xdr:spPr>
        <a:xfrm>
          <a:off x="4962525" y="22050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04775" cy="200025"/>
    <xdr:sp fLocksText="0">
      <xdr:nvSpPr>
        <xdr:cNvPr id="44" name="Text Box 53"/>
        <xdr:cNvSpPr txBox="1">
          <a:spLocks noChangeArrowheads="1"/>
        </xdr:cNvSpPr>
      </xdr:nvSpPr>
      <xdr:spPr>
        <a:xfrm>
          <a:off x="4962525" y="22736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04775" cy="200025"/>
    <xdr:sp fLocksText="0">
      <xdr:nvSpPr>
        <xdr:cNvPr id="45" name="Text Box 54"/>
        <xdr:cNvSpPr txBox="1">
          <a:spLocks noChangeArrowheads="1"/>
        </xdr:cNvSpPr>
      </xdr:nvSpPr>
      <xdr:spPr>
        <a:xfrm>
          <a:off x="4962525" y="23650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04775" cy="200025"/>
    <xdr:sp fLocksText="0">
      <xdr:nvSpPr>
        <xdr:cNvPr id="46" name="Text Box 55"/>
        <xdr:cNvSpPr txBox="1">
          <a:spLocks noChangeArrowheads="1"/>
        </xdr:cNvSpPr>
      </xdr:nvSpPr>
      <xdr:spPr>
        <a:xfrm>
          <a:off x="4962525" y="2455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04775" cy="200025"/>
    <xdr:sp fLocksText="0">
      <xdr:nvSpPr>
        <xdr:cNvPr id="47" name="Text Box 56"/>
        <xdr:cNvSpPr txBox="1">
          <a:spLocks noChangeArrowheads="1"/>
        </xdr:cNvSpPr>
      </xdr:nvSpPr>
      <xdr:spPr>
        <a:xfrm>
          <a:off x="4962525" y="25469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04775" cy="200025"/>
    <xdr:sp fLocksText="0">
      <xdr:nvSpPr>
        <xdr:cNvPr id="48" name="Text Box 57"/>
        <xdr:cNvSpPr txBox="1">
          <a:spLocks noChangeArrowheads="1"/>
        </xdr:cNvSpPr>
      </xdr:nvSpPr>
      <xdr:spPr>
        <a:xfrm>
          <a:off x="4962525" y="25698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04775" cy="200025"/>
    <xdr:sp fLocksText="0">
      <xdr:nvSpPr>
        <xdr:cNvPr id="49" name="Text Box 58"/>
        <xdr:cNvSpPr txBox="1">
          <a:spLocks noChangeArrowheads="1"/>
        </xdr:cNvSpPr>
      </xdr:nvSpPr>
      <xdr:spPr>
        <a:xfrm>
          <a:off x="4962525" y="10391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04775" cy="200025"/>
    <xdr:sp fLocksText="0">
      <xdr:nvSpPr>
        <xdr:cNvPr id="50" name="Text Box 59"/>
        <xdr:cNvSpPr txBox="1">
          <a:spLocks noChangeArrowheads="1"/>
        </xdr:cNvSpPr>
      </xdr:nvSpPr>
      <xdr:spPr>
        <a:xfrm>
          <a:off x="4962525" y="10391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04775" cy="200025"/>
    <xdr:sp fLocksText="0">
      <xdr:nvSpPr>
        <xdr:cNvPr id="51" name="Text Box 60"/>
        <xdr:cNvSpPr txBox="1">
          <a:spLocks noChangeArrowheads="1"/>
        </xdr:cNvSpPr>
      </xdr:nvSpPr>
      <xdr:spPr>
        <a:xfrm>
          <a:off x="4962525" y="13820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04775" cy="200025"/>
    <xdr:sp fLocksText="0">
      <xdr:nvSpPr>
        <xdr:cNvPr id="52" name="Text Box 61"/>
        <xdr:cNvSpPr txBox="1">
          <a:spLocks noChangeArrowheads="1"/>
        </xdr:cNvSpPr>
      </xdr:nvSpPr>
      <xdr:spPr>
        <a:xfrm>
          <a:off x="4962525" y="14735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04775" cy="200025"/>
    <xdr:sp fLocksText="0">
      <xdr:nvSpPr>
        <xdr:cNvPr id="53" name="Text Box 62"/>
        <xdr:cNvSpPr txBox="1">
          <a:spLocks noChangeArrowheads="1"/>
        </xdr:cNvSpPr>
      </xdr:nvSpPr>
      <xdr:spPr>
        <a:xfrm>
          <a:off x="4962525" y="18392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04775" cy="200025"/>
    <xdr:sp fLocksText="0">
      <xdr:nvSpPr>
        <xdr:cNvPr id="54" name="Text Box 63"/>
        <xdr:cNvSpPr txBox="1">
          <a:spLocks noChangeArrowheads="1"/>
        </xdr:cNvSpPr>
      </xdr:nvSpPr>
      <xdr:spPr>
        <a:xfrm>
          <a:off x="4962525" y="1862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04775" cy="200025"/>
    <xdr:sp fLocksText="0">
      <xdr:nvSpPr>
        <xdr:cNvPr id="55" name="Text Box 64"/>
        <xdr:cNvSpPr txBox="1">
          <a:spLocks noChangeArrowheads="1"/>
        </xdr:cNvSpPr>
      </xdr:nvSpPr>
      <xdr:spPr>
        <a:xfrm>
          <a:off x="4962525" y="21821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04775" cy="200025"/>
    <xdr:sp fLocksText="0">
      <xdr:nvSpPr>
        <xdr:cNvPr id="56" name="Text Box 65"/>
        <xdr:cNvSpPr txBox="1">
          <a:spLocks noChangeArrowheads="1"/>
        </xdr:cNvSpPr>
      </xdr:nvSpPr>
      <xdr:spPr>
        <a:xfrm>
          <a:off x="4962525" y="22050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04775" cy="200025"/>
    <xdr:sp fLocksText="0">
      <xdr:nvSpPr>
        <xdr:cNvPr id="57" name="Text Box 66"/>
        <xdr:cNvSpPr txBox="1">
          <a:spLocks noChangeArrowheads="1"/>
        </xdr:cNvSpPr>
      </xdr:nvSpPr>
      <xdr:spPr>
        <a:xfrm>
          <a:off x="4962525" y="25469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04775" cy="200025"/>
    <xdr:sp fLocksText="0">
      <xdr:nvSpPr>
        <xdr:cNvPr id="58" name="Text Box 67"/>
        <xdr:cNvSpPr txBox="1">
          <a:spLocks noChangeArrowheads="1"/>
        </xdr:cNvSpPr>
      </xdr:nvSpPr>
      <xdr:spPr>
        <a:xfrm>
          <a:off x="4962525" y="25698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43475" y="193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oneCellAnchor>
    <xdr:from>
      <xdr:col>8</xdr:col>
      <xdr:colOff>0</xdr:colOff>
      <xdr:row>5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010400" y="1704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047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7010400" y="1704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047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7010400" y="1933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047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7010400" y="2847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7010400" y="3305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7010400" y="3305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7010400" y="3305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7010400" y="3305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7010400" y="421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0477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7010400" y="4676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0477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7010400" y="4676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7010400" y="5133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7010400" y="5133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0477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7010400" y="604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0477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7010400" y="650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0477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7010400" y="6962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0477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7010400" y="6962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0477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7010400" y="6962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0477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7010400" y="7877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0477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7010400" y="7877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0477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7010400" y="8334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0477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7010400" y="8334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0477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7010400" y="8334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0477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7010400" y="924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0477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7010400" y="9896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0477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7010400" y="10353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4943475" y="10353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7010400" y="3305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7010400" y="421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0477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7010400" y="4676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04775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7010400" y="4676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7010400" y="5133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7010400" y="5133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047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7010400" y="604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0477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7010400" y="650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0477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7010400" y="6962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0477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7010400" y="6962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04775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7010400" y="6962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0477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7010400" y="7877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0477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7010400" y="7877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0477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7010400" y="8334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04775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7010400" y="8334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04775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7010400" y="8334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0477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7010400" y="924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0477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7010400" y="9896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04775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7010400" y="10353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4943475" y="10353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7010400" y="3305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7010400" y="3305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04775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7010400" y="4676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7010400" y="5133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0477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7010400" y="6962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0477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7010400" y="6962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04775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7010400" y="8334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04775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7010400" y="8334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0477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7010400" y="10353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4943475" y="10353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6353175" y="1933575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6353175" y="1933575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4943475" y="8562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4943475" y="8562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4943475" y="719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4943475" y="719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4943475" y="5362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4943475" y="5362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4943475" y="3533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4943475" y="3533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4943475" y="2162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4943475" y="2162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6353175" y="1933575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6353175" y="1933575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73" name="Text Box 73"/>
        <xdr:cNvSpPr txBox="1">
          <a:spLocks noChangeArrowheads="1"/>
        </xdr:cNvSpPr>
      </xdr:nvSpPr>
      <xdr:spPr>
        <a:xfrm>
          <a:off x="6353175" y="1933575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74" name="Text Box 74"/>
        <xdr:cNvSpPr txBox="1">
          <a:spLocks noChangeArrowheads="1"/>
        </xdr:cNvSpPr>
      </xdr:nvSpPr>
      <xdr:spPr>
        <a:xfrm>
          <a:off x="6353175" y="1933575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819900" y="23822025"/>
          <a:ext cx="1790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oneCellAnchor>
    <xdr:from>
      <xdr:col>3</xdr:col>
      <xdr:colOff>504825</xdr:colOff>
      <xdr:row>19</xdr:row>
      <xdr:rowOff>0</xdr:rowOff>
    </xdr:from>
    <xdr:ext cx="76200" cy="200025"/>
    <xdr:sp fLocksText="0">
      <xdr:nvSpPr>
        <xdr:cNvPr id="2" name="Text Box 9"/>
        <xdr:cNvSpPr txBox="1">
          <a:spLocks noChangeArrowheads="1"/>
        </xdr:cNvSpPr>
      </xdr:nvSpPr>
      <xdr:spPr>
        <a:xfrm>
          <a:off x="4238625" y="801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76925" y="2412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181350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24650" y="211455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914900" y="2114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914900" y="2114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914900" y="2114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914900" y="3028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0477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914900" y="4400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914900" y="5143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914900" y="5143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477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4914900" y="6515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4914900" y="6972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4914900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4914900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4914900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4914900" y="8343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4914900" y="8343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0477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4914900" y="9715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4914900" y="10420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4914900" y="1087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4914900" y="1087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0477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4914900" y="4400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914900" y="5143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4914900" y="5143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47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4914900" y="6515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4914900" y="6972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4914900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4914900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4914900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4914900" y="8343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4914900" y="8343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0477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4914900" y="9715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4914900" y="10420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4914900" y="1087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4914900" y="1087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4914900" y="5143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4914900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4914900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4914900" y="1087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4914900" y="1087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4914900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4914900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4914900" y="8801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4914900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4914900" y="348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04775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4914900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04775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49149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04775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49149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04775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4914900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04775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49149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04775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49149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04775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4914900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04775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49149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04775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49149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04775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49149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6096000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6096000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6096000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6096000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fLocksText="0">
      <xdr:nvSpPr>
        <xdr:cNvPr id="105" name="Text Box 105"/>
        <xdr:cNvSpPr txBox="1">
          <a:spLocks noChangeArrowheads="1"/>
        </xdr:cNvSpPr>
      </xdr:nvSpPr>
      <xdr:spPr>
        <a:xfrm>
          <a:off x="6096000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fLocksText="0">
      <xdr:nvSpPr>
        <xdr:cNvPr id="106" name="Text Box 106"/>
        <xdr:cNvSpPr txBox="1">
          <a:spLocks noChangeArrowheads="1"/>
        </xdr:cNvSpPr>
      </xdr:nvSpPr>
      <xdr:spPr>
        <a:xfrm>
          <a:off x="6096000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fLocksText="0">
      <xdr:nvSpPr>
        <xdr:cNvPr id="107" name="Text Box 111"/>
        <xdr:cNvSpPr txBox="1">
          <a:spLocks noChangeArrowheads="1"/>
        </xdr:cNvSpPr>
      </xdr:nvSpPr>
      <xdr:spPr>
        <a:xfrm>
          <a:off x="6724650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fLocksText="0">
      <xdr:nvSpPr>
        <xdr:cNvPr id="108" name="Text Box 112"/>
        <xdr:cNvSpPr txBox="1">
          <a:spLocks noChangeArrowheads="1"/>
        </xdr:cNvSpPr>
      </xdr:nvSpPr>
      <xdr:spPr>
        <a:xfrm>
          <a:off x="6724650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fLocksText="0">
      <xdr:nvSpPr>
        <xdr:cNvPr id="109" name="Text Box 113"/>
        <xdr:cNvSpPr txBox="1">
          <a:spLocks noChangeArrowheads="1"/>
        </xdr:cNvSpPr>
      </xdr:nvSpPr>
      <xdr:spPr>
        <a:xfrm>
          <a:off x="6724650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0" y="20383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972050" y="1809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972050" y="1809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972050" y="2038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972050" y="2952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0477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972050" y="4324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972050" y="4962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972050" y="4962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477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4972050" y="6334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4972050" y="679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4972050" y="8162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4972050" y="8162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0477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4972050" y="9534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4972050" y="10077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4972050" y="10534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4972050" y="10534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0477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4972050" y="4324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972050" y="4962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4972050" y="4962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47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4972050" y="6334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4972050" y="679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4972050" y="8162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4972050" y="8162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0477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4972050" y="9534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4972050" y="10077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4972050" y="10534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4972050" y="10534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4972050" y="4962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4972050" y="10534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4972050" y="10534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4972050" y="1809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4972050" y="1809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4972050" y="2038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49720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497205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86" name="Text Box 94"/>
        <xdr:cNvSpPr txBox="1">
          <a:spLocks noChangeArrowheads="1"/>
        </xdr:cNvSpPr>
      </xdr:nvSpPr>
      <xdr:spPr>
        <a:xfrm>
          <a:off x="4972050" y="2266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87" name="Text Box 95"/>
        <xdr:cNvSpPr txBox="1">
          <a:spLocks noChangeArrowheads="1"/>
        </xdr:cNvSpPr>
      </xdr:nvSpPr>
      <xdr:spPr>
        <a:xfrm>
          <a:off x="4972050" y="2266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88" name="Text Box 96"/>
        <xdr:cNvSpPr txBox="1">
          <a:spLocks noChangeArrowheads="1"/>
        </xdr:cNvSpPr>
      </xdr:nvSpPr>
      <xdr:spPr>
        <a:xfrm>
          <a:off x="4972050" y="2266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89" name="Text Box 97"/>
        <xdr:cNvSpPr txBox="1">
          <a:spLocks noChangeArrowheads="1"/>
        </xdr:cNvSpPr>
      </xdr:nvSpPr>
      <xdr:spPr>
        <a:xfrm>
          <a:off x="4972050" y="2266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90" name="Text Box 98"/>
        <xdr:cNvSpPr txBox="1">
          <a:spLocks noChangeArrowheads="1"/>
        </xdr:cNvSpPr>
      </xdr:nvSpPr>
      <xdr:spPr>
        <a:xfrm>
          <a:off x="4972050" y="3638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91" name="Text Box 99"/>
        <xdr:cNvSpPr txBox="1">
          <a:spLocks noChangeArrowheads="1"/>
        </xdr:cNvSpPr>
      </xdr:nvSpPr>
      <xdr:spPr>
        <a:xfrm>
          <a:off x="4972050" y="3638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92" name="Text Box 100"/>
        <xdr:cNvSpPr txBox="1">
          <a:spLocks noChangeArrowheads="1"/>
        </xdr:cNvSpPr>
      </xdr:nvSpPr>
      <xdr:spPr>
        <a:xfrm>
          <a:off x="4972050" y="3638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93" name="Text Box 101"/>
        <xdr:cNvSpPr txBox="1">
          <a:spLocks noChangeArrowheads="1"/>
        </xdr:cNvSpPr>
      </xdr:nvSpPr>
      <xdr:spPr>
        <a:xfrm>
          <a:off x="4972050" y="3638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94" name="Text Box 102"/>
        <xdr:cNvSpPr txBox="1">
          <a:spLocks noChangeArrowheads="1"/>
        </xdr:cNvSpPr>
      </xdr:nvSpPr>
      <xdr:spPr>
        <a:xfrm>
          <a:off x="4972050" y="5648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95" name="Text Box 103"/>
        <xdr:cNvSpPr txBox="1">
          <a:spLocks noChangeArrowheads="1"/>
        </xdr:cNvSpPr>
      </xdr:nvSpPr>
      <xdr:spPr>
        <a:xfrm>
          <a:off x="4972050" y="5648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96" name="Text Box 104"/>
        <xdr:cNvSpPr txBox="1">
          <a:spLocks noChangeArrowheads="1"/>
        </xdr:cNvSpPr>
      </xdr:nvSpPr>
      <xdr:spPr>
        <a:xfrm>
          <a:off x="4972050" y="5648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97" name="Text Box 105"/>
        <xdr:cNvSpPr txBox="1">
          <a:spLocks noChangeArrowheads="1"/>
        </xdr:cNvSpPr>
      </xdr:nvSpPr>
      <xdr:spPr>
        <a:xfrm>
          <a:off x="4972050" y="5648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98" name="Text Box 106"/>
        <xdr:cNvSpPr txBox="1">
          <a:spLocks noChangeArrowheads="1"/>
        </xdr:cNvSpPr>
      </xdr:nvSpPr>
      <xdr:spPr>
        <a:xfrm>
          <a:off x="4972050" y="7477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99" name="Text Box 107"/>
        <xdr:cNvSpPr txBox="1">
          <a:spLocks noChangeArrowheads="1"/>
        </xdr:cNvSpPr>
      </xdr:nvSpPr>
      <xdr:spPr>
        <a:xfrm>
          <a:off x="4972050" y="7477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00" name="Text Box 108"/>
        <xdr:cNvSpPr txBox="1">
          <a:spLocks noChangeArrowheads="1"/>
        </xdr:cNvSpPr>
      </xdr:nvSpPr>
      <xdr:spPr>
        <a:xfrm>
          <a:off x="4972050" y="7477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01" name="Text Box 109"/>
        <xdr:cNvSpPr txBox="1">
          <a:spLocks noChangeArrowheads="1"/>
        </xdr:cNvSpPr>
      </xdr:nvSpPr>
      <xdr:spPr>
        <a:xfrm>
          <a:off x="4972050" y="7477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02" name="Text Box 110"/>
        <xdr:cNvSpPr txBox="1">
          <a:spLocks noChangeArrowheads="1"/>
        </xdr:cNvSpPr>
      </xdr:nvSpPr>
      <xdr:spPr>
        <a:xfrm>
          <a:off x="4972050" y="884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03" name="Text Box 111"/>
        <xdr:cNvSpPr txBox="1">
          <a:spLocks noChangeArrowheads="1"/>
        </xdr:cNvSpPr>
      </xdr:nvSpPr>
      <xdr:spPr>
        <a:xfrm>
          <a:off x="4972050" y="884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04" name="Text Box 112"/>
        <xdr:cNvSpPr txBox="1">
          <a:spLocks noChangeArrowheads="1"/>
        </xdr:cNvSpPr>
      </xdr:nvSpPr>
      <xdr:spPr>
        <a:xfrm>
          <a:off x="4972050" y="884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05" name="Text Box 113"/>
        <xdr:cNvSpPr txBox="1">
          <a:spLocks noChangeArrowheads="1"/>
        </xdr:cNvSpPr>
      </xdr:nvSpPr>
      <xdr:spPr>
        <a:xfrm>
          <a:off x="4972050" y="884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04775" cy="200025"/>
    <xdr:sp fLocksText="0">
      <xdr:nvSpPr>
        <xdr:cNvPr id="106" name="Text Box 114"/>
        <xdr:cNvSpPr txBox="1">
          <a:spLocks noChangeArrowheads="1"/>
        </xdr:cNvSpPr>
      </xdr:nvSpPr>
      <xdr:spPr>
        <a:xfrm>
          <a:off x="4972050" y="1352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04775" cy="200025"/>
    <xdr:sp fLocksText="0">
      <xdr:nvSpPr>
        <xdr:cNvPr id="107" name="Text Box 115"/>
        <xdr:cNvSpPr txBox="1">
          <a:spLocks noChangeArrowheads="1"/>
        </xdr:cNvSpPr>
      </xdr:nvSpPr>
      <xdr:spPr>
        <a:xfrm>
          <a:off x="4972050" y="1352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04775" cy="200025"/>
    <xdr:sp fLocksText="0">
      <xdr:nvSpPr>
        <xdr:cNvPr id="108" name="Text Box 116"/>
        <xdr:cNvSpPr txBox="1">
          <a:spLocks noChangeArrowheads="1"/>
        </xdr:cNvSpPr>
      </xdr:nvSpPr>
      <xdr:spPr>
        <a:xfrm>
          <a:off x="4972050" y="1352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04775" cy="200025"/>
    <xdr:sp fLocksText="0">
      <xdr:nvSpPr>
        <xdr:cNvPr id="109" name="Text Box 117"/>
        <xdr:cNvSpPr txBox="1">
          <a:spLocks noChangeArrowheads="1"/>
        </xdr:cNvSpPr>
      </xdr:nvSpPr>
      <xdr:spPr>
        <a:xfrm>
          <a:off x="4972050" y="1352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04775" cy="200025"/>
    <xdr:sp fLocksText="0">
      <xdr:nvSpPr>
        <xdr:cNvPr id="110" name="Text Box 118"/>
        <xdr:cNvSpPr txBox="1">
          <a:spLocks noChangeArrowheads="1"/>
        </xdr:cNvSpPr>
      </xdr:nvSpPr>
      <xdr:spPr>
        <a:xfrm>
          <a:off x="4972050" y="1352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04775" cy="200025"/>
    <xdr:sp fLocksText="0">
      <xdr:nvSpPr>
        <xdr:cNvPr id="111" name="Text Box 119"/>
        <xdr:cNvSpPr txBox="1">
          <a:spLocks noChangeArrowheads="1"/>
        </xdr:cNvSpPr>
      </xdr:nvSpPr>
      <xdr:spPr>
        <a:xfrm>
          <a:off x="4972050" y="1352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112" name="Text Box 120"/>
        <xdr:cNvSpPr txBox="1">
          <a:spLocks noChangeArrowheads="1"/>
        </xdr:cNvSpPr>
      </xdr:nvSpPr>
      <xdr:spPr>
        <a:xfrm>
          <a:off x="4972050" y="2038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113" name="Text Box 121"/>
        <xdr:cNvSpPr txBox="1">
          <a:spLocks noChangeArrowheads="1"/>
        </xdr:cNvSpPr>
      </xdr:nvSpPr>
      <xdr:spPr>
        <a:xfrm>
          <a:off x="4972050" y="2038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114" name="Text Box 122"/>
        <xdr:cNvSpPr txBox="1">
          <a:spLocks noChangeArrowheads="1"/>
        </xdr:cNvSpPr>
      </xdr:nvSpPr>
      <xdr:spPr>
        <a:xfrm>
          <a:off x="4972050" y="2038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15" name="Text Box 123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16" name="Text Box 124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17" name="Text Box 125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18" name="Text Box 126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19" name="Text Box 127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20" name="Text Box 128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21" name="Text Box 129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22" name="Text Box 130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23" name="Text Box 131"/>
        <xdr:cNvSpPr txBox="1">
          <a:spLocks noChangeArrowheads="1"/>
        </xdr:cNvSpPr>
      </xdr:nvSpPr>
      <xdr:spPr>
        <a:xfrm>
          <a:off x="4972050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124" name="Text Box 132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125" name="Text Box 133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126" name="Text Box 134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127" name="Text Box 135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128" name="Text Box 136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129" name="Text Box 137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130" name="Text Box 138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131" name="Text Box 139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132" name="Text Box 140"/>
        <xdr:cNvSpPr txBox="1">
          <a:spLocks noChangeArrowheads="1"/>
        </xdr:cNvSpPr>
      </xdr:nvSpPr>
      <xdr:spPr>
        <a:xfrm>
          <a:off x="4972050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91350" y="201930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972050" y="179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972050" y="179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972050" y="2019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972050" y="2933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0477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972050" y="4305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972050" y="495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972050" y="495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972050" y="5410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4972050" y="5410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477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4972050" y="6324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4972050" y="6781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4972050" y="8153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4972050" y="8153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0477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4972050" y="9525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4972050" y="9963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4972050" y="10420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4972050" y="10420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0477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4972050" y="4305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972050" y="495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4972050" y="495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4972050" y="5410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4972050" y="5410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47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4972050" y="6324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4972050" y="6781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4972050" y="8153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4972050" y="8153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0477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4972050" y="9525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4972050" y="9963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4972050" y="10420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4972050" y="10420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4972050" y="495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4972050" y="5410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4972050" y="10420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4972050" y="10420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4972050" y="179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4972050" y="179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4972050" y="2019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4972050" y="179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4972050" y="179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4972050" y="2019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4972050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4972050" y="5410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4972050" y="5410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4972050" y="5410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4972050" y="5410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4972050" y="5410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4972050" y="5410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4972050" y="8610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4972050" y="7239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91" name="Text Box 99"/>
        <xdr:cNvSpPr txBox="1">
          <a:spLocks noChangeArrowheads="1"/>
        </xdr:cNvSpPr>
      </xdr:nvSpPr>
      <xdr:spPr>
        <a:xfrm>
          <a:off x="4972050" y="2247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92" name="Text Box 100"/>
        <xdr:cNvSpPr txBox="1">
          <a:spLocks noChangeArrowheads="1"/>
        </xdr:cNvSpPr>
      </xdr:nvSpPr>
      <xdr:spPr>
        <a:xfrm>
          <a:off x="4972050" y="2247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93" name="Text Box 101"/>
        <xdr:cNvSpPr txBox="1">
          <a:spLocks noChangeArrowheads="1"/>
        </xdr:cNvSpPr>
      </xdr:nvSpPr>
      <xdr:spPr>
        <a:xfrm>
          <a:off x="4972050" y="2247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94" name="Text Box 102"/>
        <xdr:cNvSpPr txBox="1">
          <a:spLocks noChangeArrowheads="1"/>
        </xdr:cNvSpPr>
      </xdr:nvSpPr>
      <xdr:spPr>
        <a:xfrm>
          <a:off x="4972050" y="2247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95" name="Text Box 103"/>
        <xdr:cNvSpPr txBox="1">
          <a:spLocks noChangeArrowheads="1"/>
        </xdr:cNvSpPr>
      </xdr:nvSpPr>
      <xdr:spPr>
        <a:xfrm>
          <a:off x="4972050" y="2247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96" name="Text Box 104"/>
        <xdr:cNvSpPr txBox="1">
          <a:spLocks noChangeArrowheads="1"/>
        </xdr:cNvSpPr>
      </xdr:nvSpPr>
      <xdr:spPr>
        <a:xfrm>
          <a:off x="4972050" y="2247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97" name="Text Box 105"/>
        <xdr:cNvSpPr txBox="1">
          <a:spLocks noChangeArrowheads="1"/>
        </xdr:cNvSpPr>
      </xdr:nvSpPr>
      <xdr:spPr>
        <a:xfrm>
          <a:off x="4972050" y="361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98" name="Text Box 106"/>
        <xdr:cNvSpPr txBox="1">
          <a:spLocks noChangeArrowheads="1"/>
        </xdr:cNvSpPr>
      </xdr:nvSpPr>
      <xdr:spPr>
        <a:xfrm>
          <a:off x="4972050" y="361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99" name="Text Box 107"/>
        <xdr:cNvSpPr txBox="1">
          <a:spLocks noChangeArrowheads="1"/>
        </xdr:cNvSpPr>
      </xdr:nvSpPr>
      <xdr:spPr>
        <a:xfrm>
          <a:off x="4972050" y="361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100" name="Text Box 108"/>
        <xdr:cNvSpPr txBox="1">
          <a:spLocks noChangeArrowheads="1"/>
        </xdr:cNvSpPr>
      </xdr:nvSpPr>
      <xdr:spPr>
        <a:xfrm>
          <a:off x="4972050" y="361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101" name="Text Box 109"/>
        <xdr:cNvSpPr txBox="1">
          <a:spLocks noChangeArrowheads="1"/>
        </xdr:cNvSpPr>
      </xdr:nvSpPr>
      <xdr:spPr>
        <a:xfrm>
          <a:off x="4972050" y="361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102" name="Text Box 110"/>
        <xdr:cNvSpPr txBox="1">
          <a:spLocks noChangeArrowheads="1"/>
        </xdr:cNvSpPr>
      </xdr:nvSpPr>
      <xdr:spPr>
        <a:xfrm>
          <a:off x="4972050" y="361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03" name="Text Box 111"/>
        <xdr:cNvSpPr txBox="1">
          <a:spLocks noChangeArrowheads="1"/>
        </xdr:cNvSpPr>
      </xdr:nvSpPr>
      <xdr:spPr>
        <a:xfrm>
          <a:off x="4972050" y="5638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04" name="Text Box 112"/>
        <xdr:cNvSpPr txBox="1">
          <a:spLocks noChangeArrowheads="1"/>
        </xdr:cNvSpPr>
      </xdr:nvSpPr>
      <xdr:spPr>
        <a:xfrm>
          <a:off x="4972050" y="5638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05" name="Text Box 113"/>
        <xdr:cNvSpPr txBox="1">
          <a:spLocks noChangeArrowheads="1"/>
        </xdr:cNvSpPr>
      </xdr:nvSpPr>
      <xdr:spPr>
        <a:xfrm>
          <a:off x="4972050" y="5638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06" name="Text Box 114"/>
        <xdr:cNvSpPr txBox="1">
          <a:spLocks noChangeArrowheads="1"/>
        </xdr:cNvSpPr>
      </xdr:nvSpPr>
      <xdr:spPr>
        <a:xfrm>
          <a:off x="4972050" y="5638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07" name="Text Box 115"/>
        <xdr:cNvSpPr txBox="1">
          <a:spLocks noChangeArrowheads="1"/>
        </xdr:cNvSpPr>
      </xdr:nvSpPr>
      <xdr:spPr>
        <a:xfrm>
          <a:off x="4972050" y="5638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08" name="Text Box 116"/>
        <xdr:cNvSpPr txBox="1">
          <a:spLocks noChangeArrowheads="1"/>
        </xdr:cNvSpPr>
      </xdr:nvSpPr>
      <xdr:spPr>
        <a:xfrm>
          <a:off x="4972050" y="5638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09" name="Text Box 117"/>
        <xdr:cNvSpPr txBox="1">
          <a:spLocks noChangeArrowheads="1"/>
        </xdr:cNvSpPr>
      </xdr:nvSpPr>
      <xdr:spPr>
        <a:xfrm>
          <a:off x="4972050" y="7467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10" name="Text Box 118"/>
        <xdr:cNvSpPr txBox="1">
          <a:spLocks noChangeArrowheads="1"/>
        </xdr:cNvSpPr>
      </xdr:nvSpPr>
      <xdr:spPr>
        <a:xfrm>
          <a:off x="4972050" y="7467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11" name="Text Box 119"/>
        <xdr:cNvSpPr txBox="1">
          <a:spLocks noChangeArrowheads="1"/>
        </xdr:cNvSpPr>
      </xdr:nvSpPr>
      <xdr:spPr>
        <a:xfrm>
          <a:off x="4972050" y="7467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12" name="Text Box 120"/>
        <xdr:cNvSpPr txBox="1">
          <a:spLocks noChangeArrowheads="1"/>
        </xdr:cNvSpPr>
      </xdr:nvSpPr>
      <xdr:spPr>
        <a:xfrm>
          <a:off x="4972050" y="7467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13" name="Text Box 121"/>
        <xdr:cNvSpPr txBox="1">
          <a:spLocks noChangeArrowheads="1"/>
        </xdr:cNvSpPr>
      </xdr:nvSpPr>
      <xdr:spPr>
        <a:xfrm>
          <a:off x="4972050" y="7467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14" name="Text Box 122"/>
        <xdr:cNvSpPr txBox="1">
          <a:spLocks noChangeArrowheads="1"/>
        </xdr:cNvSpPr>
      </xdr:nvSpPr>
      <xdr:spPr>
        <a:xfrm>
          <a:off x="4972050" y="7467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15" name="Text Box 123"/>
        <xdr:cNvSpPr txBox="1">
          <a:spLocks noChangeArrowheads="1"/>
        </xdr:cNvSpPr>
      </xdr:nvSpPr>
      <xdr:spPr>
        <a:xfrm>
          <a:off x="4972050" y="8839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16" name="Text Box 124"/>
        <xdr:cNvSpPr txBox="1">
          <a:spLocks noChangeArrowheads="1"/>
        </xdr:cNvSpPr>
      </xdr:nvSpPr>
      <xdr:spPr>
        <a:xfrm>
          <a:off x="4972050" y="8839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17" name="Text Box 125"/>
        <xdr:cNvSpPr txBox="1">
          <a:spLocks noChangeArrowheads="1"/>
        </xdr:cNvSpPr>
      </xdr:nvSpPr>
      <xdr:spPr>
        <a:xfrm>
          <a:off x="4972050" y="8839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18" name="Text Box 126"/>
        <xdr:cNvSpPr txBox="1">
          <a:spLocks noChangeArrowheads="1"/>
        </xdr:cNvSpPr>
      </xdr:nvSpPr>
      <xdr:spPr>
        <a:xfrm>
          <a:off x="4972050" y="8839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19" name="Text Box 127"/>
        <xdr:cNvSpPr txBox="1">
          <a:spLocks noChangeArrowheads="1"/>
        </xdr:cNvSpPr>
      </xdr:nvSpPr>
      <xdr:spPr>
        <a:xfrm>
          <a:off x="4972050" y="8839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20" name="Text Box 128"/>
        <xdr:cNvSpPr txBox="1">
          <a:spLocks noChangeArrowheads="1"/>
        </xdr:cNvSpPr>
      </xdr:nvSpPr>
      <xdr:spPr>
        <a:xfrm>
          <a:off x="4972050" y="8839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81775" y="2009775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924425" y="1781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924425" y="1781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924425" y="2009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924425" y="2924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0477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924425" y="4295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924425" y="4962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924425" y="4962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477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4924425" y="6334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4924425" y="679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4924425" y="8162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4924425" y="8162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0477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4924425" y="9534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4924425" y="10086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4924425" y="10544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4924425" y="10544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0477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4924425" y="4295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924425" y="4962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4924425" y="4962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114300</xdr:rowOff>
    </xdr:from>
    <xdr:ext cx="1047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4924425" y="59912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4924425" y="679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4924425" y="8162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4924425" y="8162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0477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4924425" y="9534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4924425" y="10086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4924425" y="10544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4924425" y="10544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4924425" y="4962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4924425" y="10544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4924425" y="10544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4924425" y="1781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4924425" y="1781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4924425" y="2009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4924425" y="1781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4924425" y="1781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4924425" y="2009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4924425" y="1781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4924425" y="1781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4924425" y="2009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4924425" y="3381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4924425" y="541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4924425" y="8620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4924425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104" name="Text Box 112"/>
        <xdr:cNvSpPr txBox="1">
          <a:spLocks noChangeArrowheads="1"/>
        </xdr:cNvSpPr>
      </xdr:nvSpPr>
      <xdr:spPr>
        <a:xfrm>
          <a:off x="4924425" y="223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105" name="Text Box 113"/>
        <xdr:cNvSpPr txBox="1">
          <a:spLocks noChangeArrowheads="1"/>
        </xdr:cNvSpPr>
      </xdr:nvSpPr>
      <xdr:spPr>
        <a:xfrm>
          <a:off x="4924425" y="223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106" name="Text Box 114"/>
        <xdr:cNvSpPr txBox="1">
          <a:spLocks noChangeArrowheads="1"/>
        </xdr:cNvSpPr>
      </xdr:nvSpPr>
      <xdr:spPr>
        <a:xfrm>
          <a:off x="4924425" y="223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107" name="Text Box 115"/>
        <xdr:cNvSpPr txBox="1">
          <a:spLocks noChangeArrowheads="1"/>
        </xdr:cNvSpPr>
      </xdr:nvSpPr>
      <xdr:spPr>
        <a:xfrm>
          <a:off x="4924425" y="223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108" name="Text Box 116"/>
        <xdr:cNvSpPr txBox="1">
          <a:spLocks noChangeArrowheads="1"/>
        </xdr:cNvSpPr>
      </xdr:nvSpPr>
      <xdr:spPr>
        <a:xfrm>
          <a:off x="4924425" y="223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109" name="Text Box 117"/>
        <xdr:cNvSpPr txBox="1">
          <a:spLocks noChangeArrowheads="1"/>
        </xdr:cNvSpPr>
      </xdr:nvSpPr>
      <xdr:spPr>
        <a:xfrm>
          <a:off x="4924425" y="223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110" name="Text Box 118"/>
        <xdr:cNvSpPr txBox="1">
          <a:spLocks noChangeArrowheads="1"/>
        </xdr:cNvSpPr>
      </xdr:nvSpPr>
      <xdr:spPr>
        <a:xfrm>
          <a:off x="4924425" y="223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111" name="Text Box 119"/>
        <xdr:cNvSpPr txBox="1">
          <a:spLocks noChangeArrowheads="1"/>
        </xdr:cNvSpPr>
      </xdr:nvSpPr>
      <xdr:spPr>
        <a:xfrm>
          <a:off x="4924425" y="223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112" name="Text Box 120"/>
        <xdr:cNvSpPr txBox="1">
          <a:spLocks noChangeArrowheads="1"/>
        </xdr:cNvSpPr>
      </xdr:nvSpPr>
      <xdr:spPr>
        <a:xfrm>
          <a:off x="4924425" y="3609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113" name="Text Box 121"/>
        <xdr:cNvSpPr txBox="1">
          <a:spLocks noChangeArrowheads="1"/>
        </xdr:cNvSpPr>
      </xdr:nvSpPr>
      <xdr:spPr>
        <a:xfrm>
          <a:off x="4924425" y="3609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114" name="Text Box 122"/>
        <xdr:cNvSpPr txBox="1">
          <a:spLocks noChangeArrowheads="1"/>
        </xdr:cNvSpPr>
      </xdr:nvSpPr>
      <xdr:spPr>
        <a:xfrm>
          <a:off x="4924425" y="3609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115" name="Text Box 123"/>
        <xdr:cNvSpPr txBox="1">
          <a:spLocks noChangeArrowheads="1"/>
        </xdr:cNvSpPr>
      </xdr:nvSpPr>
      <xdr:spPr>
        <a:xfrm>
          <a:off x="4924425" y="3609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116" name="Text Box 124"/>
        <xdr:cNvSpPr txBox="1">
          <a:spLocks noChangeArrowheads="1"/>
        </xdr:cNvSpPr>
      </xdr:nvSpPr>
      <xdr:spPr>
        <a:xfrm>
          <a:off x="4924425" y="3609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117" name="Text Box 125"/>
        <xdr:cNvSpPr txBox="1">
          <a:spLocks noChangeArrowheads="1"/>
        </xdr:cNvSpPr>
      </xdr:nvSpPr>
      <xdr:spPr>
        <a:xfrm>
          <a:off x="4924425" y="3609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118" name="Text Box 126"/>
        <xdr:cNvSpPr txBox="1">
          <a:spLocks noChangeArrowheads="1"/>
        </xdr:cNvSpPr>
      </xdr:nvSpPr>
      <xdr:spPr>
        <a:xfrm>
          <a:off x="4924425" y="3609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119" name="Text Box 127"/>
        <xdr:cNvSpPr txBox="1">
          <a:spLocks noChangeArrowheads="1"/>
        </xdr:cNvSpPr>
      </xdr:nvSpPr>
      <xdr:spPr>
        <a:xfrm>
          <a:off x="4924425" y="3609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20" name="Text Box 128"/>
        <xdr:cNvSpPr txBox="1">
          <a:spLocks noChangeArrowheads="1"/>
        </xdr:cNvSpPr>
      </xdr:nvSpPr>
      <xdr:spPr>
        <a:xfrm>
          <a:off x="4924425" y="5648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21" name="Text Box 129"/>
        <xdr:cNvSpPr txBox="1">
          <a:spLocks noChangeArrowheads="1"/>
        </xdr:cNvSpPr>
      </xdr:nvSpPr>
      <xdr:spPr>
        <a:xfrm>
          <a:off x="4924425" y="5648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22" name="Text Box 130"/>
        <xdr:cNvSpPr txBox="1">
          <a:spLocks noChangeArrowheads="1"/>
        </xdr:cNvSpPr>
      </xdr:nvSpPr>
      <xdr:spPr>
        <a:xfrm>
          <a:off x="4924425" y="5648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23" name="Text Box 131"/>
        <xdr:cNvSpPr txBox="1">
          <a:spLocks noChangeArrowheads="1"/>
        </xdr:cNvSpPr>
      </xdr:nvSpPr>
      <xdr:spPr>
        <a:xfrm>
          <a:off x="4924425" y="5648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24" name="Text Box 132"/>
        <xdr:cNvSpPr txBox="1">
          <a:spLocks noChangeArrowheads="1"/>
        </xdr:cNvSpPr>
      </xdr:nvSpPr>
      <xdr:spPr>
        <a:xfrm>
          <a:off x="4924425" y="5648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25" name="Text Box 133"/>
        <xdr:cNvSpPr txBox="1">
          <a:spLocks noChangeArrowheads="1"/>
        </xdr:cNvSpPr>
      </xdr:nvSpPr>
      <xdr:spPr>
        <a:xfrm>
          <a:off x="4924425" y="5648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26" name="Text Box 134"/>
        <xdr:cNvSpPr txBox="1">
          <a:spLocks noChangeArrowheads="1"/>
        </xdr:cNvSpPr>
      </xdr:nvSpPr>
      <xdr:spPr>
        <a:xfrm>
          <a:off x="4924425" y="5648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127" name="Text Box 135"/>
        <xdr:cNvSpPr txBox="1">
          <a:spLocks noChangeArrowheads="1"/>
        </xdr:cNvSpPr>
      </xdr:nvSpPr>
      <xdr:spPr>
        <a:xfrm>
          <a:off x="4924425" y="5648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28" name="Text Box 136"/>
        <xdr:cNvSpPr txBox="1">
          <a:spLocks noChangeArrowheads="1"/>
        </xdr:cNvSpPr>
      </xdr:nvSpPr>
      <xdr:spPr>
        <a:xfrm>
          <a:off x="4924425" y="7477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29" name="Text Box 137"/>
        <xdr:cNvSpPr txBox="1">
          <a:spLocks noChangeArrowheads="1"/>
        </xdr:cNvSpPr>
      </xdr:nvSpPr>
      <xdr:spPr>
        <a:xfrm>
          <a:off x="4924425" y="7477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30" name="Text Box 138"/>
        <xdr:cNvSpPr txBox="1">
          <a:spLocks noChangeArrowheads="1"/>
        </xdr:cNvSpPr>
      </xdr:nvSpPr>
      <xdr:spPr>
        <a:xfrm>
          <a:off x="4924425" y="7477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31" name="Text Box 139"/>
        <xdr:cNvSpPr txBox="1">
          <a:spLocks noChangeArrowheads="1"/>
        </xdr:cNvSpPr>
      </xdr:nvSpPr>
      <xdr:spPr>
        <a:xfrm>
          <a:off x="4924425" y="7477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32" name="Text Box 140"/>
        <xdr:cNvSpPr txBox="1">
          <a:spLocks noChangeArrowheads="1"/>
        </xdr:cNvSpPr>
      </xdr:nvSpPr>
      <xdr:spPr>
        <a:xfrm>
          <a:off x="4924425" y="7477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33" name="Text Box 141"/>
        <xdr:cNvSpPr txBox="1">
          <a:spLocks noChangeArrowheads="1"/>
        </xdr:cNvSpPr>
      </xdr:nvSpPr>
      <xdr:spPr>
        <a:xfrm>
          <a:off x="4924425" y="7477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34" name="Text Box 142"/>
        <xdr:cNvSpPr txBox="1">
          <a:spLocks noChangeArrowheads="1"/>
        </xdr:cNvSpPr>
      </xdr:nvSpPr>
      <xdr:spPr>
        <a:xfrm>
          <a:off x="4924425" y="7477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135" name="Text Box 143"/>
        <xdr:cNvSpPr txBox="1">
          <a:spLocks noChangeArrowheads="1"/>
        </xdr:cNvSpPr>
      </xdr:nvSpPr>
      <xdr:spPr>
        <a:xfrm>
          <a:off x="4924425" y="7477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36" name="Text Box 144"/>
        <xdr:cNvSpPr txBox="1">
          <a:spLocks noChangeArrowheads="1"/>
        </xdr:cNvSpPr>
      </xdr:nvSpPr>
      <xdr:spPr>
        <a:xfrm>
          <a:off x="4924425" y="884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37" name="Text Box 145"/>
        <xdr:cNvSpPr txBox="1">
          <a:spLocks noChangeArrowheads="1"/>
        </xdr:cNvSpPr>
      </xdr:nvSpPr>
      <xdr:spPr>
        <a:xfrm>
          <a:off x="4924425" y="884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38" name="Text Box 146"/>
        <xdr:cNvSpPr txBox="1">
          <a:spLocks noChangeArrowheads="1"/>
        </xdr:cNvSpPr>
      </xdr:nvSpPr>
      <xdr:spPr>
        <a:xfrm>
          <a:off x="4924425" y="884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39" name="Text Box 147"/>
        <xdr:cNvSpPr txBox="1">
          <a:spLocks noChangeArrowheads="1"/>
        </xdr:cNvSpPr>
      </xdr:nvSpPr>
      <xdr:spPr>
        <a:xfrm>
          <a:off x="4924425" y="884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40" name="Text Box 148"/>
        <xdr:cNvSpPr txBox="1">
          <a:spLocks noChangeArrowheads="1"/>
        </xdr:cNvSpPr>
      </xdr:nvSpPr>
      <xdr:spPr>
        <a:xfrm>
          <a:off x="4924425" y="884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41" name="Text Box 149"/>
        <xdr:cNvSpPr txBox="1">
          <a:spLocks noChangeArrowheads="1"/>
        </xdr:cNvSpPr>
      </xdr:nvSpPr>
      <xdr:spPr>
        <a:xfrm>
          <a:off x="4924425" y="884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42" name="Text Box 150"/>
        <xdr:cNvSpPr txBox="1">
          <a:spLocks noChangeArrowheads="1"/>
        </xdr:cNvSpPr>
      </xdr:nvSpPr>
      <xdr:spPr>
        <a:xfrm>
          <a:off x="4924425" y="884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143" name="Text Box 151"/>
        <xdr:cNvSpPr txBox="1">
          <a:spLocks noChangeArrowheads="1"/>
        </xdr:cNvSpPr>
      </xdr:nvSpPr>
      <xdr:spPr>
        <a:xfrm>
          <a:off x="4924425" y="884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144" name="Text Box 152"/>
        <xdr:cNvSpPr txBox="1">
          <a:spLocks noChangeArrowheads="1"/>
        </xdr:cNvSpPr>
      </xdr:nvSpPr>
      <xdr:spPr>
        <a:xfrm>
          <a:off x="6581775" y="2009775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0" y="203835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933950" y="1809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933950" y="1809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933950" y="2038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933950" y="2952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9339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9339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49339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9339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0477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933950" y="4324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933950" y="4781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933950" y="4781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933950" y="523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4933950" y="523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477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4933950" y="6153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4933950" y="6610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4933950" y="706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4933950" y="706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4933950" y="706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4933950" y="7981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4933950" y="7981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0477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4933950" y="9353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4933950" y="9886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4933950" y="10344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4933950" y="10344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49339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0477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4933950" y="4324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933950" y="4781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4933950" y="4781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4933950" y="523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4933950" y="523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47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4933950" y="6153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4933950" y="6610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4933950" y="706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4933950" y="706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4933950" y="706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4933950" y="7981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4933950" y="7981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0477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4933950" y="9353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4933950" y="9886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4933950" y="10344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4933950" y="10344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49339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49339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4933950" y="4781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4933950" y="523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4933950" y="706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4933950" y="706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4933950" y="10344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4933950" y="10344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4933950" y="2038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4933950" y="2038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4933950" y="2038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4933950" y="2038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49339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49339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49339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4933950" y="340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4933950" y="523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4933950" y="523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4933950" y="523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4933950" y="523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4933950" y="706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4933950" y="706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4933950" y="706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4933950" y="7067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4933950" y="8439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4933950" y="2266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4933950" y="2266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4933950" y="3638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4933950" y="3638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85" name="Text Box 93"/>
        <xdr:cNvSpPr txBox="1">
          <a:spLocks noChangeArrowheads="1"/>
        </xdr:cNvSpPr>
      </xdr:nvSpPr>
      <xdr:spPr>
        <a:xfrm>
          <a:off x="4933950" y="546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86" name="Text Box 94"/>
        <xdr:cNvSpPr txBox="1">
          <a:spLocks noChangeArrowheads="1"/>
        </xdr:cNvSpPr>
      </xdr:nvSpPr>
      <xdr:spPr>
        <a:xfrm>
          <a:off x="4933950" y="546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87" name="Text Box 95"/>
        <xdr:cNvSpPr txBox="1">
          <a:spLocks noChangeArrowheads="1"/>
        </xdr:cNvSpPr>
      </xdr:nvSpPr>
      <xdr:spPr>
        <a:xfrm>
          <a:off x="4933950" y="729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88" name="Text Box 96"/>
        <xdr:cNvSpPr txBox="1">
          <a:spLocks noChangeArrowheads="1"/>
        </xdr:cNvSpPr>
      </xdr:nvSpPr>
      <xdr:spPr>
        <a:xfrm>
          <a:off x="4933950" y="7296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89" name="Text Box 97"/>
        <xdr:cNvSpPr txBox="1">
          <a:spLocks noChangeArrowheads="1"/>
        </xdr:cNvSpPr>
      </xdr:nvSpPr>
      <xdr:spPr>
        <a:xfrm>
          <a:off x="4933950" y="8667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90" name="Text Box 98"/>
        <xdr:cNvSpPr txBox="1">
          <a:spLocks noChangeArrowheads="1"/>
        </xdr:cNvSpPr>
      </xdr:nvSpPr>
      <xdr:spPr>
        <a:xfrm>
          <a:off x="4933950" y="8667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91" name="Text Box 99"/>
        <xdr:cNvSpPr txBox="1">
          <a:spLocks noChangeArrowheads="1"/>
        </xdr:cNvSpPr>
      </xdr:nvSpPr>
      <xdr:spPr>
        <a:xfrm>
          <a:off x="6667500" y="203835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92" name="Text Box 100"/>
        <xdr:cNvSpPr txBox="1">
          <a:spLocks noChangeArrowheads="1"/>
        </xdr:cNvSpPr>
      </xdr:nvSpPr>
      <xdr:spPr>
        <a:xfrm>
          <a:off x="6667500" y="203835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57975" y="201930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924425" y="179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047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924425" y="179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047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924425" y="2019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924425" y="2933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924425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924425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4924425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924425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0477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924425" y="4305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924425" y="4762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924425" y="4762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924425" y="5219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4924425" y="5219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477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4924425" y="6134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4924425" y="6591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4924425" y="704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4924425" y="704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4924425" y="704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4924425" y="7962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4924425" y="7962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4924425" y="8420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4924425" y="8420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4924425" y="8420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0477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4924425" y="9334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4924425" y="9763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4924425" y="10220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4924425" y="10220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4924425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0477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4924425" y="4305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924425" y="4762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4924425" y="4762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4924425" y="5219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4924425" y="5219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47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4924425" y="6134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0477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4924425" y="6591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4924425" y="704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4924425" y="704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4924425" y="704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4924425" y="7962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0477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4924425" y="7962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4924425" y="8420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4924425" y="8420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4924425" y="8420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0477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4924425" y="9334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4924425" y="9763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4924425" y="10220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4924425" y="10220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4924425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4924425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4924425" y="4762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4924425" y="5219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4924425" y="704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4924425" y="704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4924425" y="8420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4924425" y="8420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4924425" y="10220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4924425" y="10220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4924425" y="3390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04775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4924425" y="5219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04775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4924425" y="704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04775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4924425" y="8420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6</xdr:row>
      <xdr:rowOff>142875</xdr:rowOff>
    </xdr:from>
    <xdr:to>
      <xdr:col>9</xdr:col>
      <xdr:colOff>0</xdr:colOff>
      <xdr:row>18</xdr:row>
      <xdr:rowOff>0</xdr:rowOff>
    </xdr:to>
    <xdr:sp>
      <xdr:nvSpPr>
        <xdr:cNvPr id="63" name="Text Box 64"/>
        <xdr:cNvSpPr txBox="1">
          <a:spLocks noChangeArrowheads="1"/>
        </xdr:cNvSpPr>
      </xdr:nvSpPr>
      <xdr:spPr>
        <a:xfrm>
          <a:off x="7924800" y="2162175"/>
          <a:ext cx="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blueprint functions as a "worksheet". It is recommended that an original version of this excel file is saved as a clean Master File before you begin work.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ONLY type information into the GREEN cells (the rest of the cells have formulas and will adjust automatically (including the number of SRs needed). DO NOT touch any other cells.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The goal is for the Cross-Check Total Number of Items (Row 5) to 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MATCH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the Total Number of Each Format Desired on Test (Row 2).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The number of constructed response items must remain the 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same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within each content standard (see **note below for exception). There is a comment box in column F of content standards B-F that will show the number of constructed response items that were originally intended for that content standard - so as numbers in the green boxes are changed, the information is not lost.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To test 2-pt CR items in Content Standards B-F, switch 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 item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column F to column G by doing the following: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* Reduce the number of BCR items in column F by 1 (in the content standard that you want the 2-pt item).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* Enter a "1" in column G of the 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same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content standard.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If a 2-pt CR item from content standard A is chosen to be used in a form, then the number of constructed response items tested in 1 (one) of content standards B-F MUST be reduced by 1 (one).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In other words, in order to test a 2-pt CR in standard A, 1 (one) constructed response item will need to be completely deleted from one of content standards B-F so that the numbers in Row 5 match the numbers in Row 2.</a:t>
          </a:r>
        </a:p>
      </xdr:txBody>
    </xdr:sp>
    <xdr:clientData/>
  </xdr:two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64" name="Text Box 70"/>
        <xdr:cNvSpPr txBox="1">
          <a:spLocks noChangeArrowheads="1"/>
        </xdr:cNvSpPr>
      </xdr:nvSpPr>
      <xdr:spPr>
        <a:xfrm>
          <a:off x="4924425" y="2247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04775" cy="200025"/>
    <xdr:sp fLocksText="0">
      <xdr:nvSpPr>
        <xdr:cNvPr id="65" name="Text Box 71"/>
        <xdr:cNvSpPr txBox="1">
          <a:spLocks noChangeArrowheads="1"/>
        </xdr:cNvSpPr>
      </xdr:nvSpPr>
      <xdr:spPr>
        <a:xfrm>
          <a:off x="4924425" y="2247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66" name="Text Box 72"/>
        <xdr:cNvSpPr txBox="1">
          <a:spLocks noChangeArrowheads="1"/>
        </xdr:cNvSpPr>
      </xdr:nvSpPr>
      <xdr:spPr>
        <a:xfrm>
          <a:off x="4924425" y="361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04775" cy="200025"/>
    <xdr:sp fLocksText="0">
      <xdr:nvSpPr>
        <xdr:cNvPr id="67" name="Text Box 73"/>
        <xdr:cNvSpPr txBox="1">
          <a:spLocks noChangeArrowheads="1"/>
        </xdr:cNvSpPr>
      </xdr:nvSpPr>
      <xdr:spPr>
        <a:xfrm>
          <a:off x="4924425" y="361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68" name="Text Box 74"/>
        <xdr:cNvSpPr txBox="1">
          <a:spLocks noChangeArrowheads="1"/>
        </xdr:cNvSpPr>
      </xdr:nvSpPr>
      <xdr:spPr>
        <a:xfrm>
          <a:off x="4924425" y="544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200025"/>
    <xdr:sp fLocksText="0">
      <xdr:nvSpPr>
        <xdr:cNvPr id="69" name="Text Box 75"/>
        <xdr:cNvSpPr txBox="1">
          <a:spLocks noChangeArrowheads="1"/>
        </xdr:cNvSpPr>
      </xdr:nvSpPr>
      <xdr:spPr>
        <a:xfrm>
          <a:off x="4924425" y="544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70" name="Text Box 76"/>
        <xdr:cNvSpPr txBox="1">
          <a:spLocks noChangeArrowheads="1"/>
        </xdr:cNvSpPr>
      </xdr:nvSpPr>
      <xdr:spPr>
        <a:xfrm>
          <a:off x="4924425" y="7277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04775" cy="200025"/>
    <xdr:sp fLocksText="0">
      <xdr:nvSpPr>
        <xdr:cNvPr id="71" name="Text Box 77"/>
        <xdr:cNvSpPr txBox="1">
          <a:spLocks noChangeArrowheads="1"/>
        </xdr:cNvSpPr>
      </xdr:nvSpPr>
      <xdr:spPr>
        <a:xfrm>
          <a:off x="4924425" y="7277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72" name="Text Box 78"/>
        <xdr:cNvSpPr txBox="1">
          <a:spLocks noChangeArrowheads="1"/>
        </xdr:cNvSpPr>
      </xdr:nvSpPr>
      <xdr:spPr>
        <a:xfrm>
          <a:off x="4924425" y="8648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04775" cy="200025"/>
    <xdr:sp fLocksText="0">
      <xdr:nvSpPr>
        <xdr:cNvPr id="73" name="Text Box 79"/>
        <xdr:cNvSpPr txBox="1">
          <a:spLocks noChangeArrowheads="1"/>
        </xdr:cNvSpPr>
      </xdr:nvSpPr>
      <xdr:spPr>
        <a:xfrm>
          <a:off x="4924425" y="8648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74" name="Text Box 80"/>
        <xdr:cNvSpPr txBox="1">
          <a:spLocks noChangeArrowheads="1"/>
        </xdr:cNvSpPr>
      </xdr:nvSpPr>
      <xdr:spPr>
        <a:xfrm>
          <a:off x="6657975" y="201930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75" name="Text Box 81"/>
        <xdr:cNvSpPr txBox="1">
          <a:spLocks noChangeArrowheads="1"/>
        </xdr:cNvSpPr>
      </xdr:nvSpPr>
      <xdr:spPr>
        <a:xfrm>
          <a:off x="6657975" y="201930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76" name="Text Box 82"/>
        <xdr:cNvSpPr txBox="1">
          <a:spLocks noChangeArrowheads="1"/>
        </xdr:cNvSpPr>
      </xdr:nvSpPr>
      <xdr:spPr>
        <a:xfrm>
          <a:off x="6657975" y="201930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RC item for 4.3.1 is interchangeable with an RC for 4.2.1. See RC item specifications.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75" zoomScaleNormal="75" zoomScalePageLayoutView="0" workbookViewId="0" topLeftCell="A1">
      <pane xSplit="1" topLeftCell="B1" activePane="topRight" state="frozen"/>
      <selection pane="topLeft" activeCell="A2" sqref="A2"/>
      <selection pane="topRight" activeCell="O7" sqref="O7"/>
    </sheetView>
  </sheetViews>
  <sheetFormatPr defaultColWidth="9.140625" defaultRowHeight="12.75"/>
  <cols>
    <col min="1" max="1" width="11.140625" style="99" customWidth="1"/>
    <col min="2" max="2" width="27.421875" style="133" customWidth="1"/>
    <col min="3" max="3" width="6.00390625" style="0" customWidth="1"/>
    <col min="4" max="4" width="6.00390625" style="112" customWidth="1"/>
    <col min="5" max="5" width="7.7109375" style="0" customWidth="1"/>
    <col min="6" max="6" width="6.00390625" style="0" customWidth="1"/>
    <col min="7" max="7" width="6.00390625" style="112" customWidth="1"/>
    <col min="8" max="9" width="6.00390625" style="0" customWidth="1"/>
    <col min="10" max="10" width="6.00390625" style="112" customWidth="1"/>
    <col min="11" max="12" width="6.00390625" style="0" customWidth="1"/>
    <col min="13" max="13" width="6.00390625" style="112" customWidth="1"/>
    <col min="14" max="15" width="6.00390625" style="0" customWidth="1"/>
    <col min="16" max="16" width="6.00390625" style="112" customWidth="1"/>
    <col min="17" max="18" width="6.00390625" style="0" customWidth="1"/>
    <col min="19" max="19" width="6.00390625" style="112" customWidth="1"/>
    <col min="20" max="21" width="6.00390625" style="0" customWidth="1"/>
    <col min="22" max="22" width="6.00390625" style="112" customWidth="1"/>
    <col min="23" max="23" width="6.00390625" style="0" customWidth="1"/>
  </cols>
  <sheetData>
    <row r="1" ht="23.25">
      <c r="A1" s="125" t="s">
        <v>234</v>
      </c>
    </row>
    <row r="3" spans="1:23" s="111" customFormat="1" ht="25.5">
      <c r="A3" s="120" t="s">
        <v>101</v>
      </c>
      <c r="B3" s="120" t="s">
        <v>102</v>
      </c>
      <c r="C3" s="369" t="s">
        <v>103</v>
      </c>
      <c r="D3" s="370"/>
      <c r="E3" s="371"/>
      <c r="F3" s="366" t="s">
        <v>104</v>
      </c>
      <c r="G3" s="367"/>
      <c r="H3" s="368"/>
      <c r="I3" s="363" t="s">
        <v>105</v>
      </c>
      <c r="J3" s="364"/>
      <c r="K3" s="365"/>
      <c r="L3" s="366" t="s">
        <v>106</v>
      </c>
      <c r="M3" s="367"/>
      <c r="N3" s="368"/>
      <c r="O3" s="369" t="s">
        <v>107</v>
      </c>
      <c r="P3" s="370"/>
      <c r="Q3" s="371"/>
      <c r="R3" s="372" t="s">
        <v>108</v>
      </c>
      <c r="S3" s="373"/>
      <c r="T3" s="374"/>
      <c r="U3" s="369" t="s">
        <v>109</v>
      </c>
      <c r="V3" s="370"/>
      <c r="W3" s="371"/>
    </row>
    <row r="4" spans="1:23" s="113" customFormat="1" ht="13.5" thickBot="1">
      <c r="A4" s="121"/>
      <c r="B4" s="134"/>
      <c r="C4" s="116" t="s">
        <v>97</v>
      </c>
      <c r="D4" s="116" t="s">
        <v>110</v>
      </c>
      <c r="E4" s="116" t="s">
        <v>114</v>
      </c>
      <c r="F4" s="117" t="s">
        <v>97</v>
      </c>
      <c r="G4" s="117" t="s">
        <v>110</v>
      </c>
      <c r="H4" s="117" t="s">
        <v>114</v>
      </c>
      <c r="I4" s="116" t="s">
        <v>97</v>
      </c>
      <c r="J4" s="116" t="s">
        <v>110</v>
      </c>
      <c r="K4" s="116" t="s">
        <v>114</v>
      </c>
      <c r="L4" s="117" t="s">
        <v>97</v>
      </c>
      <c r="M4" s="117" t="s">
        <v>110</v>
      </c>
      <c r="N4" s="117" t="s">
        <v>114</v>
      </c>
      <c r="O4" s="116" t="s">
        <v>97</v>
      </c>
      <c r="P4" s="116" t="s">
        <v>110</v>
      </c>
      <c r="Q4" s="116" t="s">
        <v>114</v>
      </c>
      <c r="R4" s="117" t="s">
        <v>97</v>
      </c>
      <c r="S4" s="117" t="s">
        <v>110</v>
      </c>
      <c r="T4" s="117" t="s">
        <v>114</v>
      </c>
      <c r="U4" s="116" t="s">
        <v>97</v>
      </c>
      <c r="V4" s="116" t="s">
        <v>110</v>
      </c>
      <c r="W4" s="116" t="s">
        <v>114</v>
      </c>
    </row>
    <row r="5" spans="1:23" s="209" customFormat="1" ht="34.5" customHeight="1">
      <c r="A5" s="202" t="s">
        <v>118</v>
      </c>
      <c r="B5" s="203" t="s">
        <v>119</v>
      </c>
      <c r="C5" s="204">
        <v>2</v>
      </c>
      <c r="D5" s="218">
        <f>C5/C11</f>
        <v>0.15037593984962405</v>
      </c>
      <c r="E5" s="205">
        <f>ROUND(D5*D15,0)</f>
        <v>10</v>
      </c>
      <c r="F5" s="206">
        <v>3</v>
      </c>
      <c r="G5" s="223">
        <f>F5/F11</f>
        <v>0.1829268292682927</v>
      </c>
      <c r="H5" s="207">
        <f>ROUND(G5*G15,0)</f>
        <v>12</v>
      </c>
      <c r="I5" s="204">
        <v>2.2</v>
      </c>
      <c r="J5" s="218">
        <f>I5/I11</f>
        <v>0.18032786885245905</v>
      </c>
      <c r="K5" s="205">
        <f>ROUND(J5*J15,0)</f>
        <v>14</v>
      </c>
      <c r="L5" s="206">
        <v>2.4</v>
      </c>
      <c r="M5" s="223">
        <f>L5/L11</f>
        <v>0.18604651162790697</v>
      </c>
      <c r="N5" s="207">
        <f>ROUND(M5*M15,0)</f>
        <v>14</v>
      </c>
      <c r="O5" s="204">
        <v>2.6</v>
      </c>
      <c r="P5" s="218">
        <f>O5/O11</f>
        <v>0.18571428571428572</v>
      </c>
      <c r="Q5" s="205">
        <f>ROUND(P5*P15,0)</f>
        <v>14</v>
      </c>
      <c r="R5" s="206">
        <v>3.2</v>
      </c>
      <c r="S5" s="223">
        <f>R5/R11</f>
        <v>0.217687074829932</v>
      </c>
      <c r="T5" s="207">
        <f>ROUND(S5*S15,0)</f>
        <v>16</v>
      </c>
      <c r="U5" s="204">
        <v>2.1</v>
      </c>
      <c r="V5" s="218">
        <f>U5/U11</f>
        <v>0.17073170731707316</v>
      </c>
      <c r="W5" s="208">
        <f>ROUND(V5*V15,0)</f>
        <v>12</v>
      </c>
    </row>
    <row r="6" spans="1:23" s="240" customFormat="1" ht="34.5" customHeight="1">
      <c r="A6" s="234" t="s">
        <v>126</v>
      </c>
      <c r="B6" s="235" t="s">
        <v>125</v>
      </c>
      <c r="C6" s="236">
        <v>2.8</v>
      </c>
      <c r="D6" s="219">
        <f>C6/C11</f>
        <v>0.21052631578947367</v>
      </c>
      <c r="E6" s="237">
        <f>ROUNDDOWN(D6*D15,0)</f>
        <v>13</v>
      </c>
      <c r="F6" s="238">
        <v>3</v>
      </c>
      <c r="G6" s="224">
        <f>F6/F11</f>
        <v>0.1829268292682927</v>
      </c>
      <c r="H6" s="239">
        <f>ROUNDUP(G6*G15,0)</f>
        <v>13</v>
      </c>
      <c r="I6" s="236">
        <v>2</v>
      </c>
      <c r="J6" s="219">
        <f>I6/I11</f>
        <v>0.1639344262295082</v>
      </c>
      <c r="K6" s="237">
        <f>ROUNDUP(J6*J15,0)</f>
        <v>13</v>
      </c>
      <c r="L6" s="238">
        <v>2.5</v>
      </c>
      <c r="M6" s="224">
        <f>L6/L11</f>
        <v>0.19379844961240308</v>
      </c>
      <c r="N6" s="239">
        <f>ROUNDDOWN(M6*M15,0)</f>
        <v>14</v>
      </c>
      <c r="O6" s="236">
        <v>2.8</v>
      </c>
      <c r="P6" s="219">
        <f>O6/O11</f>
        <v>0.19999999999999998</v>
      </c>
      <c r="Q6" s="237">
        <f>ROUNDDOWN(P6*P15,0)</f>
        <v>15</v>
      </c>
      <c r="R6" s="238">
        <v>2</v>
      </c>
      <c r="S6" s="224">
        <f>R6/R11</f>
        <v>0.1360544217687075</v>
      </c>
      <c r="T6" s="239">
        <f>ROUND(S6*S15,0)</f>
        <v>10</v>
      </c>
      <c r="U6" s="236">
        <v>1.2</v>
      </c>
      <c r="V6" s="219">
        <f>U6/U11</f>
        <v>0.09756097560975609</v>
      </c>
      <c r="W6" s="237">
        <f>ROUND(V6*V15,0)</f>
        <v>7</v>
      </c>
    </row>
    <row r="7" spans="1:23" s="240" customFormat="1" ht="34.5" customHeight="1">
      <c r="A7" s="234" t="s">
        <v>162</v>
      </c>
      <c r="B7" s="235" t="s">
        <v>163</v>
      </c>
      <c r="C7" s="236">
        <v>2.5</v>
      </c>
      <c r="D7" s="219">
        <f>C7/C11</f>
        <v>0.18796992481203006</v>
      </c>
      <c r="E7" s="237">
        <f>ROUND(D7*D15,0)</f>
        <v>12</v>
      </c>
      <c r="F7" s="238">
        <v>2.7</v>
      </c>
      <c r="G7" s="224">
        <f>F7/F11</f>
        <v>0.16463414634146345</v>
      </c>
      <c r="H7" s="239">
        <f>ROUND(G7*G15,0)</f>
        <v>11</v>
      </c>
      <c r="I7" s="236">
        <v>2</v>
      </c>
      <c r="J7" s="219">
        <f>I7/I11</f>
        <v>0.1639344262295082</v>
      </c>
      <c r="K7" s="237">
        <f>ROUND(J7*J15,0)</f>
        <v>12</v>
      </c>
      <c r="L7" s="238">
        <v>2</v>
      </c>
      <c r="M7" s="224">
        <f>L7/L11</f>
        <v>0.15503875968992248</v>
      </c>
      <c r="N7" s="239">
        <f>ROUND(M7*M15,0)</f>
        <v>12</v>
      </c>
      <c r="O7" s="236">
        <v>2.4</v>
      </c>
      <c r="P7" s="219">
        <f>O7/O11</f>
        <v>0.17142857142857143</v>
      </c>
      <c r="Q7" s="237">
        <f>ROUNDDOWN(P7*P15,0)</f>
        <v>13</v>
      </c>
      <c r="R7" s="238">
        <v>2</v>
      </c>
      <c r="S7" s="224">
        <f>R7/R11</f>
        <v>0.1360544217687075</v>
      </c>
      <c r="T7" s="239">
        <f>ROUND(S7*S15,0)</f>
        <v>10</v>
      </c>
      <c r="U7" s="236">
        <v>2</v>
      </c>
      <c r="V7" s="219">
        <f>U7/U11</f>
        <v>0.16260162601626016</v>
      </c>
      <c r="W7" s="237">
        <f>ROUND(V7*V15,0)</f>
        <v>12</v>
      </c>
    </row>
    <row r="8" spans="1:23" s="240" customFormat="1" ht="34.5" customHeight="1">
      <c r="A8" s="234" t="s">
        <v>173</v>
      </c>
      <c r="B8" s="235" t="s">
        <v>172</v>
      </c>
      <c r="C8" s="236">
        <v>2</v>
      </c>
      <c r="D8" s="219">
        <f>C8/C11</f>
        <v>0.15037593984962405</v>
      </c>
      <c r="E8" s="237">
        <f>ROUND(D8*D15,0)</f>
        <v>10</v>
      </c>
      <c r="F8" s="238">
        <v>2.5</v>
      </c>
      <c r="G8" s="224">
        <f>F8/F11</f>
        <v>0.15243902439024393</v>
      </c>
      <c r="H8" s="239">
        <f>ROUND(G8*G15,0)</f>
        <v>10</v>
      </c>
      <c r="I8" s="236">
        <v>2</v>
      </c>
      <c r="J8" s="219">
        <f>I8/I11</f>
        <v>0.1639344262295082</v>
      </c>
      <c r="K8" s="237">
        <f>ROUND(J8*J15,0)</f>
        <v>12</v>
      </c>
      <c r="L8" s="238">
        <v>2</v>
      </c>
      <c r="M8" s="224">
        <f>L8/L11</f>
        <v>0.15503875968992248</v>
      </c>
      <c r="N8" s="239">
        <f>ROUND(M8*M15,0)</f>
        <v>12</v>
      </c>
      <c r="O8" s="236">
        <v>2</v>
      </c>
      <c r="P8" s="219">
        <f>O8/O11</f>
        <v>0.14285714285714285</v>
      </c>
      <c r="Q8" s="237">
        <f>ROUND(P8*P15,0)</f>
        <v>11</v>
      </c>
      <c r="R8" s="238">
        <v>2.5</v>
      </c>
      <c r="S8" s="224">
        <f>R8/R11</f>
        <v>0.17006802721088435</v>
      </c>
      <c r="T8" s="239">
        <f>ROUND(S8*S15,0)</f>
        <v>13</v>
      </c>
      <c r="U8" s="236">
        <v>2</v>
      </c>
      <c r="V8" s="219">
        <f>U8/U11</f>
        <v>0.16260162601626016</v>
      </c>
      <c r="W8" s="237">
        <f>ROUND(V8*V15,0)</f>
        <v>12</v>
      </c>
    </row>
    <row r="9" spans="1:23" s="240" customFormat="1" ht="34.5" customHeight="1">
      <c r="A9" s="234" t="s">
        <v>179</v>
      </c>
      <c r="B9" s="235" t="s">
        <v>180</v>
      </c>
      <c r="C9" s="236">
        <v>2</v>
      </c>
      <c r="D9" s="219">
        <f>C9/C11</f>
        <v>0.15037593984962405</v>
      </c>
      <c r="E9" s="237">
        <f>ROUND(D9*D15,0)</f>
        <v>10</v>
      </c>
      <c r="F9" s="238">
        <v>2.5</v>
      </c>
      <c r="G9" s="224">
        <f>F9/F11</f>
        <v>0.15243902439024393</v>
      </c>
      <c r="H9" s="239">
        <f>ROUND(G9*G15,0)</f>
        <v>10</v>
      </c>
      <c r="I9" s="236">
        <v>2</v>
      </c>
      <c r="J9" s="219">
        <f>I9/I11</f>
        <v>0.1639344262295082</v>
      </c>
      <c r="K9" s="237">
        <f>ROUND(J9*J15,0)</f>
        <v>12</v>
      </c>
      <c r="L9" s="238">
        <v>2</v>
      </c>
      <c r="M9" s="224">
        <f>L9/L11</f>
        <v>0.15503875968992248</v>
      </c>
      <c r="N9" s="239">
        <f>ROUND(M9*M15,0)</f>
        <v>12</v>
      </c>
      <c r="O9" s="236">
        <v>2</v>
      </c>
      <c r="P9" s="219">
        <f>O9/O11</f>
        <v>0.14285714285714285</v>
      </c>
      <c r="Q9" s="237">
        <f>ROUND(P9*P15,0)</f>
        <v>11</v>
      </c>
      <c r="R9" s="238">
        <v>2</v>
      </c>
      <c r="S9" s="224">
        <f>R9/R11</f>
        <v>0.1360544217687075</v>
      </c>
      <c r="T9" s="239">
        <f>ROUND(S9*S15,0)</f>
        <v>10</v>
      </c>
      <c r="U9" s="236">
        <v>2.5</v>
      </c>
      <c r="V9" s="219">
        <f>U9/U11</f>
        <v>0.2032520325203252</v>
      </c>
      <c r="W9" s="237">
        <f>ROUND(V9*V15,0)</f>
        <v>15</v>
      </c>
    </row>
    <row r="10" spans="1:23" s="240" customFormat="1" ht="34.5" customHeight="1">
      <c r="A10" s="234" t="s">
        <v>187</v>
      </c>
      <c r="B10" s="235" t="s">
        <v>188</v>
      </c>
      <c r="C10" s="236">
        <v>2</v>
      </c>
      <c r="D10" s="219">
        <f>C10/C11</f>
        <v>0.15037593984962405</v>
      </c>
      <c r="E10" s="237">
        <f>ROUND(D10*D15,0)</f>
        <v>10</v>
      </c>
      <c r="F10" s="238">
        <v>2.7</v>
      </c>
      <c r="G10" s="224">
        <f>F10/F11</f>
        <v>0.16463414634146345</v>
      </c>
      <c r="H10" s="239">
        <f>ROUNDUP(G10*G15,0)</f>
        <v>12</v>
      </c>
      <c r="I10" s="236">
        <v>2</v>
      </c>
      <c r="J10" s="219">
        <f>I10/I11</f>
        <v>0.1639344262295082</v>
      </c>
      <c r="K10" s="237">
        <f>ROUNDUP(J10*J15,0)</f>
        <v>13</v>
      </c>
      <c r="L10" s="238">
        <v>2</v>
      </c>
      <c r="M10" s="224">
        <f>L10/L11</f>
        <v>0.15503875968992248</v>
      </c>
      <c r="N10" s="239">
        <f>ROUND(M10*M15,0)</f>
        <v>12</v>
      </c>
      <c r="O10" s="236">
        <v>2.2</v>
      </c>
      <c r="P10" s="219">
        <f>O10/O11</f>
        <v>0.15714285714285717</v>
      </c>
      <c r="Q10" s="237">
        <f>ROUND(P10*P15,0)</f>
        <v>12</v>
      </c>
      <c r="R10" s="238">
        <v>3</v>
      </c>
      <c r="S10" s="224">
        <f>R10/R11</f>
        <v>0.20408163265306123</v>
      </c>
      <c r="T10" s="239">
        <f>ROUND(S10*S15,0)</f>
        <v>15</v>
      </c>
      <c r="U10" s="236">
        <v>2.5</v>
      </c>
      <c r="V10" s="219">
        <f>U10/U11</f>
        <v>0.2032520325203252</v>
      </c>
      <c r="W10" s="237">
        <f>ROUND(V10*V15,0)</f>
        <v>15</v>
      </c>
    </row>
    <row r="11" spans="1:23" s="217" customFormat="1" ht="34.5" customHeight="1" thickBot="1">
      <c r="A11" s="210"/>
      <c r="B11" s="211" t="s">
        <v>116</v>
      </c>
      <c r="C11" s="212">
        <f aca="true" t="shared" si="0" ref="C11:W11">SUM(C5:C10)</f>
        <v>13.3</v>
      </c>
      <c r="D11" s="220">
        <f t="shared" si="0"/>
        <v>1</v>
      </c>
      <c r="E11" s="232">
        <f t="shared" si="0"/>
        <v>65</v>
      </c>
      <c r="F11" s="214">
        <f t="shared" si="0"/>
        <v>16.4</v>
      </c>
      <c r="G11" s="225">
        <f t="shared" si="0"/>
        <v>1</v>
      </c>
      <c r="H11" s="215">
        <f t="shared" si="0"/>
        <v>68</v>
      </c>
      <c r="I11" s="212">
        <f>SUM(I5:I10)</f>
        <v>12.2</v>
      </c>
      <c r="J11" s="220">
        <f t="shared" si="0"/>
        <v>1</v>
      </c>
      <c r="K11" s="213">
        <f t="shared" si="0"/>
        <v>76</v>
      </c>
      <c r="L11" s="214">
        <f t="shared" si="0"/>
        <v>12.9</v>
      </c>
      <c r="M11" s="225">
        <f t="shared" si="0"/>
        <v>1.0000000000000002</v>
      </c>
      <c r="N11" s="216">
        <f t="shared" si="0"/>
        <v>76</v>
      </c>
      <c r="O11" s="212">
        <f t="shared" si="0"/>
        <v>14</v>
      </c>
      <c r="P11" s="220">
        <f t="shared" si="0"/>
        <v>0.9999999999999999</v>
      </c>
      <c r="Q11" s="213">
        <f t="shared" si="0"/>
        <v>76</v>
      </c>
      <c r="R11" s="214">
        <f t="shared" si="0"/>
        <v>14.7</v>
      </c>
      <c r="S11" s="225">
        <f t="shared" si="0"/>
        <v>1</v>
      </c>
      <c r="T11" s="216">
        <f t="shared" si="0"/>
        <v>74</v>
      </c>
      <c r="U11" s="212">
        <f t="shared" si="0"/>
        <v>12.3</v>
      </c>
      <c r="V11" s="220">
        <f t="shared" si="0"/>
        <v>1</v>
      </c>
      <c r="W11" s="213">
        <f t="shared" si="0"/>
        <v>73</v>
      </c>
    </row>
    <row r="12" spans="1:23" s="31" customFormat="1" ht="25.5" customHeight="1">
      <c r="A12" s="142"/>
      <c r="B12" s="143" t="s">
        <v>111</v>
      </c>
      <c r="C12" s="144"/>
      <c r="D12" s="221">
        <v>50</v>
      </c>
      <c r="E12" s="144"/>
      <c r="F12" s="145"/>
      <c r="G12" s="226">
        <v>50</v>
      </c>
      <c r="H12" s="149"/>
      <c r="I12" s="144"/>
      <c r="J12" s="221">
        <v>55</v>
      </c>
      <c r="K12" s="144"/>
      <c r="L12" s="145"/>
      <c r="M12" s="226">
        <v>55</v>
      </c>
      <c r="N12" s="149"/>
      <c r="O12" s="144"/>
      <c r="P12" s="221">
        <v>55</v>
      </c>
      <c r="Q12" s="144"/>
      <c r="R12" s="145"/>
      <c r="S12" s="226">
        <v>50</v>
      </c>
      <c r="T12" s="149"/>
      <c r="U12" s="144"/>
      <c r="V12" s="221">
        <v>55</v>
      </c>
      <c r="W12" s="144"/>
    </row>
    <row r="13" spans="1:23" s="31" customFormat="1" ht="25.5" customHeight="1">
      <c r="A13" s="146"/>
      <c r="B13" s="147" t="s">
        <v>112</v>
      </c>
      <c r="C13" s="148"/>
      <c r="D13" s="222">
        <v>5</v>
      </c>
      <c r="E13" s="148"/>
      <c r="F13" s="149"/>
      <c r="G13" s="227">
        <v>6</v>
      </c>
      <c r="H13" s="149"/>
      <c r="I13" s="148"/>
      <c r="J13" s="222">
        <v>7</v>
      </c>
      <c r="K13" s="148"/>
      <c r="L13" s="149"/>
      <c r="M13" s="227">
        <v>7</v>
      </c>
      <c r="N13" s="149"/>
      <c r="O13" s="148"/>
      <c r="P13" s="222">
        <v>7</v>
      </c>
      <c r="Q13" s="148"/>
      <c r="R13" s="149"/>
      <c r="S13" s="227">
        <v>8</v>
      </c>
      <c r="T13" s="149"/>
      <c r="U13" s="148"/>
      <c r="V13" s="222">
        <v>6</v>
      </c>
      <c r="W13" s="148"/>
    </row>
    <row r="14" spans="1:23" ht="5.25" customHeight="1">
      <c r="A14" s="122"/>
      <c r="B14" s="126"/>
      <c r="C14" s="114"/>
      <c r="D14" s="115"/>
      <c r="E14" s="114"/>
      <c r="F14" s="118"/>
      <c r="G14" s="119"/>
      <c r="H14" s="118"/>
      <c r="I14" s="114"/>
      <c r="J14" s="115"/>
      <c r="K14" s="114"/>
      <c r="L14" s="118"/>
      <c r="M14" s="119"/>
      <c r="N14" s="118"/>
      <c r="O14" s="114"/>
      <c r="P14" s="115"/>
      <c r="Q14" s="114"/>
      <c r="R14" s="118"/>
      <c r="S14" s="119"/>
      <c r="T14" s="118"/>
      <c r="U14" s="114"/>
      <c r="V14" s="115"/>
      <c r="W14" s="114"/>
    </row>
    <row r="15" spans="1:23" s="112" customFormat="1" ht="34.5" customHeight="1">
      <c r="A15" s="123"/>
      <c r="B15" s="135" t="s">
        <v>113</v>
      </c>
      <c r="C15" s="115"/>
      <c r="D15" s="115">
        <f>(D12*1)+(D13*3)</f>
        <v>65</v>
      </c>
      <c r="E15" s="233">
        <f>SUM(E5:E10)</f>
        <v>65</v>
      </c>
      <c r="F15" s="119"/>
      <c r="G15" s="119">
        <f>(G12*1)+(G13*3)</f>
        <v>68</v>
      </c>
      <c r="H15" s="119"/>
      <c r="I15" s="115"/>
      <c r="J15" s="115">
        <f>(J12*1)+(J13*3)</f>
        <v>76</v>
      </c>
      <c r="K15" s="115"/>
      <c r="L15" s="119"/>
      <c r="M15" s="119">
        <f>(M12*1)+(M13*3)</f>
        <v>76</v>
      </c>
      <c r="N15" s="119"/>
      <c r="O15" s="115"/>
      <c r="P15" s="115">
        <f>(P12*1)+(P13*3)</f>
        <v>76</v>
      </c>
      <c r="Q15" s="115"/>
      <c r="R15" s="119"/>
      <c r="S15" s="119">
        <f>(S12*1)+(S13*3)</f>
        <v>74</v>
      </c>
      <c r="T15" s="119"/>
      <c r="U15" s="115"/>
      <c r="V15" s="115">
        <f>(V12*1)+(V13*3)</f>
        <v>73</v>
      </c>
      <c r="W15" s="115"/>
    </row>
    <row r="16" spans="1:23" s="112" customFormat="1" ht="34.5" customHeight="1">
      <c r="A16" s="228"/>
      <c r="B16" s="229" t="s">
        <v>237</v>
      </c>
      <c r="C16" s="230"/>
      <c r="D16" s="230"/>
      <c r="E16" s="230"/>
      <c r="F16" s="231"/>
      <c r="G16" s="231"/>
      <c r="H16" s="231"/>
      <c r="I16" s="230"/>
      <c r="J16" s="230"/>
      <c r="K16" s="230"/>
      <c r="L16" s="231"/>
      <c r="M16" s="231"/>
      <c r="N16" s="231"/>
      <c r="O16" s="230"/>
      <c r="P16" s="230"/>
      <c r="Q16" s="230"/>
      <c r="R16" s="231"/>
      <c r="S16" s="231"/>
      <c r="T16" s="231"/>
      <c r="U16" s="230"/>
      <c r="V16" s="230"/>
      <c r="W16" s="230"/>
    </row>
    <row r="17" ht="17.25" customHeight="1">
      <c r="A17" s="124" t="s">
        <v>115</v>
      </c>
    </row>
    <row r="18" ht="12.75">
      <c r="A18" s="127" t="s">
        <v>117</v>
      </c>
    </row>
  </sheetData>
  <sheetProtection/>
  <mergeCells count="7">
    <mergeCell ref="I3:K3"/>
    <mergeCell ref="F3:H3"/>
    <mergeCell ref="C3:E3"/>
    <mergeCell ref="U3:W3"/>
    <mergeCell ref="R3:T3"/>
    <mergeCell ref="O3:Q3"/>
    <mergeCell ref="L3:N3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="75" zoomScaleNormal="75" zoomScalePageLayoutView="0" workbookViewId="0" topLeftCell="A1">
      <pane ySplit="4" topLeftCell="A5" activePane="bottomLeft" state="frozen"/>
      <selection pane="topLeft" activeCell="G6" sqref="G6"/>
      <selection pane="bottomLeft" activeCell="L16" sqref="L16"/>
    </sheetView>
  </sheetViews>
  <sheetFormatPr defaultColWidth="7.8515625" defaultRowHeight="18" customHeight="1" outlineLevelRow="1" outlineLevelCol="1"/>
  <cols>
    <col min="1" max="1" width="9.140625" style="139" customWidth="1"/>
    <col min="2" max="2" width="44.140625" style="82" customWidth="1"/>
    <col min="3" max="3" width="12.7109375" style="110" customWidth="1"/>
    <col min="4" max="4" width="7.8515625" style="110" customWidth="1"/>
    <col min="5" max="7" width="8.28125" style="110" customWidth="1" outlineLevel="1"/>
    <col min="8" max="8" width="9.8515625" style="253" customWidth="1"/>
    <col min="9" max="9" width="9.140625" style="272" customWidth="1"/>
    <col min="10" max="14" width="9.8515625" style="0" customWidth="1"/>
    <col min="15" max="18" width="9.8515625" style="110" hidden="1" customWidth="1"/>
    <col min="19" max="16384" width="7.8515625" style="82" customWidth="1"/>
  </cols>
  <sheetData>
    <row r="1" spans="1:18" s="88" customFormat="1" ht="63.75" customHeight="1">
      <c r="A1" s="136" t="s">
        <v>94</v>
      </c>
      <c r="B1" s="106" t="s">
        <v>236</v>
      </c>
      <c r="C1" s="105" t="s">
        <v>96</v>
      </c>
      <c r="D1" s="105" t="s">
        <v>28</v>
      </c>
      <c r="E1" s="105" t="s">
        <v>24</v>
      </c>
      <c r="F1" s="105" t="s">
        <v>244</v>
      </c>
      <c r="G1" s="105" t="s">
        <v>245</v>
      </c>
      <c r="H1" s="107" t="s">
        <v>30</v>
      </c>
      <c r="I1" s="105" t="s">
        <v>253</v>
      </c>
      <c r="J1"/>
      <c r="K1"/>
      <c r="L1"/>
      <c r="M1"/>
      <c r="N1"/>
      <c r="O1" s="105" t="s">
        <v>238</v>
      </c>
      <c r="P1" s="105" t="s">
        <v>239</v>
      </c>
      <c r="Q1" s="105" t="s">
        <v>240</v>
      </c>
      <c r="R1" s="105" t="s">
        <v>241</v>
      </c>
    </row>
    <row r="2" spans="1:18" s="88" customFormat="1" ht="22.5" customHeight="1">
      <c r="A2" s="392" t="s">
        <v>100</v>
      </c>
      <c r="B2" s="392"/>
      <c r="C2" s="392"/>
      <c r="D2" s="392"/>
      <c r="E2" s="362">
        <v>51</v>
      </c>
      <c r="F2" s="362">
        <v>3</v>
      </c>
      <c r="G2" s="362">
        <v>1</v>
      </c>
      <c r="H2" s="105">
        <f>(E2*1)+(F2*3)+(G2*2)</f>
        <v>62</v>
      </c>
      <c r="I2" s="272"/>
      <c r="J2"/>
      <c r="K2"/>
      <c r="L2"/>
      <c r="M2"/>
      <c r="N2"/>
      <c r="O2" s="105">
        <f>ROUND(E2*1.65,0)</f>
        <v>84</v>
      </c>
      <c r="P2" s="105">
        <f>F2*3</f>
        <v>9</v>
      </c>
      <c r="Q2" s="105">
        <f>ROUNDUP(O2*1.25,0)</f>
        <v>105</v>
      </c>
      <c r="R2" s="105">
        <f>ROUNDUP(P2*1.25,0)</f>
        <v>12</v>
      </c>
    </row>
    <row r="3" spans="1:18" s="88" customFormat="1" ht="18" customHeight="1">
      <c r="A3" s="137"/>
      <c r="C3" s="87"/>
      <c r="D3" s="249" t="s">
        <v>42</v>
      </c>
      <c r="E3" s="87">
        <v>1</v>
      </c>
      <c r="F3" s="87">
        <v>3</v>
      </c>
      <c r="G3" s="87">
        <v>2</v>
      </c>
      <c r="H3" s="250">
        <f>(E2*E3)+(F2*F3)+(G2*G3)</f>
        <v>62</v>
      </c>
      <c r="I3" s="273"/>
      <c r="J3"/>
      <c r="K3"/>
      <c r="L3"/>
      <c r="M3"/>
      <c r="N3"/>
      <c r="O3" s="87"/>
      <c r="P3" s="87"/>
      <c r="Q3" s="87"/>
      <c r="R3" s="87"/>
    </row>
    <row r="4" spans="1:18" s="88" customFormat="1" ht="18" customHeight="1">
      <c r="A4" s="393" t="s">
        <v>99</v>
      </c>
      <c r="B4" s="393"/>
      <c r="C4" s="393"/>
      <c r="D4" s="393"/>
      <c r="E4" s="87">
        <f>SUM(E5,E7,E13,E21,E29,E35)</f>
        <v>51</v>
      </c>
      <c r="F4" s="87">
        <f>SUM(F7,F13,F21,F29,F35)</f>
        <v>3</v>
      </c>
      <c r="G4" s="87">
        <f>SUM(G5,G7,G13,G21,G29,G35)</f>
        <v>1</v>
      </c>
      <c r="H4" s="87">
        <f>E4+(F4*F3)+(G4*G3)</f>
        <v>62</v>
      </c>
      <c r="I4" s="273"/>
      <c r="J4"/>
      <c r="K4"/>
      <c r="L4"/>
      <c r="M4"/>
      <c r="N4"/>
      <c r="O4" s="87">
        <f>SUM(O7,O13,O21,O29,O35)</f>
        <v>80</v>
      </c>
      <c r="P4" s="87">
        <f>SUM(P7,P13,P21,P29,P35)</f>
        <v>9</v>
      </c>
      <c r="Q4" s="87">
        <f>SUM(Q7,Q13,Q21,Q29,Q35)</f>
        <v>102</v>
      </c>
      <c r="R4" s="87">
        <f>SUM(R7,R13,R21,R29,R35)</f>
        <v>12</v>
      </c>
    </row>
    <row r="5" spans="1:18" s="88" customFormat="1" ht="18" customHeight="1">
      <c r="A5" s="241" t="s">
        <v>118</v>
      </c>
      <c r="B5" s="242" t="s">
        <v>119</v>
      </c>
      <c r="C5" s="243"/>
      <c r="D5" s="243">
        <v>2.5</v>
      </c>
      <c r="E5" s="243">
        <v>3</v>
      </c>
      <c r="F5" s="243">
        <v>3</v>
      </c>
      <c r="G5" s="243"/>
      <c r="H5" s="251">
        <f>E5+(F5*2)+(G5*2)</f>
        <v>9</v>
      </c>
      <c r="I5" s="274">
        <f>SUM(H5/H2)</f>
        <v>0.14516129032258066</v>
      </c>
      <c r="J5"/>
      <c r="K5"/>
      <c r="L5"/>
      <c r="M5"/>
      <c r="N5"/>
      <c r="O5" s="252"/>
      <c r="P5" s="252"/>
      <c r="Q5" s="252"/>
      <c r="R5" s="252"/>
    </row>
    <row r="6" spans="1:18" s="255" customFormat="1" ht="18" customHeight="1" outlineLevel="1">
      <c r="A6" s="254"/>
      <c r="B6" s="255" t="s">
        <v>249</v>
      </c>
      <c r="C6" s="256"/>
      <c r="D6" s="256"/>
      <c r="E6" s="256">
        <f>SUM(0.5*E5)</f>
        <v>1.5</v>
      </c>
      <c r="F6" s="256">
        <f>SUM(0.5*F5)</f>
        <v>1.5</v>
      </c>
      <c r="G6" s="256"/>
      <c r="H6" s="257">
        <v>8</v>
      </c>
      <c r="I6" s="275"/>
      <c r="J6"/>
      <c r="K6"/>
      <c r="L6"/>
      <c r="M6"/>
      <c r="N6"/>
      <c r="O6" s="258"/>
      <c r="P6" s="258"/>
      <c r="Q6" s="258"/>
      <c r="R6" s="258"/>
    </row>
    <row r="7" spans="1:18" s="88" customFormat="1" ht="18" customHeight="1">
      <c r="A7" s="241" t="s">
        <v>126</v>
      </c>
      <c r="B7" s="242" t="s">
        <v>125</v>
      </c>
      <c r="C7" s="243"/>
      <c r="D7" s="244">
        <v>2.5</v>
      </c>
      <c r="E7" s="243">
        <v>12</v>
      </c>
      <c r="F7" s="244"/>
      <c r="G7" s="244"/>
      <c r="H7" s="251">
        <f>E7+(F7*1)+(G7*2)</f>
        <v>12</v>
      </c>
      <c r="I7" s="274">
        <f>SUM(H7/H2)</f>
        <v>0.1935483870967742</v>
      </c>
      <c r="J7"/>
      <c r="K7"/>
      <c r="L7"/>
      <c r="M7"/>
      <c r="N7"/>
      <c r="O7" s="244">
        <f>ROUND(E7*1.65,0)</f>
        <v>20</v>
      </c>
      <c r="P7" s="244">
        <f>F7*3</f>
        <v>0</v>
      </c>
      <c r="Q7" s="244">
        <f>ROUNDUP(O7*1.25,0)</f>
        <v>25</v>
      </c>
      <c r="R7" s="244">
        <f>ROUNDUP(P7*1.25,0)</f>
        <v>0</v>
      </c>
    </row>
    <row r="8" spans="1:18" s="255" customFormat="1" ht="18" customHeight="1">
      <c r="A8" s="254"/>
      <c r="B8" s="255" t="s">
        <v>252</v>
      </c>
      <c r="C8" s="256"/>
      <c r="D8" s="259"/>
      <c r="E8" s="256">
        <f>SUM(0.5*E7)</f>
        <v>6</v>
      </c>
      <c r="F8" s="259"/>
      <c r="G8" s="259"/>
      <c r="H8" s="257">
        <v>5</v>
      </c>
      <c r="I8" s="275"/>
      <c r="J8"/>
      <c r="K8"/>
      <c r="L8"/>
      <c r="M8"/>
      <c r="N8"/>
      <c r="O8" s="259"/>
      <c r="P8" s="259"/>
      <c r="Q8" s="259"/>
      <c r="R8" s="259"/>
    </row>
    <row r="9" spans="1:23" s="88" customFormat="1" ht="18" customHeight="1">
      <c r="A9" s="137" t="s">
        <v>132</v>
      </c>
      <c r="B9" s="88" t="s">
        <v>133</v>
      </c>
      <c r="C9" s="87"/>
      <c r="D9" s="268">
        <v>2.5</v>
      </c>
      <c r="E9" s="87">
        <f>ROUNDDOWN((D9/SUM(D9,D11))*E7,0)</f>
        <v>6</v>
      </c>
      <c r="F9" s="268"/>
      <c r="G9" s="268"/>
      <c r="H9" s="269">
        <v>6</v>
      </c>
      <c r="I9" s="273"/>
      <c r="J9" s="271"/>
      <c r="K9" s="271"/>
      <c r="L9" s="271"/>
      <c r="M9" s="271"/>
      <c r="N9" s="271"/>
      <c r="O9" s="268">
        <f>ROUND(E9*1.65,0)</f>
        <v>10</v>
      </c>
      <c r="P9" s="268">
        <f>F9*3</f>
        <v>0</v>
      </c>
      <c r="Q9" s="270">
        <f>ROUNDUP(O9*1.25,0)</f>
        <v>13</v>
      </c>
      <c r="R9" s="270">
        <f>ROUNDUP(P9*1.25,0)</f>
        <v>0</v>
      </c>
      <c r="S9" s="245"/>
      <c r="T9" s="245"/>
      <c r="U9" s="245"/>
      <c r="V9" s="245"/>
      <c r="W9" s="245"/>
    </row>
    <row r="10" spans="1:23" s="88" customFormat="1" ht="18" customHeight="1">
      <c r="A10" s="137"/>
      <c r="B10" s="81" t="s">
        <v>250</v>
      </c>
      <c r="C10" s="87"/>
      <c r="D10" s="268"/>
      <c r="E10" s="87"/>
      <c r="F10" s="268"/>
      <c r="G10" s="268"/>
      <c r="H10" s="269"/>
      <c r="I10" s="273"/>
      <c r="J10" s="271"/>
      <c r="K10" s="271"/>
      <c r="L10" s="271"/>
      <c r="M10" s="271"/>
      <c r="N10" s="271"/>
      <c r="O10" s="268"/>
      <c r="P10" s="268"/>
      <c r="Q10" s="270"/>
      <c r="R10" s="270"/>
      <c r="S10" s="245"/>
      <c r="T10" s="245"/>
      <c r="U10" s="245"/>
      <c r="V10" s="245"/>
      <c r="W10" s="245"/>
    </row>
    <row r="11" spans="1:23" s="88" customFormat="1" ht="18" customHeight="1">
      <c r="A11" s="137" t="s">
        <v>134</v>
      </c>
      <c r="B11" s="88" t="s">
        <v>135</v>
      </c>
      <c r="C11" s="87"/>
      <c r="D11" s="268">
        <v>2.5</v>
      </c>
      <c r="E11" s="87">
        <f>ROUND((D11/SUM(D9,D11))*E7,0)</f>
        <v>6</v>
      </c>
      <c r="F11" s="268"/>
      <c r="G11" s="268"/>
      <c r="H11" s="269">
        <v>6</v>
      </c>
      <c r="I11" s="273"/>
      <c r="J11" s="271"/>
      <c r="K11" s="271"/>
      <c r="L11" s="271"/>
      <c r="M11" s="271"/>
      <c r="N11" s="271"/>
      <c r="O11" s="268">
        <f>ROUND(E11*1.65,0)</f>
        <v>10</v>
      </c>
      <c r="P11" s="268">
        <f>F11*3</f>
        <v>0</v>
      </c>
      <c r="Q11" s="270">
        <f>ROUNDUP(O11*1.25,0)</f>
        <v>13</v>
      </c>
      <c r="R11" s="270">
        <f>ROUNDUP(P11*1.25,0)</f>
        <v>0</v>
      </c>
      <c r="S11" s="245"/>
      <c r="T11" s="245"/>
      <c r="U11" s="245"/>
      <c r="V11" s="245"/>
      <c r="W11" s="245"/>
    </row>
    <row r="12" spans="1:23" s="88" customFormat="1" ht="18" customHeight="1">
      <c r="A12" s="137"/>
      <c r="B12" s="81" t="s">
        <v>250</v>
      </c>
      <c r="C12" s="87"/>
      <c r="D12" s="268"/>
      <c r="E12" s="87"/>
      <c r="F12" s="268"/>
      <c r="G12" s="268"/>
      <c r="H12" s="269"/>
      <c r="I12" s="273"/>
      <c r="J12" s="271"/>
      <c r="K12" s="271"/>
      <c r="L12" s="271"/>
      <c r="M12" s="271"/>
      <c r="N12" s="271"/>
      <c r="O12" s="268"/>
      <c r="P12" s="268"/>
      <c r="Q12" s="270"/>
      <c r="R12" s="270"/>
      <c r="S12" s="245"/>
      <c r="T12" s="245"/>
      <c r="U12" s="245"/>
      <c r="V12" s="245"/>
      <c r="W12" s="245"/>
    </row>
    <row r="13" spans="1:18" s="88" customFormat="1" ht="18" customHeight="1">
      <c r="A13" s="241" t="s">
        <v>162</v>
      </c>
      <c r="B13" s="242" t="s">
        <v>163</v>
      </c>
      <c r="C13" s="243"/>
      <c r="D13" s="244">
        <v>2</v>
      </c>
      <c r="E13" s="243">
        <v>9</v>
      </c>
      <c r="F13" s="244">
        <v>1</v>
      </c>
      <c r="G13" s="244"/>
      <c r="H13" s="251">
        <f>E13+(F13*1)+(G13*2)</f>
        <v>10</v>
      </c>
      <c r="I13" s="274">
        <f>SUM(H13/H2)</f>
        <v>0.16129032258064516</v>
      </c>
      <c r="J13"/>
      <c r="K13"/>
      <c r="L13"/>
      <c r="M13"/>
      <c r="N13"/>
      <c r="O13" s="244">
        <f>ROUND(E13*1.65,0)</f>
        <v>15</v>
      </c>
      <c r="P13" s="244">
        <f>F13*3</f>
        <v>3</v>
      </c>
      <c r="Q13" s="244">
        <f>ROUNDUP(O13*1.25,0)</f>
        <v>19</v>
      </c>
      <c r="R13" s="244">
        <f>ROUNDUP(P13*1.25,0)</f>
        <v>4</v>
      </c>
    </row>
    <row r="14" spans="1:18" s="255" customFormat="1" ht="18" customHeight="1">
      <c r="A14" s="254"/>
      <c r="B14" s="255" t="s">
        <v>251</v>
      </c>
      <c r="C14" s="256"/>
      <c r="D14" s="259"/>
      <c r="E14" s="256">
        <f>SUM(0.5*E13)</f>
        <v>4.5</v>
      </c>
      <c r="F14" s="259"/>
      <c r="G14" s="259"/>
      <c r="H14" s="257">
        <v>2</v>
      </c>
      <c r="I14" s="275"/>
      <c r="J14"/>
      <c r="K14"/>
      <c r="L14"/>
      <c r="M14"/>
      <c r="N14"/>
      <c r="O14" s="259"/>
      <c r="P14" s="259"/>
      <c r="Q14" s="259"/>
      <c r="R14" s="259"/>
    </row>
    <row r="15" spans="1:23" s="88" customFormat="1" ht="18" customHeight="1">
      <c r="A15" s="137" t="s">
        <v>164</v>
      </c>
      <c r="B15" s="88" t="s">
        <v>165</v>
      </c>
      <c r="C15" s="87"/>
      <c r="D15" s="268">
        <v>1.5</v>
      </c>
      <c r="E15" s="87">
        <f>ROUND((D15/SUM(D15,D17,D19))*E13,0)</f>
        <v>2</v>
      </c>
      <c r="F15" s="268"/>
      <c r="G15" s="268"/>
      <c r="H15" s="269">
        <v>3</v>
      </c>
      <c r="I15" s="281"/>
      <c r="J15" s="271"/>
      <c r="K15" s="271"/>
      <c r="L15" s="271"/>
      <c r="M15" s="271"/>
      <c r="N15" s="271"/>
      <c r="O15" s="268">
        <f>ROUND(E15*1.65,0)</f>
        <v>3</v>
      </c>
      <c r="P15" s="268">
        <f>F15*3</f>
        <v>0</v>
      </c>
      <c r="Q15" s="270">
        <f>ROUNDUP(O15*1.25,0)</f>
        <v>4</v>
      </c>
      <c r="R15" s="270">
        <f>ROUNDUP(P15*1.25,0)</f>
        <v>0</v>
      </c>
      <c r="S15" s="245"/>
      <c r="T15" s="245"/>
      <c r="U15" s="245"/>
      <c r="V15" s="245"/>
      <c r="W15" s="245"/>
    </row>
    <row r="16" spans="1:23" s="88" customFormat="1" ht="18" customHeight="1">
      <c r="A16" s="137"/>
      <c r="B16" s="81" t="s">
        <v>251</v>
      </c>
      <c r="C16" s="87"/>
      <c r="D16" s="268"/>
      <c r="E16" s="87"/>
      <c r="F16" s="268"/>
      <c r="G16" s="268"/>
      <c r="H16" s="269"/>
      <c r="I16" s="273"/>
      <c r="J16" s="271"/>
      <c r="K16" s="271"/>
      <c r="L16" s="271"/>
      <c r="M16" s="271"/>
      <c r="N16" s="271"/>
      <c r="O16" s="268"/>
      <c r="P16" s="268"/>
      <c r="Q16" s="270"/>
      <c r="R16" s="270"/>
      <c r="S16" s="245"/>
      <c r="T16" s="245"/>
      <c r="U16" s="245"/>
      <c r="V16" s="245"/>
      <c r="W16" s="245"/>
    </row>
    <row r="17" spans="1:23" s="88" customFormat="1" ht="26.25" customHeight="1">
      <c r="A17" s="137" t="s">
        <v>166</v>
      </c>
      <c r="B17" s="88" t="s">
        <v>242</v>
      </c>
      <c r="C17" s="87"/>
      <c r="D17" s="268">
        <v>3</v>
      </c>
      <c r="E17" s="87">
        <v>4</v>
      </c>
      <c r="F17" s="268"/>
      <c r="G17" s="268"/>
      <c r="H17" s="269">
        <v>4</v>
      </c>
      <c r="I17" s="273"/>
      <c r="J17" s="271"/>
      <c r="K17" s="271"/>
      <c r="L17" s="271"/>
      <c r="M17" s="271"/>
      <c r="N17" s="271"/>
      <c r="O17" s="268">
        <f>ROUND(E17*1.65,0)</f>
        <v>7</v>
      </c>
      <c r="P17" s="268">
        <f>F17*3</f>
        <v>0</v>
      </c>
      <c r="Q17" s="270">
        <f>ROUNDUP(O17*1.25,0)</f>
        <v>9</v>
      </c>
      <c r="R17" s="270">
        <f>ROUNDUP(P17*1.25,0)</f>
        <v>0</v>
      </c>
      <c r="S17" s="245"/>
      <c r="T17" s="245"/>
      <c r="U17" s="245"/>
      <c r="V17" s="245"/>
      <c r="W17" s="245"/>
    </row>
    <row r="18" spans="1:23" s="88" customFormat="1" ht="26.25" customHeight="1">
      <c r="A18" s="137"/>
      <c r="B18" s="81" t="s">
        <v>250</v>
      </c>
      <c r="C18" s="87"/>
      <c r="D18" s="268"/>
      <c r="E18" s="87"/>
      <c r="F18" s="268"/>
      <c r="G18" s="268"/>
      <c r="H18" s="269"/>
      <c r="I18" s="271"/>
      <c r="J18" s="271"/>
      <c r="K18" s="271"/>
      <c r="L18" s="271"/>
      <c r="M18" s="271"/>
      <c r="N18" s="271"/>
      <c r="O18" s="268"/>
      <c r="P18" s="268"/>
      <c r="Q18" s="270"/>
      <c r="R18" s="270"/>
      <c r="S18" s="245"/>
      <c r="T18" s="245"/>
      <c r="U18" s="245"/>
      <c r="V18" s="245"/>
      <c r="W18" s="245"/>
    </row>
    <row r="19" spans="1:23" s="88" customFormat="1" ht="18" customHeight="1">
      <c r="A19" s="137" t="s">
        <v>168</v>
      </c>
      <c r="B19" s="88" t="s">
        <v>171</v>
      </c>
      <c r="C19" s="87"/>
      <c r="D19" s="268">
        <v>2</v>
      </c>
      <c r="E19" s="87">
        <f>ROUND((D19/SUM(D15,D17,D19))*E13,0)</f>
        <v>3</v>
      </c>
      <c r="F19" s="268"/>
      <c r="G19" s="268"/>
      <c r="H19" s="269">
        <v>3</v>
      </c>
      <c r="I19" s="273"/>
      <c r="J19" s="271"/>
      <c r="K19" s="271"/>
      <c r="L19" s="271"/>
      <c r="M19" s="271"/>
      <c r="N19" s="271"/>
      <c r="O19" s="268">
        <f>ROUND(E19*1.65,0)</f>
        <v>5</v>
      </c>
      <c r="P19" s="268">
        <f>F19*3</f>
        <v>0</v>
      </c>
      <c r="Q19" s="270">
        <f>ROUNDUP(O19*1.25,0)</f>
        <v>7</v>
      </c>
      <c r="R19" s="270">
        <f>ROUNDUP(P19*1.25,0)</f>
        <v>0</v>
      </c>
      <c r="S19" s="245"/>
      <c r="T19" s="245"/>
      <c r="U19" s="245"/>
      <c r="V19" s="245"/>
      <c r="W19" s="245"/>
    </row>
    <row r="20" spans="1:23" s="88" customFormat="1" ht="18" customHeight="1">
      <c r="A20" s="137"/>
      <c r="B20" s="81" t="s">
        <v>251</v>
      </c>
      <c r="C20" s="87"/>
      <c r="D20" s="268"/>
      <c r="E20" s="87"/>
      <c r="F20" s="268"/>
      <c r="G20" s="268"/>
      <c r="H20" s="269"/>
      <c r="I20" s="273"/>
      <c r="J20" s="271"/>
      <c r="K20" s="271"/>
      <c r="L20" s="271"/>
      <c r="M20" s="271"/>
      <c r="N20" s="271"/>
      <c r="O20" s="268"/>
      <c r="P20" s="268"/>
      <c r="Q20" s="270"/>
      <c r="R20" s="270"/>
      <c r="S20" s="245"/>
      <c r="T20" s="245"/>
      <c r="U20" s="245"/>
      <c r="V20" s="245"/>
      <c r="W20" s="245"/>
    </row>
    <row r="21" spans="1:18" s="88" customFormat="1" ht="18" customHeight="1">
      <c r="A21" s="241" t="s">
        <v>173</v>
      </c>
      <c r="B21" s="242" t="s">
        <v>172</v>
      </c>
      <c r="C21" s="243"/>
      <c r="D21" s="244">
        <v>2</v>
      </c>
      <c r="E21" s="243">
        <v>9</v>
      </c>
      <c r="F21" s="244"/>
      <c r="G21" s="244">
        <v>1</v>
      </c>
      <c r="H21" s="251">
        <f>E21+(F21*1)+(G21*2)</f>
        <v>11</v>
      </c>
      <c r="I21" s="274">
        <f>SUM(H21/H2)</f>
        <v>0.1774193548387097</v>
      </c>
      <c r="J21"/>
      <c r="K21"/>
      <c r="L21"/>
      <c r="M21"/>
      <c r="N21"/>
      <c r="O21" s="244">
        <f>ROUND(E21*1.65,0)</f>
        <v>15</v>
      </c>
      <c r="P21" s="244">
        <f>F21*3</f>
        <v>0</v>
      </c>
      <c r="Q21" s="244">
        <f>ROUNDUP(O21*1.25,0)</f>
        <v>19</v>
      </c>
      <c r="R21" s="244">
        <f>ROUNDUP(P21*1.25,0)</f>
        <v>0</v>
      </c>
    </row>
    <row r="22" spans="1:18" s="255" customFormat="1" ht="18" customHeight="1">
      <c r="A22" s="254"/>
      <c r="B22" s="255" t="s">
        <v>250</v>
      </c>
      <c r="C22" s="256"/>
      <c r="D22" s="259"/>
      <c r="E22" s="256">
        <f>SUM(0.5*E21)</f>
        <v>4.5</v>
      </c>
      <c r="F22" s="259"/>
      <c r="G22" s="259"/>
      <c r="H22" s="257">
        <v>9</v>
      </c>
      <c r="I22" s="275"/>
      <c r="J22"/>
      <c r="K22"/>
      <c r="L22"/>
      <c r="M22"/>
      <c r="N22"/>
      <c r="O22" s="259"/>
      <c r="P22" s="259"/>
      <c r="Q22" s="259"/>
      <c r="R22" s="259"/>
    </row>
    <row r="23" spans="1:23" s="88" customFormat="1" ht="18" customHeight="1">
      <c r="A23" s="137" t="s">
        <v>174</v>
      </c>
      <c r="B23" s="88" t="s">
        <v>235</v>
      </c>
      <c r="C23" s="87"/>
      <c r="D23" s="268">
        <v>2</v>
      </c>
      <c r="E23" s="87">
        <v>2</v>
      </c>
      <c r="F23" s="268"/>
      <c r="G23" s="268"/>
      <c r="H23" s="269">
        <v>2</v>
      </c>
      <c r="I23" s="273"/>
      <c r="J23" s="271"/>
      <c r="K23" s="271"/>
      <c r="L23" s="271"/>
      <c r="M23" s="271"/>
      <c r="N23" s="271"/>
      <c r="O23" s="268">
        <f>ROUND(E23*1.65,0)</f>
        <v>3</v>
      </c>
      <c r="P23" s="268">
        <f>F23*3</f>
        <v>0</v>
      </c>
      <c r="Q23" s="270">
        <f>ROUNDUP(O23*1.25,0)</f>
        <v>4</v>
      </c>
      <c r="R23" s="270">
        <f>ROUNDUP(P23*1.25,0)</f>
        <v>0</v>
      </c>
      <c r="S23" s="245"/>
      <c r="T23" s="245"/>
      <c r="U23" s="245"/>
      <c r="V23" s="245"/>
      <c r="W23" s="245"/>
    </row>
    <row r="24" spans="1:23" s="88" customFormat="1" ht="18" customHeight="1">
      <c r="A24" s="137"/>
      <c r="B24" s="81" t="s">
        <v>250</v>
      </c>
      <c r="C24" s="87"/>
      <c r="D24" s="268"/>
      <c r="E24" s="87"/>
      <c r="F24" s="268"/>
      <c r="G24" s="268"/>
      <c r="H24" s="269"/>
      <c r="I24" s="273"/>
      <c r="J24" s="271"/>
      <c r="K24" s="271"/>
      <c r="L24" s="271"/>
      <c r="M24" s="271"/>
      <c r="N24" s="271"/>
      <c r="O24" s="268"/>
      <c r="P24" s="268"/>
      <c r="Q24" s="270"/>
      <c r="R24" s="270"/>
      <c r="S24" s="245"/>
      <c r="T24" s="245"/>
      <c r="U24" s="245"/>
      <c r="V24" s="245"/>
      <c r="W24" s="245"/>
    </row>
    <row r="25" spans="1:23" s="88" customFormat="1" ht="18" customHeight="1">
      <c r="A25" s="137" t="s">
        <v>175</v>
      </c>
      <c r="B25" s="88" t="s">
        <v>176</v>
      </c>
      <c r="C25" s="87"/>
      <c r="D25" s="268">
        <v>2.5</v>
      </c>
      <c r="E25" s="87">
        <f>ROUND((D25/SUM(D23,D25,D27))*E21,0)</f>
        <v>3</v>
      </c>
      <c r="F25" s="268"/>
      <c r="G25" s="268"/>
      <c r="H25" s="269">
        <v>3</v>
      </c>
      <c r="I25" s="273"/>
      <c r="J25" s="271"/>
      <c r="K25" s="271"/>
      <c r="L25" s="271"/>
      <c r="M25" s="271"/>
      <c r="N25" s="271"/>
      <c r="O25" s="268">
        <f>ROUND(E25*1.65,0)</f>
        <v>5</v>
      </c>
      <c r="P25" s="268">
        <f>F25*3</f>
        <v>0</v>
      </c>
      <c r="Q25" s="270">
        <f>ROUNDUP(O25*1.25,0)</f>
        <v>7</v>
      </c>
      <c r="R25" s="270">
        <f>ROUNDUP(P25*1.25,0)</f>
        <v>0</v>
      </c>
      <c r="S25" s="245"/>
      <c r="T25" s="245"/>
      <c r="U25" s="245"/>
      <c r="V25" s="245"/>
      <c r="W25" s="245"/>
    </row>
    <row r="26" spans="1:23" s="88" customFormat="1" ht="18" customHeight="1">
      <c r="A26" s="137"/>
      <c r="B26" s="81" t="s">
        <v>251</v>
      </c>
      <c r="C26" s="87"/>
      <c r="D26" s="268"/>
      <c r="E26" s="87"/>
      <c r="F26" s="268"/>
      <c r="G26" s="268"/>
      <c r="H26" s="269"/>
      <c r="I26" s="273"/>
      <c r="J26" s="271"/>
      <c r="K26" s="271"/>
      <c r="L26" s="271"/>
      <c r="M26" s="271"/>
      <c r="N26" s="271"/>
      <c r="O26" s="268"/>
      <c r="P26" s="268"/>
      <c r="Q26" s="270"/>
      <c r="R26" s="270"/>
      <c r="S26" s="245"/>
      <c r="T26" s="245"/>
      <c r="U26" s="245"/>
      <c r="V26" s="245"/>
      <c r="W26" s="245"/>
    </row>
    <row r="27" spans="1:23" s="88" customFormat="1" ht="18" customHeight="1">
      <c r="A27" s="137" t="s">
        <v>177</v>
      </c>
      <c r="B27" s="88" t="s">
        <v>178</v>
      </c>
      <c r="C27" s="87"/>
      <c r="D27" s="268">
        <v>2.5</v>
      </c>
      <c r="E27" s="87">
        <v>4</v>
      </c>
      <c r="F27" s="268"/>
      <c r="G27" s="268"/>
      <c r="H27" s="269">
        <v>5</v>
      </c>
      <c r="I27" s="273"/>
      <c r="J27" s="271"/>
      <c r="K27" s="271"/>
      <c r="L27" s="271"/>
      <c r="M27" s="271"/>
      <c r="N27" s="271"/>
      <c r="O27" s="268">
        <f>ROUND(E27*1.65,0)</f>
        <v>7</v>
      </c>
      <c r="P27" s="268">
        <f>F27*3</f>
        <v>0</v>
      </c>
      <c r="Q27" s="270">
        <f>ROUNDUP(O27*1.25,0)</f>
        <v>9</v>
      </c>
      <c r="R27" s="270">
        <f>ROUNDUP(P27*1.25,0)</f>
        <v>0</v>
      </c>
      <c r="S27" s="245"/>
      <c r="T27" s="245"/>
      <c r="U27" s="245"/>
      <c r="V27" s="245"/>
      <c r="W27" s="245"/>
    </row>
    <row r="28" spans="1:23" s="88" customFormat="1" ht="18" customHeight="1">
      <c r="A28" s="137"/>
      <c r="B28" s="81" t="s">
        <v>250</v>
      </c>
      <c r="C28" s="87"/>
      <c r="D28" s="268"/>
      <c r="E28" s="87"/>
      <c r="F28" s="268"/>
      <c r="G28" s="268"/>
      <c r="H28" s="269"/>
      <c r="I28" s="273"/>
      <c r="J28" s="271"/>
      <c r="K28" s="271"/>
      <c r="L28" s="271"/>
      <c r="M28" s="271"/>
      <c r="N28" s="271"/>
      <c r="O28" s="268"/>
      <c r="P28" s="268"/>
      <c r="Q28" s="270"/>
      <c r="R28" s="270"/>
      <c r="S28" s="245"/>
      <c r="T28" s="245"/>
      <c r="U28" s="245"/>
      <c r="V28" s="245"/>
      <c r="W28" s="245"/>
    </row>
    <row r="29" spans="1:18" s="88" customFormat="1" ht="18" customHeight="1">
      <c r="A29" s="241" t="s">
        <v>179</v>
      </c>
      <c r="B29" s="242" t="s">
        <v>180</v>
      </c>
      <c r="C29" s="243"/>
      <c r="D29" s="244">
        <v>2</v>
      </c>
      <c r="E29" s="243">
        <v>8</v>
      </c>
      <c r="F29" s="244">
        <v>1</v>
      </c>
      <c r="G29" s="244"/>
      <c r="H29" s="251">
        <f>E29+(F29*1)+(G29*2)</f>
        <v>9</v>
      </c>
      <c r="I29" s="274">
        <f>SUM(H29/H2)</f>
        <v>0.14516129032258066</v>
      </c>
      <c r="J29"/>
      <c r="K29"/>
      <c r="L29"/>
      <c r="M29"/>
      <c r="N29"/>
      <c r="O29" s="244">
        <f>ROUND(E29*1.65,0)</f>
        <v>13</v>
      </c>
      <c r="P29" s="244">
        <f>F29*3</f>
        <v>3</v>
      </c>
      <c r="Q29" s="244">
        <f>ROUNDUP(O29*1.25,0)</f>
        <v>17</v>
      </c>
      <c r="R29" s="244">
        <f>ROUNDUP(P29*1.25,0)</f>
        <v>4</v>
      </c>
    </row>
    <row r="30" spans="1:18" s="255" customFormat="1" ht="18" customHeight="1">
      <c r="A30" s="254"/>
      <c r="B30" s="255" t="s">
        <v>249</v>
      </c>
      <c r="C30" s="256"/>
      <c r="D30" s="259"/>
      <c r="E30" s="256">
        <f>SUM(0.5*E29)</f>
        <v>4</v>
      </c>
      <c r="F30" s="259"/>
      <c r="G30" s="259"/>
      <c r="H30" s="257">
        <v>4</v>
      </c>
      <c r="I30" s="275"/>
      <c r="J30"/>
      <c r="K30"/>
      <c r="L30"/>
      <c r="M30"/>
      <c r="N30"/>
      <c r="O30" s="259"/>
      <c r="P30" s="259"/>
      <c r="Q30" s="259"/>
      <c r="R30" s="259"/>
    </row>
    <row r="31" spans="1:23" s="88" customFormat="1" ht="18" customHeight="1">
      <c r="A31" s="137" t="s">
        <v>182</v>
      </c>
      <c r="B31" s="88" t="s">
        <v>243</v>
      </c>
      <c r="C31" s="87"/>
      <c r="D31" s="268">
        <v>3</v>
      </c>
      <c r="E31" s="87">
        <v>5</v>
      </c>
      <c r="F31" s="268"/>
      <c r="G31" s="268"/>
      <c r="H31" s="269">
        <v>7</v>
      </c>
      <c r="I31" s="273"/>
      <c r="J31" s="271"/>
      <c r="K31" s="271"/>
      <c r="L31" s="271"/>
      <c r="M31" s="271"/>
      <c r="N31" s="271"/>
      <c r="O31" s="268">
        <f>ROUND(E31*1.65,0)</f>
        <v>8</v>
      </c>
      <c r="P31" s="268">
        <f>F31*3</f>
        <v>0</v>
      </c>
      <c r="Q31" s="270">
        <f>ROUNDUP(O31*1.25,0)</f>
        <v>10</v>
      </c>
      <c r="R31" s="270">
        <f>ROUNDUP(P31*1.25,0)</f>
        <v>0</v>
      </c>
      <c r="S31" s="245"/>
      <c r="T31" s="245"/>
      <c r="U31" s="245"/>
      <c r="V31" s="245"/>
      <c r="W31" s="245"/>
    </row>
    <row r="32" spans="1:23" s="88" customFormat="1" ht="18" customHeight="1">
      <c r="A32" s="137"/>
      <c r="B32" s="81" t="s">
        <v>249</v>
      </c>
      <c r="C32" s="87"/>
      <c r="D32" s="268"/>
      <c r="E32" s="87"/>
      <c r="F32" s="268"/>
      <c r="G32" s="268"/>
      <c r="H32" s="269"/>
      <c r="I32" s="273"/>
      <c r="J32" s="271"/>
      <c r="K32" s="271"/>
      <c r="L32" s="271"/>
      <c r="M32" s="271"/>
      <c r="N32" s="271"/>
      <c r="O32" s="268"/>
      <c r="P32" s="268"/>
      <c r="Q32" s="270"/>
      <c r="R32" s="270"/>
      <c r="S32" s="245"/>
      <c r="T32" s="245"/>
      <c r="U32" s="245"/>
      <c r="V32" s="245"/>
      <c r="W32" s="245"/>
    </row>
    <row r="33" spans="1:23" s="88" customFormat="1" ht="18" customHeight="1">
      <c r="A33" s="137" t="s">
        <v>183</v>
      </c>
      <c r="B33" s="88" t="s">
        <v>186</v>
      </c>
      <c r="C33" s="87"/>
      <c r="D33" s="268">
        <v>1</v>
      </c>
      <c r="E33" s="87">
        <v>3</v>
      </c>
      <c r="F33" s="268"/>
      <c r="G33" s="268"/>
      <c r="H33" s="269">
        <v>3</v>
      </c>
      <c r="I33" s="273"/>
      <c r="J33" s="271"/>
      <c r="K33" s="271"/>
      <c r="L33" s="271"/>
      <c r="M33" s="271"/>
      <c r="N33" s="271"/>
      <c r="O33" s="268">
        <f>ROUND(E33*1.65,0)</f>
        <v>5</v>
      </c>
      <c r="P33" s="268">
        <f>F33*3</f>
        <v>0</v>
      </c>
      <c r="Q33" s="270">
        <f>ROUNDUP(O33*1.25,0)</f>
        <v>7</v>
      </c>
      <c r="R33" s="270">
        <f>ROUNDUP(P33*1.25,0)</f>
        <v>0</v>
      </c>
      <c r="S33" s="245"/>
      <c r="T33" s="245"/>
      <c r="U33" s="245"/>
      <c r="V33" s="245"/>
      <c r="W33" s="245"/>
    </row>
    <row r="34" spans="1:23" s="88" customFormat="1" ht="18" customHeight="1">
      <c r="A34" s="137"/>
      <c r="B34" s="81" t="s">
        <v>249</v>
      </c>
      <c r="C34" s="87"/>
      <c r="D34" s="268"/>
      <c r="E34" s="87"/>
      <c r="F34" s="268"/>
      <c r="G34" s="268"/>
      <c r="H34" s="269"/>
      <c r="I34" s="273"/>
      <c r="J34" s="271"/>
      <c r="K34" s="271"/>
      <c r="L34" s="271"/>
      <c r="M34" s="271"/>
      <c r="N34" s="271"/>
      <c r="O34" s="268"/>
      <c r="P34" s="268"/>
      <c r="Q34" s="270"/>
      <c r="R34" s="270"/>
      <c r="S34" s="245"/>
      <c r="T34" s="245"/>
      <c r="U34" s="245"/>
      <c r="V34" s="245"/>
      <c r="W34" s="245"/>
    </row>
    <row r="35" spans="1:18" s="88" customFormat="1" ht="18" customHeight="1">
      <c r="A35" s="241" t="s">
        <v>187</v>
      </c>
      <c r="B35" s="242" t="s">
        <v>188</v>
      </c>
      <c r="C35" s="243"/>
      <c r="D35" s="244">
        <v>2</v>
      </c>
      <c r="E35" s="243">
        <v>10</v>
      </c>
      <c r="F35" s="244">
        <v>1</v>
      </c>
      <c r="G35" s="244"/>
      <c r="H35" s="251">
        <f>E35+(F35*1)+(G35*2)</f>
        <v>11</v>
      </c>
      <c r="I35" s="274">
        <f>SUM(H35/H2)</f>
        <v>0.1774193548387097</v>
      </c>
      <c r="J35"/>
      <c r="K35"/>
      <c r="L35"/>
      <c r="M35"/>
      <c r="N35"/>
      <c r="O35" s="244">
        <f>ROUND(E35*1.65,0)</f>
        <v>17</v>
      </c>
      <c r="P35" s="244">
        <f>F35*3</f>
        <v>3</v>
      </c>
      <c r="Q35" s="244">
        <f>ROUNDUP(O35*1.25,0)</f>
        <v>22</v>
      </c>
      <c r="R35" s="244">
        <f>ROUNDUP(P35*1.25,0)</f>
        <v>4</v>
      </c>
    </row>
    <row r="36" spans="1:18" s="255" customFormat="1" ht="18" customHeight="1">
      <c r="A36" s="254"/>
      <c r="B36" s="255" t="s">
        <v>250</v>
      </c>
      <c r="C36" s="256"/>
      <c r="D36" s="259"/>
      <c r="E36" s="256">
        <f>SUM(0.5*E35)</f>
        <v>5</v>
      </c>
      <c r="F36" s="259"/>
      <c r="G36" s="259"/>
      <c r="H36" s="257">
        <v>11</v>
      </c>
      <c r="I36" s="275"/>
      <c r="J36"/>
      <c r="K36"/>
      <c r="L36"/>
      <c r="M36"/>
      <c r="N36"/>
      <c r="O36" s="259"/>
      <c r="P36" s="259"/>
      <c r="Q36" s="259"/>
      <c r="R36" s="259"/>
    </row>
    <row r="37" spans="1:23" s="88" customFormat="1" ht="18" customHeight="1">
      <c r="A37" s="137" t="s">
        <v>189</v>
      </c>
      <c r="B37" s="88" t="s">
        <v>192</v>
      </c>
      <c r="C37" s="87"/>
      <c r="D37" s="268">
        <v>2.7</v>
      </c>
      <c r="E37" s="87">
        <f>ROUND((D37/SUM(D37,D39,D41))*E35,0)</f>
        <v>5</v>
      </c>
      <c r="F37" s="268"/>
      <c r="G37" s="268"/>
      <c r="H37" s="269">
        <v>5</v>
      </c>
      <c r="I37" s="273"/>
      <c r="J37" s="271"/>
      <c r="K37" s="271"/>
      <c r="L37" s="271"/>
      <c r="M37" s="271"/>
      <c r="N37" s="271"/>
      <c r="O37" s="268">
        <f>ROUND(E37*1.65,0)</f>
        <v>8</v>
      </c>
      <c r="P37" s="268">
        <f>F37*3</f>
        <v>0</v>
      </c>
      <c r="Q37" s="270">
        <f>ROUNDUP(O37*1.25,0)</f>
        <v>10</v>
      </c>
      <c r="R37" s="270">
        <f>ROUNDUP(P37*1.25,0)</f>
        <v>0</v>
      </c>
      <c r="S37" s="245"/>
      <c r="T37" s="245"/>
      <c r="U37" s="245"/>
      <c r="V37" s="245"/>
      <c r="W37" s="245"/>
    </row>
    <row r="38" spans="1:23" s="88" customFormat="1" ht="18" customHeight="1">
      <c r="A38" s="137"/>
      <c r="B38" s="81" t="s">
        <v>250</v>
      </c>
      <c r="C38" s="87"/>
      <c r="D38" s="268"/>
      <c r="E38" s="87"/>
      <c r="F38" s="268"/>
      <c r="G38" s="268"/>
      <c r="H38" s="269"/>
      <c r="I38" s="273"/>
      <c r="J38" s="271"/>
      <c r="K38" s="271"/>
      <c r="L38" s="271"/>
      <c r="M38" s="271"/>
      <c r="N38" s="271"/>
      <c r="O38" s="268"/>
      <c r="P38" s="268"/>
      <c r="Q38" s="270"/>
      <c r="R38" s="270"/>
      <c r="S38" s="245"/>
      <c r="T38" s="245"/>
      <c r="U38" s="245"/>
      <c r="V38" s="245"/>
      <c r="W38" s="245"/>
    </row>
    <row r="39" spans="1:23" s="88" customFormat="1" ht="21.75" customHeight="1">
      <c r="A39" s="137" t="s">
        <v>190</v>
      </c>
      <c r="B39" s="88" t="s">
        <v>193</v>
      </c>
      <c r="C39" s="87"/>
      <c r="D39" s="268">
        <v>1.4</v>
      </c>
      <c r="E39" s="87">
        <v>2</v>
      </c>
      <c r="F39" s="268"/>
      <c r="G39" s="268"/>
      <c r="H39" s="269">
        <v>2</v>
      </c>
      <c r="I39" s="273"/>
      <c r="J39" s="271"/>
      <c r="K39" s="271"/>
      <c r="L39" s="271"/>
      <c r="M39" s="271"/>
      <c r="N39" s="271"/>
      <c r="O39" s="268">
        <f>ROUND(E39*1.65,0)</f>
        <v>3</v>
      </c>
      <c r="P39" s="268">
        <f>F39*3</f>
        <v>0</v>
      </c>
      <c r="Q39" s="270">
        <f>ROUNDUP(O39*1.25,0)</f>
        <v>4</v>
      </c>
      <c r="R39" s="270">
        <f>ROUNDUP(P39*1.25,0)</f>
        <v>0</v>
      </c>
      <c r="S39" s="245"/>
      <c r="T39" s="245"/>
      <c r="U39" s="245"/>
      <c r="V39" s="245"/>
      <c r="W39" s="245"/>
    </row>
    <row r="40" spans="1:23" s="88" customFormat="1" ht="21.75" customHeight="1">
      <c r="A40" s="137"/>
      <c r="B40" s="81" t="s">
        <v>250</v>
      </c>
      <c r="C40" s="87"/>
      <c r="D40" s="268"/>
      <c r="E40" s="87"/>
      <c r="F40" s="268"/>
      <c r="G40" s="268"/>
      <c r="H40" s="269"/>
      <c r="I40" s="273"/>
      <c r="J40" s="271"/>
      <c r="K40" s="271"/>
      <c r="L40" s="271"/>
      <c r="M40" s="271"/>
      <c r="N40" s="271"/>
      <c r="O40" s="268"/>
      <c r="P40" s="268"/>
      <c r="Q40" s="270"/>
      <c r="R40" s="270"/>
      <c r="S40" s="245"/>
      <c r="T40" s="245"/>
      <c r="U40" s="245"/>
      <c r="V40" s="245"/>
      <c r="W40" s="245"/>
    </row>
    <row r="41" spans="1:23" s="88" customFormat="1" ht="18" customHeight="1">
      <c r="A41" s="137" t="s">
        <v>191</v>
      </c>
      <c r="B41" s="88" t="s">
        <v>194</v>
      </c>
      <c r="C41" s="87"/>
      <c r="D41" s="268">
        <v>1.8</v>
      </c>
      <c r="E41" s="87">
        <f>ROUND((D41/SUM(D37,D39,D41))*E35,0)</f>
        <v>3</v>
      </c>
      <c r="F41" s="268"/>
      <c r="G41" s="268"/>
      <c r="H41" s="269">
        <v>4</v>
      </c>
      <c r="I41" s="273"/>
      <c r="J41" s="271"/>
      <c r="K41" s="271"/>
      <c r="L41" s="271"/>
      <c r="M41" s="271"/>
      <c r="N41" s="271"/>
      <c r="O41" s="268">
        <f>ROUND(E41*1.65,0)</f>
        <v>5</v>
      </c>
      <c r="P41" s="268">
        <f>F41*3</f>
        <v>0</v>
      </c>
      <c r="Q41" s="270">
        <f>ROUNDUP(O41*1.25,0)</f>
        <v>7</v>
      </c>
      <c r="R41" s="270">
        <f>ROUNDUP(P41*1.25,0)</f>
        <v>0</v>
      </c>
      <c r="S41" s="245"/>
      <c r="T41" s="245"/>
      <c r="U41" s="245"/>
      <c r="V41" s="245"/>
      <c r="W41" s="245"/>
    </row>
    <row r="42" spans="1:23" s="88" customFormat="1" ht="18" customHeight="1">
      <c r="A42" s="137"/>
      <c r="B42" s="81" t="s">
        <v>250</v>
      </c>
      <c r="C42" s="87"/>
      <c r="D42" s="268"/>
      <c r="E42" s="87"/>
      <c r="F42" s="268"/>
      <c r="G42" s="268"/>
      <c r="H42" s="269"/>
      <c r="I42" s="273"/>
      <c r="J42" s="271"/>
      <c r="K42" s="271"/>
      <c r="L42" s="271"/>
      <c r="M42" s="271"/>
      <c r="N42" s="271"/>
      <c r="O42" s="268"/>
      <c r="P42" s="268"/>
      <c r="Q42" s="270"/>
      <c r="R42" s="270"/>
      <c r="S42" s="245"/>
      <c r="T42" s="245"/>
      <c r="U42" s="245"/>
      <c r="V42" s="245"/>
      <c r="W42" s="245"/>
    </row>
    <row r="43" spans="4:18" ht="18" customHeight="1">
      <c r="D43" s="246"/>
      <c r="E43" s="246"/>
      <c r="F43" s="246"/>
      <c r="G43" s="246"/>
      <c r="H43" s="248"/>
      <c r="I43" s="273"/>
      <c r="O43" s="246"/>
      <c r="P43" s="246"/>
      <c r="Q43" s="246"/>
      <c r="R43" s="246"/>
    </row>
    <row r="44" spans="4:18" ht="18" customHeight="1">
      <c r="D44" s="246"/>
      <c r="E44" s="246"/>
      <c r="F44" s="246"/>
      <c r="G44" s="246"/>
      <c r="H44" s="247"/>
      <c r="I44" s="273"/>
      <c r="O44" s="246"/>
      <c r="P44" s="246"/>
      <c r="Q44" s="246"/>
      <c r="R44" s="246"/>
    </row>
    <row r="45" spans="4:9" ht="18" customHeight="1">
      <c r="D45" s="246"/>
      <c r="E45" s="246"/>
      <c r="F45" s="246"/>
      <c r="G45" s="246"/>
      <c r="H45" s="247"/>
      <c r="I45" s="273"/>
    </row>
    <row r="46" spans="4:9" ht="18" customHeight="1">
      <c r="D46" s="246"/>
      <c r="E46" s="246"/>
      <c r="F46" s="246"/>
      <c r="G46" s="246"/>
      <c r="H46" s="247"/>
      <c r="I46" s="273"/>
    </row>
    <row r="47" spans="4:9" ht="18" customHeight="1">
      <c r="D47" s="246"/>
      <c r="E47" s="246"/>
      <c r="F47" s="246"/>
      <c r="G47" s="246"/>
      <c r="H47" s="247"/>
      <c r="I47" s="273"/>
    </row>
    <row r="48" spans="4:8" ht="18" customHeight="1">
      <c r="D48" s="246"/>
      <c r="E48" s="246"/>
      <c r="F48" s="246"/>
      <c r="G48" s="246"/>
      <c r="H48" s="247"/>
    </row>
    <row r="49" spans="4:8" ht="18" customHeight="1">
      <c r="D49" s="246"/>
      <c r="E49" s="246"/>
      <c r="F49" s="246"/>
      <c r="G49" s="246"/>
      <c r="H49" s="247"/>
    </row>
    <row r="50" spans="4:8" ht="18" customHeight="1">
      <c r="D50" s="246"/>
      <c r="E50" s="246"/>
      <c r="F50" s="246"/>
      <c r="G50" s="246"/>
      <c r="H50" s="247"/>
    </row>
    <row r="51" spans="4:8" ht="18" customHeight="1">
      <c r="D51" s="246"/>
      <c r="E51" s="246"/>
      <c r="F51" s="246"/>
      <c r="G51" s="246"/>
      <c r="H51" s="247"/>
    </row>
    <row r="52" spans="4:8" ht="18" customHeight="1">
      <c r="D52" s="246"/>
      <c r="E52" s="246"/>
      <c r="F52" s="246"/>
      <c r="G52" s="246"/>
      <c r="H52" s="247"/>
    </row>
    <row r="53" spans="4:8" ht="18" customHeight="1">
      <c r="D53" s="246"/>
      <c r="E53" s="246"/>
      <c r="F53" s="246"/>
      <c r="G53" s="246"/>
      <c r="H53" s="247"/>
    </row>
    <row r="54" spans="4:8" ht="18" customHeight="1">
      <c r="D54" s="246"/>
      <c r="E54" s="246"/>
      <c r="F54" s="246"/>
      <c r="G54" s="246"/>
      <c r="H54" s="247"/>
    </row>
    <row r="55" spans="4:8" ht="18" customHeight="1">
      <c r="D55" s="246"/>
      <c r="E55" s="246"/>
      <c r="F55" s="246"/>
      <c r="G55" s="246"/>
      <c r="H55" s="247"/>
    </row>
    <row r="56" spans="4:8" ht="18" customHeight="1">
      <c r="D56" s="246"/>
      <c r="E56" s="246"/>
      <c r="F56" s="246"/>
      <c r="G56" s="246"/>
      <c r="H56" s="247"/>
    </row>
    <row r="57" spans="4:8" ht="18" customHeight="1">
      <c r="D57" s="246"/>
      <c r="E57" s="246"/>
      <c r="F57" s="246"/>
      <c r="G57" s="246"/>
      <c r="H57" s="247"/>
    </row>
    <row r="58" spans="4:8" ht="18" customHeight="1">
      <c r="D58" s="246"/>
      <c r="E58" s="246"/>
      <c r="F58" s="246"/>
      <c r="G58" s="246"/>
      <c r="H58" s="247"/>
    </row>
    <row r="59" spans="4:8" ht="18" customHeight="1">
      <c r="D59" s="246"/>
      <c r="E59" s="246"/>
      <c r="F59" s="246"/>
      <c r="G59" s="246"/>
      <c r="H59" s="247"/>
    </row>
    <row r="60" spans="4:8" ht="18" customHeight="1">
      <c r="D60" s="246"/>
      <c r="E60" s="246"/>
      <c r="F60" s="246"/>
      <c r="G60" s="246"/>
      <c r="H60" s="247"/>
    </row>
  </sheetData>
  <sheetProtection/>
  <mergeCells count="2">
    <mergeCell ref="A4:D4"/>
    <mergeCell ref="A2:D2"/>
  </mergeCells>
  <printOptions gridLines="1"/>
  <pageMargins left="0.75" right="0.75" top="1" bottom="1" header="0.5" footer="0.5"/>
  <pageSetup fitToHeight="0" fitToWidth="1" horizontalDpi="600" verticalDpi="600" orientation="landscape" scale="60" r:id="rId2"/>
  <headerFooter alignWithMargins="0">
    <oddFooter>&amp;L&amp;F&amp;C&amp;A&amp;RPage &amp;P</oddFooter>
  </headerFooter>
  <ignoredErrors>
    <ignoredError sqref="F4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zoomScale="75" zoomScaleNormal="75" zoomScalePageLayoutView="0" workbookViewId="0" topLeftCell="A1">
      <pane ySplit="4" topLeftCell="A5" activePane="bottomLeft" state="frozen"/>
      <selection pane="topLeft" activeCell="G6" sqref="G6"/>
      <selection pane="bottomLeft" activeCell="K19" sqref="K19"/>
    </sheetView>
  </sheetViews>
  <sheetFormatPr defaultColWidth="7.8515625" defaultRowHeight="18" customHeight="1" outlineLevelRow="1" outlineLevelCol="1"/>
  <cols>
    <col min="1" max="1" width="9.140625" style="139" customWidth="1"/>
    <col min="2" max="2" width="44.140625" style="82" customWidth="1"/>
    <col min="3" max="3" width="12.7109375" style="110" customWidth="1"/>
    <col min="4" max="4" width="8.00390625" style="110" customWidth="1"/>
    <col min="5" max="5" width="8.28125" style="110" customWidth="1" outlineLevel="1"/>
    <col min="6" max="7" width="8.8515625" style="110" customWidth="1" outlineLevel="1"/>
    <col min="8" max="8" width="9.8515625" style="253" customWidth="1"/>
    <col min="9" max="9" width="9.140625" style="272" customWidth="1"/>
    <col min="10" max="14" width="9.8515625" style="0" customWidth="1"/>
    <col min="15" max="18" width="9.8515625" style="0" hidden="1" customWidth="1"/>
    <col min="19" max="27" width="7.8515625" style="0" customWidth="1"/>
    <col min="28" max="16384" width="7.8515625" style="82" customWidth="1"/>
  </cols>
  <sheetData>
    <row r="1" spans="1:27" s="88" customFormat="1" ht="66" customHeight="1">
      <c r="A1" s="136" t="s">
        <v>94</v>
      </c>
      <c r="B1" s="106" t="s">
        <v>236</v>
      </c>
      <c r="C1" s="105" t="s">
        <v>96</v>
      </c>
      <c r="D1" s="105" t="s">
        <v>28</v>
      </c>
      <c r="E1" s="105" t="s">
        <v>24</v>
      </c>
      <c r="F1" s="105" t="s">
        <v>244</v>
      </c>
      <c r="G1" s="105" t="s">
        <v>245</v>
      </c>
      <c r="H1" s="107" t="s">
        <v>30</v>
      </c>
      <c r="I1" s="105" t="s">
        <v>253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s="88" customFormat="1" ht="22.5" customHeight="1">
      <c r="A2" s="392" t="s">
        <v>100</v>
      </c>
      <c r="B2" s="392"/>
      <c r="C2" s="392"/>
      <c r="D2" s="392"/>
      <c r="E2" s="362">
        <v>51</v>
      </c>
      <c r="F2" s="362">
        <v>3</v>
      </c>
      <c r="G2" s="362">
        <v>1</v>
      </c>
      <c r="H2" s="105">
        <f>(E2*1)+(F2*3)+(G2*2)</f>
        <v>62</v>
      </c>
      <c r="I2" s="27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s="88" customFormat="1" ht="18" customHeight="1">
      <c r="A3" s="137"/>
      <c r="C3" s="87"/>
      <c r="D3" s="249" t="s">
        <v>42</v>
      </c>
      <c r="E3" s="87">
        <v>1</v>
      </c>
      <c r="F3" s="87">
        <v>3</v>
      </c>
      <c r="G3" s="87">
        <v>2</v>
      </c>
      <c r="H3" s="250">
        <f>(E2*E3)+(F2*F3)+(G2*G3)</f>
        <v>62</v>
      </c>
      <c r="I3" s="27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s="88" customFormat="1" ht="18" customHeight="1">
      <c r="A4" s="393" t="s">
        <v>99</v>
      </c>
      <c r="B4" s="393"/>
      <c r="C4" s="393"/>
      <c r="D4" s="393"/>
      <c r="E4" s="87">
        <f>SUM(E5,E7,E13,E21,E29,E35)</f>
        <v>51</v>
      </c>
      <c r="F4" s="87">
        <f>SUM(F7,F13,F21,F29,F35)</f>
        <v>3</v>
      </c>
      <c r="G4" s="87">
        <f>SUM(G5,G7,G13,G21,G29,G35)</f>
        <v>1</v>
      </c>
      <c r="H4" s="87">
        <f>E4+(F4*F3)+(G4*G3)</f>
        <v>62</v>
      </c>
      <c r="I4" s="27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88" customFormat="1" ht="18" customHeight="1">
      <c r="A5" s="241" t="s">
        <v>118</v>
      </c>
      <c r="B5" s="242" t="s">
        <v>119</v>
      </c>
      <c r="C5" s="243"/>
      <c r="D5" s="243">
        <v>2.6</v>
      </c>
      <c r="E5" s="243">
        <v>3</v>
      </c>
      <c r="F5" s="243">
        <v>3</v>
      </c>
      <c r="G5" s="243"/>
      <c r="H5" s="251">
        <f>E5+(F5*2)+(G5*2)</f>
        <v>9</v>
      </c>
      <c r="I5" s="274">
        <f>SUM(H5/H2)</f>
        <v>0.14516129032258066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255" customFormat="1" ht="18" customHeight="1" outlineLevel="1">
      <c r="A6" s="254"/>
      <c r="B6" s="255" t="s">
        <v>249</v>
      </c>
      <c r="C6" s="256"/>
      <c r="D6" s="256"/>
      <c r="E6" s="256">
        <f>SUM(0.5*E5)</f>
        <v>1.5</v>
      </c>
      <c r="F6" s="256">
        <f>SUM(0.5*F5)</f>
        <v>1.5</v>
      </c>
      <c r="G6" s="256"/>
      <c r="H6" s="257">
        <v>8</v>
      </c>
      <c r="I6" s="27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88" customFormat="1" ht="18" customHeight="1">
      <c r="A7" s="241" t="s">
        <v>126</v>
      </c>
      <c r="B7" s="242" t="s">
        <v>125</v>
      </c>
      <c r="C7" s="243"/>
      <c r="D7" s="244">
        <v>3</v>
      </c>
      <c r="E7" s="243">
        <v>12</v>
      </c>
      <c r="F7" s="244">
        <v>0</v>
      </c>
      <c r="G7" s="244"/>
      <c r="H7" s="251">
        <f>E7+(F7*1)+(G7*2)</f>
        <v>12</v>
      </c>
      <c r="I7" s="274">
        <f>SUM(H7/H2)</f>
        <v>0.1935483870967742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255" customFormat="1" ht="18" customHeight="1">
      <c r="A8" s="254"/>
      <c r="B8" s="255" t="s">
        <v>250</v>
      </c>
      <c r="C8" s="256"/>
      <c r="D8" s="259"/>
      <c r="E8" s="256">
        <f>SUM(0.5*E7)</f>
        <v>6</v>
      </c>
      <c r="F8" s="259"/>
      <c r="G8" s="259"/>
      <c r="H8" s="257">
        <v>7</v>
      </c>
      <c r="I8" s="275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s="88" customFormat="1" ht="18" customHeight="1">
      <c r="A9" s="137" t="s">
        <v>132</v>
      </c>
      <c r="B9" s="88" t="s">
        <v>133</v>
      </c>
      <c r="C9" s="87"/>
      <c r="D9" s="268">
        <v>3</v>
      </c>
      <c r="E9" s="87">
        <v>6</v>
      </c>
      <c r="F9" s="268"/>
      <c r="G9" s="268"/>
      <c r="H9" s="269">
        <v>6</v>
      </c>
      <c r="I9" s="273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</row>
    <row r="10" spans="1:27" s="88" customFormat="1" ht="18" customHeight="1">
      <c r="A10" s="137"/>
      <c r="B10" s="81" t="s">
        <v>250</v>
      </c>
      <c r="C10" s="87"/>
      <c r="D10" s="268"/>
      <c r="E10" s="87"/>
      <c r="F10" s="268"/>
      <c r="G10" s="268"/>
      <c r="H10" s="269"/>
      <c r="I10" s="273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</row>
    <row r="11" spans="1:27" s="88" customFormat="1" ht="18" customHeight="1">
      <c r="A11" s="137" t="s">
        <v>134</v>
      </c>
      <c r="B11" s="88" t="s">
        <v>135</v>
      </c>
      <c r="C11" s="87"/>
      <c r="D11" s="268">
        <v>2.8</v>
      </c>
      <c r="E11" s="87">
        <v>6</v>
      </c>
      <c r="F11" s="268"/>
      <c r="G11" s="268"/>
      <c r="H11" s="269">
        <v>6</v>
      </c>
      <c r="I11" s="273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</row>
    <row r="12" spans="1:27" s="88" customFormat="1" ht="18" customHeight="1">
      <c r="A12" s="137"/>
      <c r="B12" s="81" t="s">
        <v>250</v>
      </c>
      <c r="C12" s="87"/>
      <c r="D12" s="268"/>
      <c r="E12" s="87"/>
      <c r="F12" s="268"/>
      <c r="G12" s="268"/>
      <c r="H12" s="269"/>
      <c r="I12" s="273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</row>
    <row r="13" spans="1:27" s="242" customFormat="1" ht="18" customHeight="1">
      <c r="A13" s="241" t="s">
        <v>162</v>
      </c>
      <c r="B13" s="242" t="s">
        <v>163</v>
      </c>
      <c r="C13" s="243"/>
      <c r="D13" s="244">
        <v>2.4</v>
      </c>
      <c r="E13" s="243">
        <v>10</v>
      </c>
      <c r="F13" s="244">
        <v>2</v>
      </c>
      <c r="G13" s="244">
        <v>0</v>
      </c>
      <c r="H13" s="251">
        <f>E13+(F13*1)+(G13*2)</f>
        <v>12</v>
      </c>
      <c r="I13" s="274">
        <f>SUM(H13/H2)</f>
        <v>0.1935483870967742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255" customFormat="1" ht="18" customHeight="1">
      <c r="A14" s="254"/>
      <c r="B14" s="255" t="s">
        <v>250</v>
      </c>
      <c r="C14" s="256"/>
      <c r="D14" s="259"/>
      <c r="E14" s="256">
        <f>SUM(0.5*E13)</f>
        <v>5</v>
      </c>
      <c r="F14" s="259"/>
      <c r="G14" s="259"/>
      <c r="H14" s="257">
        <v>7</v>
      </c>
      <c r="I14" s="27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88" customFormat="1" ht="18" customHeight="1">
      <c r="A15" s="137" t="s">
        <v>164</v>
      </c>
      <c r="B15" s="88" t="s">
        <v>165</v>
      </c>
      <c r="C15" s="87"/>
      <c r="D15" s="268">
        <v>1.5</v>
      </c>
      <c r="E15" s="87">
        <v>3</v>
      </c>
      <c r="F15" s="268"/>
      <c r="G15" s="268"/>
      <c r="H15" s="269">
        <v>4</v>
      </c>
      <c r="I15" s="28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</row>
    <row r="16" spans="1:27" s="88" customFormat="1" ht="18" customHeight="1">
      <c r="A16" s="137"/>
      <c r="B16" s="81" t="s">
        <v>250</v>
      </c>
      <c r="C16" s="87"/>
      <c r="D16" s="268"/>
      <c r="E16" s="87"/>
      <c r="F16" s="268"/>
      <c r="G16" s="268"/>
      <c r="H16" s="269"/>
      <c r="I16" s="273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</row>
    <row r="17" spans="1:27" s="88" customFormat="1" ht="18" customHeight="1">
      <c r="A17" s="137" t="s">
        <v>166</v>
      </c>
      <c r="B17" s="88" t="s">
        <v>242</v>
      </c>
      <c r="C17" s="87"/>
      <c r="D17" s="268">
        <v>3</v>
      </c>
      <c r="E17" s="87">
        <v>4</v>
      </c>
      <c r="F17" s="268"/>
      <c r="G17" s="268"/>
      <c r="H17" s="269">
        <v>4</v>
      </c>
      <c r="I17" s="273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</row>
    <row r="18" spans="1:27" s="88" customFormat="1" ht="18" customHeight="1">
      <c r="A18" s="137"/>
      <c r="B18" s="81" t="s">
        <v>250</v>
      </c>
      <c r="C18" s="87"/>
      <c r="D18" s="268"/>
      <c r="E18" s="87"/>
      <c r="F18" s="268"/>
      <c r="G18" s="268"/>
      <c r="H18" s="269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</row>
    <row r="19" spans="1:27" s="88" customFormat="1" ht="18" customHeight="1">
      <c r="A19" s="137" t="s">
        <v>168</v>
      </c>
      <c r="B19" s="88" t="s">
        <v>171</v>
      </c>
      <c r="C19" s="87"/>
      <c r="D19" s="268">
        <v>1.5</v>
      </c>
      <c r="E19" s="87">
        <f>ROUND((D19/SUM(D15,D17,D19))*E13,0)</f>
        <v>3</v>
      </c>
      <c r="F19" s="268"/>
      <c r="G19" s="268"/>
      <c r="H19" s="269">
        <v>4</v>
      </c>
      <c r="I19" s="273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</row>
    <row r="20" spans="1:27" s="88" customFormat="1" ht="18" customHeight="1">
      <c r="A20" s="137"/>
      <c r="B20" s="81" t="s">
        <v>250</v>
      </c>
      <c r="C20" s="87"/>
      <c r="D20" s="268"/>
      <c r="E20" s="87"/>
      <c r="F20" s="268"/>
      <c r="G20" s="268"/>
      <c r="H20" s="269"/>
      <c r="I20" s="273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</row>
    <row r="21" spans="1:27" s="88" customFormat="1" ht="18" customHeight="1">
      <c r="A21" s="241" t="s">
        <v>173</v>
      </c>
      <c r="B21" s="242" t="s">
        <v>172</v>
      </c>
      <c r="C21" s="243"/>
      <c r="D21" s="244">
        <v>2</v>
      </c>
      <c r="E21" s="243">
        <v>9</v>
      </c>
      <c r="F21" s="244"/>
      <c r="G21" s="244"/>
      <c r="H21" s="251">
        <f>E21+(F21*1)+(G21*2)</f>
        <v>9</v>
      </c>
      <c r="I21" s="274">
        <f>SUM(H21/H2)</f>
        <v>0.14516129032258066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255" customFormat="1" ht="18" customHeight="1">
      <c r="A22" s="254"/>
      <c r="B22" s="255" t="s">
        <v>250</v>
      </c>
      <c r="C22" s="256"/>
      <c r="D22" s="259"/>
      <c r="E22" s="256">
        <f>SUM(0.5*E21)</f>
        <v>4.5</v>
      </c>
      <c r="F22" s="259"/>
      <c r="G22" s="259"/>
      <c r="H22" s="257">
        <v>8</v>
      </c>
      <c r="I22" s="27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8" customFormat="1" ht="18" customHeight="1">
      <c r="A23" s="137" t="s">
        <v>174</v>
      </c>
      <c r="B23" s="88" t="s">
        <v>235</v>
      </c>
      <c r="C23" s="87"/>
      <c r="D23" s="268">
        <v>2</v>
      </c>
      <c r="E23" s="87">
        <f>ROUND((D23/SUM(D23,D25,D27))*E21,0)</f>
        <v>3</v>
      </c>
      <c r="F23" s="268"/>
      <c r="G23" s="268"/>
      <c r="H23" s="269">
        <v>3</v>
      </c>
      <c r="I23" s="273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</row>
    <row r="24" spans="1:27" s="88" customFormat="1" ht="18" customHeight="1">
      <c r="A24" s="137"/>
      <c r="B24" s="81" t="s">
        <v>250</v>
      </c>
      <c r="C24" s="87"/>
      <c r="D24" s="268"/>
      <c r="E24" s="87"/>
      <c r="F24" s="268"/>
      <c r="G24" s="268"/>
      <c r="H24" s="269"/>
      <c r="I24" s="273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</row>
    <row r="25" spans="1:27" s="88" customFormat="1" ht="18" customHeight="1">
      <c r="A25" s="137" t="s">
        <v>175</v>
      </c>
      <c r="B25" s="88" t="s">
        <v>176</v>
      </c>
      <c r="C25" s="87"/>
      <c r="D25" s="268">
        <v>2</v>
      </c>
      <c r="E25" s="87">
        <f>ROUND((D25/SUM(D23,D25,D27))*E21,0)</f>
        <v>3</v>
      </c>
      <c r="F25" s="268"/>
      <c r="G25" s="268"/>
      <c r="H25" s="269">
        <v>3</v>
      </c>
      <c r="I25" s="273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</row>
    <row r="26" spans="1:27" s="88" customFormat="1" ht="18" customHeight="1">
      <c r="A26" s="137"/>
      <c r="B26" s="81" t="s">
        <v>251</v>
      </c>
      <c r="C26" s="87"/>
      <c r="D26" s="268"/>
      <c r="E26" s="87"/>
      <c r="F26" s="268"/>
      <c r="G26" s="268"/>
      <c r="H26" s="269"/>
      <c r="I26" s="273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</row>
    <row r="27" spans="1:27" s="88" customFormat="1" ht="18" customHeight="1">
      <c r="A27" s="137" t="s">
        <v>177</v>
      </c>
      <c r="B27" s="88" t="s">
        <v>178</v>
      </c>
      <c r="C27" s="87"/>
      <c r="D27" s="268">
        <v>2.3</v>
      </c>
      <c r="E27" s="87">
        <f>ROUND((D27/SUM(D23,D25,D27))*E21,0)</f>
        <v>3</v>
      </c>
      <c r="F27" s="268"/>
      <c r="G27" s="268"/>
      <c r="H27" s="269">
        <v>3</v>
      </c>
      <c r="I27" s="273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</row>
    <row r="28" spans="1:27" s="88" customFormat="1" ht="18" customHeight="1">
      <c r="A28" s="137"/>
      <c r="B28" s="81" t="s">
        <v>250</v>
      </c>
      <c r="C28" s="87"/>
      <c r="D28" s="268"/>
      <c r="E28" s="87"/>
      <c r="F28" s="268"/>
      <c r="G28" s="268"/>
      <c r="H28" s="269"/>
      <c r="I28" s="273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</row>
    <row r="29" spans="1:27" s="88" customFormat="1" ht="18" customHeight="1">
      <c r="A29" s="241" t="s">
        <v>179</v>
      </c>
      <c r="B29" s="242" t="s">
        <v>180</v>
      </c>
      <c r="C29" s="243"/>
      <c r="D29" s="244">
        <v>2</v>
      </c>
      <c r="E29" s="243">
        <v>8</v>
      </c>
      <c r="F29" s="244"/>
      <c r="G29" s="244">
        <v>1</v>
      </c>
      <c r="H29" s="251">
        <f>E29+(F29*1)+(G29*2)</f>
        <v>10</v>
      </c>
      <c r="I29" s="274">
        <f>SUM(H29/H2)</f>
        <v>0.16129032258064516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55" customFormat="1" ht="18" customHeight="1">
      <c r="A30" s="254"/>
      <c r="B30" s="255" t="s">
        <v>249</v>
      </c>
      <c r="C30" s="256"/>
      <c r="D30" s="259"/>
      <c r="E30" s="256">
        <f>SUM(0.5*E29)</f>
        <v>4</v>
      </c>
      <c r="F30" s="259"/>
      <c r="G30" s="259"/>
      <c r="H30" s="257">
        <v>4</v>
      </c>
      <c r="I30" s="27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88" customFormat="1" ht="18" customHeight="1">
      <c r="A31" s="137" t="s">
        <v>182</v>
      </c>
      <c r="B31" s="88" t="s">
        <v>243</v>
      </c>
      <c r="C31" s="87"/>
      <c r="D31" s="268">
        <v>3</v>
      </c>
      <c r="E31" s="87">
        <v>5</v>
      </c>
      <c r="F31" s="268"/>
      <c r="G31" s="268"/>
      <c r="H31" s="269">
        <v>5</v>
      </c>
      <c r="I31" s="273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</row>
    <row r="32" spans="1:27" s="88" customFormat="1" ht="18" customHeight="1">
      <c r="A32" s="137"/>
      <c r="B32" s="81" t="s">
        <v>249</v>
      </c>
      <c r="C32" s="87"/>
      <c r="D32" s="268"/>
      <c r="E32" s="87"/>
      <c r="F32" s="268"/>
      <c r="G32" s="268"/>
      <c r="H32" s="269"/>
      <c r="I32" s="273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</row>
    <row r="33" spans="1:27" s="88" customFormat="1" ht="18" customHeight="1">
      <c r="A33" s="137" t="s">
        <v>183</v>
      </c>
      <c r="B33" s="88" t="s">
        <v>186</v>
      </c>
      <c r="C33" s="87"/>
      <c r="D33" s="268">
        <v>1.5</v>
      </c>
      <c r="E33" s="87">
        <f>ROUND((D33/SUM(D31,D33))*E29,0)</f>
        <v>3</v>
      </c>
      <c r="F33" s="268"/>
      <c r="G33" s="268"/>
      <c r="H33" s="269">
        <v>5</v>
      </c>
      <c r="I33" s="273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</row>
    <row r="34" spans="1:27" s="88" customFormat="1" ht="18" customHeight="1">
      <c r="A34" s="137"/>
      <c r="B34" s="81" t="s">
        <v>249</v>
      </c>
      <c r="C34" s="87"/>
      <c r="D34" s="268"/>
      <c r="E34" s="87"/>
      <c r="F34" s="268"/>
      <c r="G34" s="268"/>
      <c r="H34" s="269"/>
      <c r="I34" s="273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</row>
    <row r="35" spans="1:27" s="88" customFormat="1" ht="18" customHeight="1">
      <c r="A35" s="241" t="s">
        <v>187</v>
      </c>
      <c r="B35" s="242" t="s">
        <v>188</v>
      </c>
      <c r="C35" s="243"/>
      <c r="D35" s="244">
        <v>2.2</v>
      </c>
      <c r="E35" s="243">
        <v>9</v>
      </c>
      <c r="F35" s="244">
        <v>1</v>
      </c>
      <c r="G35" s="244"/>
      <c r="H35" s="251">
        <f>E35+(F35*1)+(G35*2)</f>
        <v>10</v>
      </c>
      <c r="I35" s="274">
        <f>SUM(H35/H2)</f>
        <v>0.16129032258064516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255" customFormat="1" ht="18" customHeight="1">
      <c r="A36" s="254"/>
      <c r="B36" s="255" t="s">
        <v>250</v>
      </c>
      <c r="C36" s="256"/>
      <c r="D36" s="259"/>
      <c r="E36" s="256">
        <f>SUM(0.5*E35)</f>
        <v>4.5</v>
      </c>
      <c r="F36" s="259"/>
      <c r="G36" s="259"/>
      <c r="H36" s="257">
        <v>10</v>
      </c>
      <c r="I36" s="27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88" customFormat="1" ht="18" customHeight="1">
      <c r="A37" s="137" t="s">
        <v>189</v>
      </c>
      <c r="B37" s="88" t="s">
        <v>192</v>
      </c>
      <c r="C37" s="87"/>
      <c r="D37" s="268">
        <v>2</v>
      </c>
      <c r="E37" s="87">
        <v>2</v>
      </c>
      <c r="F37" s="268"/>
      <c r="G37" s="268"/>
      <c r="H37" s="269">
        <v>3</v>
      </c>
      <c r="I37" s="273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</row>
    <row r="38" spans="1:27" s="88" customFormat="1" ht="18" customHeight="1">
      <c r="A38" s="137"/>
      <c r="B38" s="81" t="s">
        <v>250</v>
      </c>
      <c r="C38" s="87"/>
      <c r="D38" s="268"/>
      <c r="E38" s="87"/>
      <c r="F38" s="268"/>
      <c r="G38" s="268"/>
      <c r="H38" s="269"/>
      <c r="I38" s="273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</row>
    <row r="39" spans="1:27" s="88" customFormat="1" ht="21" customHeight="1">
      <c r="A39" s="137" t="s">
        <v>190</v>
      </c>
      <c r="B39" s="88" t="s">
        <v>193</v>
      </c>
      <c r="C39" s="87"/>
      <c r="D39" s="268">
        <v>2.3</v>
      </c>
      <c r="E39" s="87">
        <v>3</v>
      </c>
      <c r="F39" s="268"/>
      <c r="G39" s="268"/>
      <c r="H39" s="269">
        <v>3</v>
      </c>
      <c r="I39" s="273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</row>
    <row r="40" spans="1:27" s="88" customFormat="1" ht="21" customHeight="1">
      <c r="A40" s="137"/>
      <c r="B40" s="81" t="s">
        <v>250</v>
      </c>
      <c r="C40" s="87"/>
      <c r="D40" s="268"/>
      <c r="E40" s="87"/>
      <c r="F40" s="268"/>
      <c r="G40" s="268"/>
      <c r="H40" s="269"/>
      <c r="I40" s="273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</row>
    <row r="41" spans="1:27" s="88" customFormat="1" ht="18" customHeight="1">
      <c r="A41" s="137" t="s">
        <v>191</v>
      </c>
      <c r="B41" s="88" t="s">
        <v>194</v>
      </c>
      <c r="C41" s="87"/>
      <c r="D41" s="268">
        <v>2.3</v>
      </c>
      <c r="E41" s="87">
        <v>4</v>
      </c>
      <c r="F41" s="268"/>
      <c r="G41" s="268"/>
      <c r="H41" s="269">
        <v>4</v>
      </c>
      <c r="I41" s="273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</row>
    <row r="42" spans="1:27" s="88" customFormat="1" ht="18" customHeight="1">
      <c r="A42" s="137"/>
      <c r="B42" s="81" t="s">
        <v>250</v>
      </c>
      <c r="C42" s="87"/>
      <c r="D42" s="268"/>
      <c r="E42" s="87"/>
      <c r="F42" s="268"/>
      <c r="G42" s="268"/>
      <c r="H42" s="269"/>
      <c r="I42" s="273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</row>
    <row r="43" spans="4:9" ht="18" customHeight="1">
      <c r="D43" s="246"/>
      <c r="E43" s="246"/>
      <c r="F43" s="246"/>
      <c r="G43" s="246"/>
      <c r="H43" s="247"/>
      <c r="I43" s="273"/>
    </row>
    <row r="44" spans="4:9" ht="18" customHeight="1">
      <c r="D44" s="246"/>
      <c r="E44" s="246"/>
      <c r="F44" s="246"/>
      <c r="G44" s="246"/>
      <c r="H44" s="248"/>
      <c r="I44"/>
    </row>
    <row r="45" spans="4:9" ht="18" customHeight="1">
      <c r="D45" s="246"/>
      <c r="E45" s="246"/>
      <c r="F45" s="246"/>
      <c r="G45" s="246"/>
      <c r="H45" s="247"/>
      <c r="I45"/>
    </row>
    <row r="46" spans="4:9" ht="18" customHeight="1">
      <c r="D46" s="246"/>
      <c r="E46" s="246"/>
      <c r="F46" s="246"/>
      <c r="G46" s="246"/>
      <c r="H46" s="247"/>
      <c r="I46"/>
    </row>
    <row r="47" spans="4:9" ht="18" customHeight="1">
      <c r="D47" s="246"/>
      <c r="E47" s="246"/>
      <c r="F47" s="246"/>
      <c r="G47" s="246"/>
      <c r="H47" s="247"/>
      <c r="I47"/>
    </row>
    <row r="48" spans="4:9" ht="18" customHeight="1">
      <c r="D48" s="246"/>
      <c r="E48" s="246"/>
      <c r="F48" s="246"/>
      <c r="G48" s="246"/>
      <c r="H48" s="247"/>
      <c r="I48"/>
    </row>
    <row r="49" spans="4:9" ht="18" customHeight="1">
      <c r="D49" s="246"/>
      <c r="E49" s="246"/>
      <c r="F49" s="246"/>
      <c r="G49" s="246"/>
      <c r="H49" s="247"/>
      <c r="I49"/>
    </row>
    <row r="50" spans="4:9" ht="18" customHeight="1">
      <c r="D50" s="246"/>
      <c r="E50" s="246"/>
      <c r="F50" s="246"/>
      <c r="G50" s="246"/>
      <c r="H50" s="247"/>
      <c r="I50"/>
    </row>
    <row r="51" spans="4:9" ht="18" customHeight="1">
      <c r="D51" s="246"/>
      <c r="E51" s="246"/>
      <c r="F51" s="246"/>
      <c r="G51" s="246"/>
      <c r="H51" s="247"/>
      <c r="I51"/>
    </row>
    <row r="52" spans="4:9" ht="18" customHeight="1">
      <c r="D52" s="246"/>
      <c r="E52" s="246"/>
      <c r="F52" s="246"/>
      <c r="G52" s="246"/>
      <c r="H52" s="247"/>
      <c r="I52"/>
    </row>
    <row r="53" spans="4:9" ht="18" customHeight="1">
      <c r="D53" s="246"/>
      <c r="E53" s="246"/>
      <c r="F53" s="246"/>
      <c r="G53" s="246"/>
      <c r="H53" s="247"/>
      <c r="I53"/>
    </row>
    <row r="54" spans="4:9" ht="18" customHeight="1">
      <c r="D54" s="246"/>
      <c r="E54" s="246"/>
      <c r="F54" s="246"/>
      <c r="G54" s="246"/>
      <c r="H54" s="247"/>
      <c r="I54"/>
    </row>
    <row r="55" spans="4:9" ht="18" customHeight="1">
      <c r="D55" s="246"/>
      <c r="E55" s="246"/>
      <c r="F55" s="246"/>
      <c r="G55" s="246"/>
      <c r="H55" s="247"/>
      <c r="I55"/>
    </row>
    <row r="56" spans="4:9" ht="18" customHeight="1">
      <c r="D56" s="246"/>
      <c r="E56" s="246"/>
      <c r="F56" s="246"/>
      <c r="G56" s="246"/>
      <c r="H56" s="247"/>
      <c r="I56"/>
    </row>
    <row r="57" spans="4:9" ht="18" customHeight="1">
      <c r="D57" s="246"/>
      <c r="E57" s="246"/>
      <c r="F57" s="246"/>
      <c r="G57" s="246"/>
      <c r="H57" s="247"/>
      <c r="I57"/>
    </row>
    <row r="58" spans="4:9" ht="18" customHeight="1">
      <c r="D58" s="246"/>
      <c r="E58" s="246"/>
      <c r="F58" s="246"/>
      <c r="G58" s="246"/>
      <c r="H58" s="247"/>
      <c r="I58"/>
    </row>
    <row r="59" spans="4:9" ht="18" customHeight="1">
      <c r="D59" s="246"/>
      <c r="E59" s="246"/>
      <c r="F59" s="246"/>
      <c r="G59" s="246"/>
      <c r="H59" s="247"/>
      <c r="I59"/>
    </row>
    <row r="60" spans="4:9" ht="18" customHeight="1">
      <c r="D60" s="246"/>
      <c r="E60" s="246"/>
      <c r="F60" s="246"/>
      <c r="G60" s="246"/>
      <c r="H60" s="247"/>
      <c r="I60"/>
    </row>
    <row r="61" spans="4:9" ht="18" customHeight="1">
      <c r="D61" s="246"/>
      <c r="E61" s="246"/>
      <c r="F61" s="246"/>
      <c r="G61" s="246"/>
      <c r="H61" s="247"/>
      <c r="I61"/>
    </row>
  </sheetData>
  <sheetProtection/>
  <mergeCells count="2">
    <mergeCell ref="A4:D4"/>
    <mergeCell ref="A2:D2"/>
  </mergeCells>
  <printOptions gridLines="1"/>
  <pageMargins left="0.75" right="0.75" top="1" bottom="1" header="0.5" footer="0.5"/>
  <pageSetup fitToHeight="0" fitToWidth="1" horizontalDpi="600" verticalDpi="600" orientation="landscape" r:id="rId2"/>
  <headerFooter alignWithMargins="0">
    <oddFooter>&amp;L&amp;F&amp;C&amp;A&amp;RPage &amp;P</oddFooter>
  </headerFooter>
  <ignoredErrors>
    <ignoredError sqref="F4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75" zoomScaleNormal="75" zoomScalePageLayoutView="0" workbookViewId="0" topLeftCell="A1">
      <pane ySplit="4" topLeftCell="A5" activePane="bottomLeft" state="frozen"/>
      <selection pane="topLeft" activeCell="G6" sqref="G6"/>
      <selection pane="bottomLeft" activeCell="P12" sqref="P12"/>
    </sheetView>
  </sheetViews>
  <sheetFormatPr defaultColWidth="7.8515625" defaultRowHeight="18" customHeight="1" outlineLevelRow="1" outlineLevelCol="1"/>
  <cols>
    <col min="1" max="1" width="9.140625" style="139" customWidth="1"/>
    <col min="2" max="2" width="44.140625" style="82" customWidth="1"/>
    <col min="3" max="3" width="12.7109375" style="110" customWidth="1"/>
    <col min="4" max="4" width="7.8515625" style="110" customWidth="1"/>
    <col min="5" max="5" width="8.28125" style="110" customWidth="1" outlineLevel="1"/>
    <col min="6" max="7" width="8.8515625" style="110" customWidth="1" outlineLevel="1"/>
    <col min="8" max="8" width="9.8515625" style="253" customWidth="1"/>
    <col min="9" max="9" width="9.140625" style="272" customWidth="1"/>
    <col min="10" max="16384" width="7.8515625" style="82" customWidth="1"/>
  </cols>
  <sheetData>
    <row r="1" spans="1:9" s="88" customFormat="1" ht="64.5" customHeight="1">
      <c r="A1" s="136" t="s">
        <v>94</v>
      </c>
      <c r="B1" s="106" t="s">
        <v>236</v>
      </c>
      <c r="C1" s="105" t="s">
        <v>96</v>
      </c>
      <c r="D1" s="105" t="s">
        <v>28</v>
      </c>
      <c r="E1" s="105" t="s">
        <v>24</v>
      </c>
      <c r="F1" s="105" t="s">
        <v>244</v>
      </c>
      <c r="G1" s="105" t="s">
        <v>245</v>
      </c>
      <c r="H1" s="107" t="s">
        <v>30</v>
      </c>
      <c r="I1" s="105" t="s">
        <v>253</v>
      </c>
    </row>
    <row r="2" spans="1:9" s="88" customFormat="1" ht="22.5" customHeight="1">
      <c r="A2" s="392" t="s">
        <v>100</v>
      </c>
      <c r="B2" s="392"/>
      <c r="C2" s="392"/>
      <c r="D2" s="392"/>
      <c r="E2" s="362">
        <v>51</v>
      </c>
      <c r="F2" s="362">
        <v>3</v>
      </c>
      <c r="G2" s="362">
        <v>1</v>
      </c>
      <c r="H2" s="105">
        <f>(E2*1)+(F2*3)+(G2*2)</f>
        <v>62</v>
      </c>
      <c r="I2" s="272"/>
    </row>
    <row r="3" spans="1:9" s="88" customFormat="1" ht="18" customHeight="1">
      <c r="A3" s="137"/>
      <c r="C3" s="87"/>
      <c r="D3" s="249" t="s">
        <v>42</v>
      </c>
      <c r="E3" s="87">
        <v>1</v>
      </c>
      <c r="F3" s="87">
        <v>3</v>
      </c>
      <c r="G3" s="87">
        <v>2</v>
      </c>
      <c r="H3" s="250">
        <f>(E2*E3)+(F2*F3)+(G2*G3)</f>
        <v>62</v>
      </c>
      <c r="I3" s="273"/>
    </row>
    <row r="4" spans="1:9" s="88" customFormat="1" ht="18" customHeight="1">
      <c r="A4" s="393" t="s">
        <v>99</v>
      </c>
      <c r="B4" s="393"/>
      <c r="C4" s="393"/>
      <c r="D4" s="393"/>
      <c r="E4" s="87">
        <f>SUM(E5,E7,E13,E21,E29,E35)</f>
        <v>51</v>
      </c>
      <c r="F4" s="87">
        <f>SUM(F7,F13,F21,F29,F35)</f>
        <v>3</v>
      </c>
      <c r="G4" s="87">
        <f>SUM(G5,G7,G13,G21,G29,G35)</f>
        <v>1</v>
      </c>
      <c r="H4" s="87">
        <f>E4+(F4*F3)+(G4*G3)</f>
        <v>62</v>
      </c>
      <c r="I4" s="273"/>
    </row>
    <row r="5" spans="1:9" s="88" customFormat="1" ht="18" customHeight="1">
      <c r="A5" s="241" t="s">
        <v>118</v>
      </c>
      <c r="B5" s="242" t="s">
        <v>119</v>
      </c>
      <c r="C5" s="243"/>
      <c r="D5" s="243">
        <v>3.2</v>
      </c>
      <c r="E5" s="243">
        <v>3</v>
      </c>
      <c r="F5" s="243">
        <v>3</v>
      </c>
      <c r="G5" s="243"/>
      <c r="H5" s="251">
        <f>E5+(F5*2)+(G5*2)</f>
        <v>9</v>
      </c>
      <c r="I5" s="274">
        <f>SUM(H5/H2)</f>
        <v>0.14516129032258066</v>
      </c>
    </row>
    <row r="6" spans="1:9" s="255" customFormat="1" ht="18" customHeight="1" outlineLevel="1">
      <c r="A6" s="254"/>
      <c r="B6" s="255" t="s">
        <v>249</v>
      </c>
      <c r="C6" s="256"/>
      <c r="D6" s="256"/>
      <c r="E6" s="256">
        <f>SUM(0.5*E5)</f>
        <v>1.5</v>
      </c>
      <c r="F6" s="256">
        <f>SUM(0.5*F5)</f>
        <v>1.5</v>
      </c>
      <c r="G6" s="256"/>
      <c r="H6" s="257">
        <v>9</v>
      </c>
      <c r="I6" s="275"/>
    </row>
    <row r="7" spans="1:9" s="88" customFormat="1" ht="18" customHeight="1">
      <c r="A7" s="241" t="s">
        <v>126</v>
      </c>
      <c r="B7" s="242" t="s">
        <v>125</v>
      </c>
      <c r="C7" s="243"/>
      <c r="D7" s="244">
        <v>2</v>
      </c>
      <c r="E7" s="243">
        <v>7</v>
      </c>
      <c r="F7" s="244">
        <v>0</v>
      </c>
      <c r="G7" s="244"/>
      <c r="H7" s="251">
        <f>E7+(F7*1)+(G7*2)</f>
        <v>7</v>
      </c>
      <c r="I7" s="274">
        <f>SUM(H7/H2)</f>
        <v>0.11290322580645161</v>
      </c>
    </row>
    <row r="8" spans="1:9" s="255" customFormat="1" ht="18" customHeight="1">
      <c r="A8" s="254"/>
      <c r="B8" s="255" t="s">
        <v>250</v>
      </c>
      <c r="C8" s="256"/>
      <c r="D8" s="259"/>
      <c r="E8" s="256">
        <f>SUM(0.5*E7)</f>
        <v>3.5</v>
      </c>
      <c r="F8" s="259"/>
      <c r="G8" s="259"/>
      <c r="H8" s="257">
        <v>6</v>
      </c>
      <c r="I8" s="275"/>
    </row>
    <row r="9" spans="1:9" s="88" customFormat="1" ht="18" customHeight="1">
      <c r="A9" s="137" t="s">
        <v>132</v>
      </c>
      <c r="B9" s="88" t="s">
        <v>133</v>
      </c>
      <c r="C9" s="87"/>
      <c r="D9" s="268">
        <v>2.4</v>
      </c>
      <c r="E9" s="87">
        <v>4</v>
      </c>
      <c r="F9" s="268"/>
      <c r="G9" s="268"/>
      <c r="H9" s="269">
        <v>5</v>
      </c>
      <c r="I9" s="273"/>
    </row>
    <row r="10" spans="1:9" s="88" customFormat="1" ht="18" customHeight="1">
      <c r="A10" s="137"/>
      <c r="B10" s="81" t="s">
        <v>250</v>
      </c>
      <c r="C10" s="87"/>
      <c r="D10" s="268"/>
      <c r="E10" s="87"/>
      <c r="F10" s="268"/>
      <c r="G10" s="268"/>
      <c r="H10" s="269"/>
      <c r="I10" s="273"/>
    </row>
    <row r="11" spans="1:9" s="88" customFormat="1" ht="18" customHeight="1">
      <c r="A11" s="137" t="s">
        <v>134</v>
      </c>
      <c r="B11" s="88" t="s">
        <v>135</v>
      </c>
      <c r="C11" s="87"/>
      <c r="D11" s="268">
        <v>1.5</v>
      </c>
      <c r="E11" s="87">
        <v>3</v>
      </c>
      <c r="F11" s="268"/>
      <c r="G11" s="268"/>
      <c r="H11" s="269">
        <v>2</v>
      </c>
      <c r="I11" s="273"/>
    </row>
    <row r="12" spans="1:9" s="88" customFormat="1" ht="18" customHeight="1">
      <c r="A12" s="137"/>
      <c r="B12" s="81" t="s">
        <v>250</v>
      </c>
      <c r="C12" s="87"/>
      <c r="D12" s="268"/>
      <c r="E12" s="87"/>
      <c r="F12" s="268"/>
      <c r="G12" s="268"/>
      <c r="H12" s="269"/>
      <c r="I12" s="273"/>
    </row>
    <row r="13" spans="1:9" s="88" customFormat="1" ht="18" customHeight="1">
      <c r="A13" s="241" t="s">
        <v>162</v>
      </c>
      <c r="B13" s="242" t="s">
        <v>163</v>
      </c>
      <c r="C13" s="243"/>
      <c r="D13" s="244">
        <v>2</v>
      </c>
      <c r="E13" s="243">
        <v>8</v>
      </c>
      <c r="F13" s="244">
        <v>1</v>
      </c>
      <c r="G13" s="244"/>
      <c r="H13" s="251">
        <f>E13+(F13*1)+(G13*2)</f>
        <v>9</v>
      </c>
      <c r="I13" s="274">
        <f>SUM(H13/H2)</f>
        <v>0.14516129032258066</v>
      </c>
    </row>
    <row r="14" spans="1:9" s="255" customFormat="1" ht="18" customHeight="1">
      <c r="A14" s="254"/>
      <c r="B14" s="255" t="s">
        <v>250</v>
      </c>
      <c r="C14" s="256"/>
      <c r="D14" s="259"/>
      <c r="E14" s="256">
        <f>SUM(0.5*E13)</f>
        <v>4</v>
      </c>
      <c r="F14" s="259"/>
      <c r="G14" s="259"/>
      <c r="H14" s="257">
        <v>8</v>
      </c>
      <c r="I14" s="275"/>
    </row>
    <row r="15" spans="1:9" s="88" customFormat="1" ht="18" customHeight="1">
      <c r="A15" s="137" t="s">
        <v>164</v>
      </c>
      <c r="B15" s="88" t="s">
        <v>165</v>
      </c>
      <c r="C15" s="87"/>
      <c r="D15" s="268">
        <v>1.5</v>
      </c>
      <c r="E15" s="87">
        <v>2</v>
      </c>
      <c r="F15" s="268"/>
      <c r="G15" s="268"/>
      <c r="H15" s="269">
        <v>1</v>
      </c>
      <c r="I15" s="281"/>
    </row>
    <row r="16" spans="1:9" s="88" customFormat="1" ht="18" customHeight="1">
      <c r="A16" s="137"/>
      <c r="B16" s="81" t="s">
        <v>250</v>
      </c>
      <c r="C16" s="87"/>
      <c r="D16" s="268"/>
      <c r="E16" s="87"/>
      <c r="F16" s="268"/>
      <c r="G16" s="268"/>
      <c r="H16" s="269"/>
      <c r="I16" s="273"/>
    </row>
    <row r="17" spans="1:9" s="88" customFormat="1" ht="18" customHeight="1">
      <c r="A17" s="137" t="s">
        <v>166</v>
      </c>
      <c r="B17" s="88" t="s">
        <v>242</v>
      </c>
      <c r="C17" s="87"/>
      <c r="D17" s="268">
        <v>3</v>
      </c>
      <c r="E17" s="87">
        <f>ROUNDDOWN((D17/SUM(D15,D17,D19))*E13,0)</f>
        <v>4</v>
      </c>
      <c r="F17" s="268"/>
      <c r="G17" s="268"/>
      <c r="H17" s="269">
        <v>5</v>
      </c>
      <c r="I17" s="273"/>
    </row>
    <row r="18" spans="1:9" s="88" customFormat="1" ht="18" customHeight="1">
      <c r="A18" s="137"/>
      <c r="B18" s="81" t="s">
        <v>250</v>
      </c>
      <c r="C18" s="87"/>
      <c r="D18" s="268"/>
      <c r="E18" s="87"/>
      <c r="F18" s="268"/>
      <c r="G18" s="268"/>
      <c r="H18" s="269"/>
      <c r="I18" s="271"/>
    </row>
    <row r="19" spans="1:9" s="88" customFormat="1" ht="18" customHeight="1">
      <c r="A19" s="137" t="s">
        <v>168</v>
      </c>
      <c r="B19" s="88" t="s">
        <v>171</v>
      </c>
      <c r="C19" s="87"/>
      <c r="D19" s="268">
        <v>1.5</v>
      </c>
      <c r="E19" s="87">
        <f>ROUND((D19/SUM(D15,D17,D19))*E13,0)</f>
        <v>2</v>
      </c>
      <c r="F19" s="268"/>
      <c r="G19" s="268"/>
      <c r="H19" s="269">
        <v>3</v>
      </c>
      <c r="I19" s="273"/>
    </row>
    <row r="20" spans="1:9" s="88" customFormat="1" ht="18" customHeight="1">
      <c r="A20" s="137"/>
      <c r="B20" s="81" t="s">
        <v>250</v>
      </c>
      <c r="C20" s="87"/>
      <c r="D20" s="268"/>
      <c r="E20" s="87"/>
      <c r="F20" s="268"/>
      <c r="G20" s="268"/>
      <c r="H20" s="269"/>
      <c r="I20" s="273"/>
    </row>
    <row r="21" spans="1:9" s="88" customFormat="1" ht="18" customHeight="1">
      <c r="A21" s="241" t="s">
        <v>173</v>
      </c>
      <c r="B21" s="242" t="s">
        <v>172</v>
      </c>
      <c r="C21" s="243"/>
      <c r="D21" s="244">
        <v>2.5</v>
      </c>
      <c r="E21" s="243">
        <v>11</v>
      </c>
      <c r="F21" s="244">
        <v>1</v>
      </c>
      <c r="G21" s="244"/>
      <c r="H21" s="251">
        <f>E21+(F21*1)+(G21*2)</f>
        <v>12</v>
      </c>
      <c r="I21" s="274">
        <f>SUM(H21/H2)</f>
        <v>0.1935483870967742</v>
      </c>
    </row>
    <row r="22" spans="1:9" s="255" customFormat="1" ht="18" customHeight="1">
      <c r="A22" s="254"/>
      <c r="B22" s="255" t="s">
        <v>250</v>
      </c>
      <c r="C22" s="256"/>
      <c r="D22" s="259"/>
      <c r="E22" s="256">
        <f>SUM(0.5*E21)</f>
        <v>5.5</v>
      </c>
      <c r="F22" s="259"/>
      <c r="G22" s="259"/>
      <c r="H22" s="257">
        <v>8</v>
      </c>
      <c r="I22" s="275"/>
    </row>
    <row r="23" spans="1:9" s="88" customFormat="1" ht="18" customHeight="1">
      <c r="A23" s="137" t="s">
        <v>174</v>
      </c>
      <c r="B23" s="88" t="s">
        <v>235</v>
      </c>
      <c r="C23" s="87"/>
      <c r="D23" s="268">
        <v>1.3</v>
      </c>
      <c r="E23" s="87">
        <f>ROUND((D23/SUM(D23,D25,D27))*E21,0)</f>
        <v>2</v>
      </c>
      <c r="F23" s="268"/>
      <c r="G23" s="268"/>
      <c r="H23" s="269">
        <v>3</v>
      </c>
      <c r="I23" s="273"/>
    </row>
    <row r="24" spans="1:9" s="88" customFormat="1" ht="18" customHeight="1">
      <c r="A24" s="137"/>
      <c r="B24" s="81" t="s">
        <v>250</v>
      </c>
      <c r="C24" s="87"/>
      <c r="D24" s="268"/>
      <c r="E24" s="87"/>
      <c r="F24" s="268"/>
      <c r="G24" s="268"/>
      <c r="H24" s="269"/>
      <c r="I24" s="273"/>
    </row>
    <row r="25" spans="1:9" s="88" customFormat="1" ht="18" customHeight="1">
      <c r="A25" s="137" t="s">
        <v>175</v>
      </c>
      <c r="B25" s="88" t="s">
        <v>176</v>
      </c>
      <c r="C25" s="87"/>
      <c r="D25" s="268">
        <v>1.7</v>
      </c>
      <c r="E25" s="87">
        <v>3</v>
      </c>
      <c r="F25" s="268"/>
      <c r="G25" s="268"/>
      <c r="H25" s="269">
        <v>3</v>
      </c>
      <c r="I25" s="273"/>
    </row>
    <row r="26" spans="1:9" s="88" customFormat="1" ht="18" customHeight="1">
      <c r="A26" s="137"/>
      <c r="B26" s="81" t="s">
        <v>251</v>
      </c>
      <c r="C26" s="87"/>
      <c r="D26" s="268"/>
      <c r="E26" s="87"/>
      <c r="F26" s="268"/>
      <c r="G26" s="268"/>
      <c r="H26" s="269"/>
      <c r="I26" s="273"/>
    </row>
    <row r="27" spans="1:9" s="88" customFormat="1" ht="18" customHeight="1">
      <c r="A27" s="137" t="s">
        <v>177</v>
      </c>
      <c r="B27" s="88" t="s">
        <v>178</v>
      </c>
      <c r="C27" s="87"/>
      <c r="D27" s="268">
        <v>3</v>
      </c>
      <c r="E27" s="87">
        <v>6</v>
      </c>
      <c r="F27" s="268"/>
      <c r="G27" s="268"/>
      <c r="H27" s="269">
        <v>6</v>
      </c>
      <c r="I27" s="273"/>
    </row>
    <row r="28" spans="1:9" s="88" customFormat="1" ht="18" customHeight="1">
      <c r="A28" s="137"/>
      <c r="B28" s="81" t="s">
        <v>250</v>
      </c>
      <c r="C28" s="87"/>
      <c r="D28" s="268"/>
      <c r="E28" s="87"/>
      <c r="F28" s="268"/>
      <c r="G28" s="268"/>
      <c r="H28" s="269"/>
      <c r="I28" s="273"/>
    </row>
    <row r="29" spans="1:9" s="88" customFormat="1" ht="18" customHeight="1">
      <c r="A29" s="241" t="s">
        <v>179</v>
      </c>
      <c r="B29" s="242" t="s">
        <v>180</v>
      </c>
      <c r="C29" s="243"/>
      <c r="D29" s="244">
        <v>2</v>
      </c>
      <c r="E29" s="243">
        <v>8</v>
      </c>
      <c r="F29" s="244">
        <v>1</v>
      </c>
      <c r="G29" s="244"/>
      <c r="H29" s="251">
        <f>E29+(F29*1)+(G29*2)</f>
        <v>9</v>
      </c>
      <c r="I29" s="274">
        <f>SUM(H29/H2)</f>
        <v>0.14516129032258066</v>
      </c>
    </row>
    <row r="30" spans="1:9" s="255" customFormat="1" ht="18" customHeight="1">
      <c r="A30" s="254"/>
      <c r="B30" s="255" t="s">
        <v>249</v>
      </c>
      <c r="C30" s="256"/>
      <c r="D30" s="259"/>
      <c r="E30" s="256">
        <f>SUM(0.5*E29)</f>
        <v>4</v>
      </c>
      <c r="F30" s="259"/>
      <c r="G30" s="259"/>
      <c r="H30" s="257">
        <v>5</v>
      </c>
      <c r="I30" s="275"/>
    </row>
    <row r="31" spans="1:9" s="88" customFormat="1" ht="18" customHeight="1">
      <c r="A31" s="137" t="s">
        <v>182</v>
      </c>
      <c r="B31" s="88" t="s">
        <v>243</v>
      </c>
      <c r="C31" s="87"/>
      <c r="D31" s="268">
        <v>3</v>
      </c>
      <c r="E31" s="87">
        <f>ROUND((D31/SUM(D31,D33))*E29,0)</f>
        <v>5</v>
      </c>
      <c r="F31" s="268"/>
      <c r="G31" s="268"/>
      <c r="H31" s="269">
        <v>6</v>
      </c>
      <c r="I31" s="273"/>
    </row>
    <row r="32" spans="1:9" s="88" customFormat="1" ht="18" customHeight="1">
      <c r="A32" s="137"/>
      <c r="B32" s="81" t="s">
        <v>249</v>
      </c>
      <c r="C32" s="87"/>
      <c r="D32" s="268"/>
      <c r="E32" s="87"/>
      <c r="F32" s="268"/>
      <c r="G32" s="268"/>
      <c r="H32" s="269"/>
      <c r="I32" s="273"/>
    </row>
    <row r="33" spans="1:9" s="88" customFormat="1" ht="18" customHeight="1">
      <c r="A33" s="137" t="s">
        <v>183</v>
      </c>
      <c r="B33" s="88" t="s">
        <v>186</v>
      </c>
      <c r="C33" s="87"/>
      <c r="D33" s="268">
        <v>2.2</v>
      </c>
      <c r="E33" s="87">
        <f>ROUND((D33/SUM(D31,D33))*E29,0)</f>
        <v>3</v>
      </c>
      <c r="F33" s="268"/>
      <c r="G33" s="268"/>
      <c r="H33" s="269">
        <v>4</v>
      </c>
      <c r="I33" s="273"/>
    </row>
    <row r="34" spans="1:9" s="88" customFormat="1" ht="18" customHeight="1">
      <c r="A34" s="137"/>
      <c r="B34" s="81" t="s">
        <v>249</v>
      </c>
      <c r="C34" s="87"/>
      <c r="D34" s="268"/>
      <c r="E34" s="87"/>
      <c r="F34" s="268"/>
      <c r="G34" s="268"/>
      <c r="H34" s="269"/>
      <c r="I34" s="273"/>
    </row>
    <row r="35" spans="1:9" s="88" customFormat="1" ht="18" customHeight="1">
      <c r="A35" s="241" t="s">
        <v>187</v>
      </c>
      <c r="B35" s="242" t="s">
        <v>188</v>
      </c>
      <c r="C35" s="243"/>
      <c r="D35" s="244">
        <v>3</v>
      </c>
      <c r="E35" s="243">
        <v>14</v>
      </c>
      <c r="F35" s="244"/>
      <c r="G35" s="244">
        <v>1</v>
      </c>
      <c r="H35" s="251">
        <f>E35+(F35*1)+(G35*2)</f>
        <v>16</v>
      </c>
      <c r="I35" s="274">
        <f>SUM(H35/H2)</f>
        <v>0.25806451612903225</v>
      </c>
    </row>
    <row r="36" spans="1:9" s="255" customFormat="1" ht="18" customHeight="1">
      <c r="A36" s="254"/>
      <c r="B36" s="255" t="s">
        <v>250</v>
      </c>
      <c r="C36" s="256"/>
      <c r="D36" s="259"/>
      <c r="E36" s="256">
        <f>SUM(0.5*E35)</f>
        <v>7</v>
      </c>
      <c r="F36" s="259"/>
      <c r="G36" s="259"/>
      <c r="H36" s="257">
        <v>12</v>
      </c>
      <c r="I36" s="275"/>
    </row>
    <row r="37" spans="1:9" s="88" customFormat="1" ht="18" customHeight="1">
      <c r="A37" s="137" t="s">
        <v>189</v>
      </c>
      <c r="B37" s="88" t="s">
        <v>192</v>
      </c>
      <c r="C37" s="87"/>
      <c r="D37" s="268">
        <v>3</v>
      </c>
      <c r="E37" s="87">
        <v>7</v>
      </c>
      <c r="F37" s="268"/>
      <c r="G37" s="268"/>
      <c r="H37" s="269">
        <v>7</v>
      </c>
      <c r="I37" s="273"/>
    </row>
    <row r="38" spans="1:9" s="88" customFormat="1" ht="18" customHeight="1">
      <c r="A38" s="137"/>
      <c r="B38" s="81" t="s">
        <v>250</v>
      </c>
      <c r="C38" s="87"/>
      <c r="D38" s="268"/>
      <c r="E38" s="87"/>
      <c r="F38" s="268"/>
      <c r="G38" s="268"/>
      <c r="H38" s="269"/>
      <c r="I38" s="273"/>
    </row>
    <row r="39" spans="1:9" s="88" customFormat="1" ht="15.75" customHeight="1">
      <c r="A39" s="137" t="s">
        <v>190</v>
      </c>
      <c r="B39" s="88" t="s">
        <v>193</v>
      </c>
      <c r="C39" s="87"/>
      <c r="D39" s="268">
        <v>3</v>
      </c>
      <c r="E39" s="87">
        <f>ROUND((D39/SUM(D37,D39,D41))*E35,0)</f>
        <v>6</v>
      </c>
      <c r="F39" s="268"/>
      <c r="G39" s="268"/>
      <c r="H39" s="269">
        <v>3</v>
      </c>
      <c r="I39" s="273"/>
    </row>
    <row r="40" spans="1:9" s="88" customFormat="1" ht="18" customHeight="1">
      <c r="A40" s="137"/>
      <c r="B40" s="81" t="s">
        <v>250</v>
      </c>
      <c r="C40" s="87"/>
      <c r="D40" s="268"/>
      <c r="E40" s="87"/>
      <c r="F40" s="268"/>
      <c r="G40" s="268"/>
      <c r="H40" s="269"/>
      <c r="I40" s="273"/>
    </row>
    <row r="41" spans="1:9" s="88" customFormat="1" ht="18" customHeight="1">
      <c r="A41" s="137" t="s">
        <v>191</v>
      </c>
      <c r="B41" s="88" t="s">
        <v>194</v>
      </c>
      <c r="C41" s="87"/>
      <c r="D41" s="268">
        <v>1.3</v>
      </c>
      <c r="E41" s="87">
        <v>1</v>
      </c>
      <c r="F41" s="268"/>
      <c r="G41" s="268"/>
      <c r="H41" s="269">
        <v>5</v>
      </c>
      <c r="I41" s="273"/>
    </row>
    <row r="42" spans="1:9" s="88" customFormat="1" ht="18" customHeight="1">
      <c r="A42" s="137"/>
      <c r="B42" s="81" t="s">
        <v>250</v>
      </c>
      <c r="C42" s="87"/>
      <c r="D42" s="268"/>
      <c r="E42" s="87"/>
      <c r="F42" s="268"/>
      <c r="G42" s="268"/>
      <c r="H42" s="269"/>
      <c r="I42" s="273"/>
    </row>
    <row r="43" spans="4:9" ht="18" customHeight="1">
      <c r="D43" s="246"/>
      <c r="E43" s="246"/>
      <c r="F43" s="246"/>
      <c r="G43" s="246"/>
      <c r="H43" s="247"/>
      <c r="I43" s="273"/>
    </row>
    <row r="44" spans="4:9" ht="18" customHeight="1">
      <c r="D44" s="246"/>
      <c r="E44" s="246"/>
      <c r="F44" s="246"/>
      <c r="G44" s="246"/>
      <c r="H44" s="247"/>
      <c r="I44" s="273"/>
    </row>
    <row r="45" spans="4:9" ht="18" customHeight="1">
      <c r="D45" s="246"/>
      <c r="E45" s="246"/>
      <c r="F45" s="246"/>
      <c r="G45" s="246"/>
      <c r="H45" s="247"/>
      <c r="I45" s="273"/>
    </row>
    <row r="46" spans="4:9" ht="18" customHeight="1">
      <c r="D46" s="246"/>
      <c r="E46" s="246"/>
      <c r="F46" s="246"/>
      <c r="G46" s="246"/>
      <c r="H46" s="247"/>
      <c r="I46" s="273"/>
    </row>
    <row r="47" spans="4:9" ht="18" customHeight="1">
      <c r="D47" s="246"/>
      <c r="E47" s="246"/>
      <c r="F47" s="246"/>
      <c r="G47" s="246"/>
      <c r="H47" s="247"/>
      <c r="I47" s="273"/>
    </row>
    <row r="48" spans="4:9" ht="18" customHeight="1">
      <c r="D48" s="246"/>
      <c r="E48" s="246"/>
      <c r="F48" s="246"/>
      <c r="G48" s="246"/>
      <c r="H48" s="247"/>
      <c r="I48" s="273"/>
    </row>
    <row r="49" spans="4:9" ht="18" customHeight="1">
      <c r="D49" s="246"/>
      <c r="E49" s="246"/>
      <c r="F49" s="246"/>
      <c r="G49" s="246"/>
      <c r="H49" s="247"/>
      <c r="I49" s="273"/>
    </row>
    <row r="50" spans="4:9" ht="18" customHeight="1">
      <c r="D50" s="246"/>
      <c r="E50" s="246"/>
      <c r="F50" s="246"/>
      <c r="G50" s="246"/>
      <c r="H50" s="247"/>
      <c r="I50" s="273"/>
    </row>
    <row r="51" spans="4:9" ht="18" customHeight="1">
      <c r="D51" s="246"/>
      <c r="E51" s="246"/>
      <c r="F51" s="246"/>
      <c r="G51" s="246"/>
      <c r="H51" s="247"/>
      <c r="I51" s="273"/>
    </row>
    <row r="52" spans="4:9" ht="18" customHeight="1">
      <c r="D52" s="246"/>
      <c r="E52" s="246"/>
      <c r="F52" s="246"/>
      <c r="G52" s="246"/>
      <c r="H52" s="247"/>
      <c r="I52" s="273"/>
    </row>
    <row r="53" ht="18" customHeight="1">
      <c r="I53" s="273"/>
    </row>
    <row r="54" ht="18" customHeight="1">
      <c r="I54" s="273"/>
    </row>
  </sheetData>
  <sheetProtection/>
  <mergeCells count="2">
    <mergeCell ref="A4:D4"/>
    <mergeCell ref="A2:D2"/>
  </mergeCells>
  <printOptions gridLines="1"/>
  <pageMargins left="0.75" right="0.75" top="1" bottom="1" header="0.5" footer="0.5"/>
  <pageSetup fitToHeight="0" fitToWidth="1" horizontalDpi="600" verticalDpi="600" orientation="landscape" scale="97" r:id="rId2"/>
  <headerFooter alignWithMargins="0">
    <oddFooter>&amp;L&amp;F&amp;C&amp;A&amp;RPage &amp;P</oddFooter>
  </headerFooter>
  <ignoredErrors>
    <ignoredError sqref="F4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L14" sqref="L14"/>
    </sheetView>
  </sheetViews>
  <sheetFormatPr defaultColWidth="7.8515625" defaultRowHeight="18" customHeight="1" outlineLevelRow="1" outlineLevelCol="1"/>
  <cols>
    <col min="1" max="1" width="9.140625" style="139" customWidth="1"/>
    <col min="2" max="2" width="44.140625" style="82" customWidth="1"/>
    <col min="3" max="3" width="12.7109375" style="110" customWidth="1"/>
    <col min="4" max="4" width="8.140625" style="77" customWidth="1"/>
    <col min="5" max="5" width="10.140625" style="77" customWidth="1" outlineLevel="1"/>
    <col min="6" max="6" width="11.00390625" style="77" customWidth="1" outlineLevel="1"/>
    <col min="7" max="7" width="11.00390625" style="77" hidden="1" customWidth="1" outlineLevel="1"/>
    <col min="8" max="8" width="9.8515625" style="93" customWidth="1" collapsed="1"/>
    <col min="9" max="9" width="9.140625" style="272" customWidth="1"/>
    <col min="10" max="10" width="9.8515625" style="0" customWidth="1"/>
    <col min="11" max="24" width="7.8515625" style="0" customWidth="1"/>
    <col min="25" max="16384" width="7.8515625" style="76" customWidth="1"/>
  </cols>
  <sheetData>
    <row r="1" spans="1:24" s="72" customFormat="1" ht="57.75" customHeight="1">
      <c r="A1" s="136" t="s">
        <v>94</v>
      </c>
      <c r="B1" s="106" t="s">
        <v>236</v>
      </c>
      <c r="C1" s="105" t="s">
        <v>96</v>
      </c>
      <c r="D1" s="105" t="s">
        <v>28</v>
      </c>
      <c r="E1" s="105" t="s">
        <v>246</v>
      </c>
      <c r="F1" s="105" t="s">
        <v>247</v>
      </c>
      <c r="G1" s="105" t="s">
        <v>248</v>
      </c>
      <c r="H1" s="107" t="s">
        <v>30</v>
      </c>
      <c r="I1" s="105" t="s">
        <v>253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72" customFormat="1" ht="22.5" customHeight="1">
      <c r="A2" s="108" t="s">
        <v>100</v>
      </c>
      <c r="B2" s="106"/>
      <c r="C2" s="105"/>
      <c r="D2" s="105"/>
      <c r="E2" s="105">
        <v>50</v>
      </c>
      <c r="F2" s="105">
        <v>4</v>
      </c>
      <c r="G2" s="105">
        <v>0</v>
      </c>
      <c r="H2" s="107"/>
      <c r="I2" s="27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72" customFormat="1" ht="18" customHeight="1">
      <c r="A3" s="137"/>
      <c r="B3" s="88"/>
      <c r="C3" s="87"/>
      <c r="D3" s="150" t="s">
        <v>42</v>
      </c>
      <c r="E3" s="71">
        <v>1</v>
      </c>
      <c r="F3" s="71">
        <v>2</v>
      </c>
      <c r="G3" s="71">
        <v>4</v>
      </c>
      <c r="H3" s="91">
        <f>(E2*E3)+(F2*F3)+(G2*G3)</f>
        <v>58</v>
      </c>
      <c r="I3" s="27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73" customFormat="1" ht="18" customHeight="1">
      <c r="A4" s="109" t="s">
        <v>99</v>
      </c>
      <c r="B4" s="88"/>
      <c r="C4" s="87"/>
      <c r="D4" s="74"/>
      <c r="E4" s="74">
        <f>SUM(E5,E7,E13,E21,E29,E35)</f>
        <v>50</v>
      </c>
      <c r="F4" s="74">
        <f>SUM(F5,F7,F13,F21,F29,F35)</f>
        <v>4</v>
      </c>
      <c r="G4" s="74">
        <f>SUM(G5,G7,G13,G21,G29,G35)</f>
        <v>0</v>
      </c>
      <c r="H4" s="104">
        <f>E4+(F4*F3)+(G3*G4)</f>
        <v>58</v>
      </c>
      <c r="I4" s="273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72" customFormat="1" ht="18" customHeight="1">
      <c r="A5" s="138" t="s">
        <v>118</v>
      </c>
      <c r="B5" s="70" t="s">
        <v>119</v>
      </c>
      <c r="C5" s="69"/>
      <c r="D5" s="75">
        <v>2.1</v>
      </c>
      <c r="E5" s="75">
        <v>7</v>
      </c>
      <c r="F5" s="75">
        <v>1</v>
      </c>
      <c r="G5" s="75">
        <v>0</v>
      </c>
      <c r="H5" s="92">
        <f>E5+(F5*F3)+(G5*G3)</f>
        <v>9</v>
      </c>
      <c r="I5" s="274">
        <f>SUM(H5/H3)</f>
        <v>0.15517241379310345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255" customFormat="1" ht="18" customHeight="1" outlineLevel="1">
      <c r="A6" s="254"/>
      <c r="B6" s="255" t="s">
        <v>249</v>
      </c>
      <c r="C6" s="256"/>
      <c r="D6" s="256"/>
      <c r="E6" s="256">
        <f>SUM(0.5*E5)</f>
        <v>3.5</v>
      </c>
      <c r="F6" s="256">
        <f>SUM(0.5*F5)</f>
        <v>0.5</v>
      </c>
      <c r="G6" s="256"/>
      <c r="H6" s="257">
        <v>7</v>
      </c>
      <c r="I6" s="275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0" customFormat="1" ht="18" customHeight="1">
      <c r="A7" s="138" t="s">
        <v>126</v>
      </c>
      <c r="B7" s="70" t="s">
        <v>125</v>
      </c>
      <c r="C7" s="69"/>
      <c r="D7" s="97">
        <v>1.2</v>
      </c>
      <c r="E7" s="97">
        <v>7</v>
      </c>
      <c r="F7" s="97">
        <v>0</v>
      </c>
      <c r="G7" s="97">
        <v>0</v>
      </c>
      <c r="H7" s="92">
        <f>E7+(F7*F3)+(G7*G3)</f>
        <v>7</v>
      </c>
      <c r="I7" s="274">
        <f>SUM(H7/H3)</f>
        <v>0.1206896551724138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260" customFormat="1" ht="18" customHeight="1">
      <c r="A8" s="263"/>
      <c r="B8" s="264" t="s">
        <v>250</v>
      </c>
      <c r="C8" s="265"/>
      <c r="D8" s="266"/>
      <c r="E8" s="256">
        <f>SUM(0.5*E7)</f>
        <v>3.5</v>
      </c>
      <c r="F8" s="266"/>
      <c r="G8" s="266"/>
      <c r="H8" s="267">
        <v>7</v>
      </c>
      <c r="I8" s="275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0" customFormat="1" ht="18" customHeight="1">
      <c r="A9" s="284" t="s">
        <v>132</v>
      </c>
      <c r="B9" s="285" t="s">
        <v>133</v>
      </c>
      <c r="C9" s="286"/>
      <c r="D9" s="131">
        <v>1.4</v>
      </c>
      <c r="E9" s="131">
        <v>4</v>
      </c>
      <c r="F9" s="131"/>
      <c r="G9" s="131"/>
      <c r="H9" s="132">
        <f>E9+$F$3*F9+$G$3*G9</f>
        <v>4</v>
      </c>
      <c r="I9" s="273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0" customFormat="1" ht="18" customHeight="1">
      <c r="A10" s="284"/>
      <c r="B10" s="287" t="s">
        <v>250</v>
      </c>
      <c r="C10" s="286"/>
      <c r="D10" s="131"/>
      <c r="E10" s="131"/>
      <c r="F10" s="131"/>
      <c r="G10" s="131"/>
      <c r="H10" s="132"/>
      <c r="I10" s="27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0" customFormat="1" ht="18" customHeight="1">
      <c r="A11" s="284" t="s">
        <v>134</v>
      </c>
      <c r="B11" s="285" t="s">
        <v>135</v>
      </c>
      <c r="C11" s="286"/>
      <c r="D11" s="131">
        <v>0.7</v>
      </c>
      <c r="E11" s="131">
        <v>3</v>
      </c>
      <c r="F11" s="131"/>
      <c r="G11" s="131"/>
      <c r="H11" s="132">
        <f>E11+$F$3*F11+$G$3*G11</f>
        <v>3</v>
      </c>
      <c r="I11" s="27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0" customFormat="1" ht="18" customHeight="1">
      <c r="A12" s="284"/>
      <c r="B12" s="287" t="s">
        <v>250</v>
      </c>
      <c r="C12" s="286"/>
      <c r="D12" s="131"/>
      <c r="E12" s="131"/>
      <c r="F12" s="131"/>
      <c r="G12" s="131"/>
      <c r="H12" s="132"/>
      <c r="I12" s="27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0" customFormat="1" ht="18" customHeight="1">
      <c r="A13" s="138" t="s">
        <v>162</v>
      </c>
      <c r="B13" s="70" t="s">
        <v>163</v>
      </c>
      <c r="C13" s="69"/>
      <c r="D13" s="97">
        <v>2</v>
      </c>
      <c r="E13" s="97">
        <v>8</v>
      </c>
      <c r="F13" s="97">
        <v>1</v>
      </c>
      <c r="G13" s="97">
        <v>0</v>
      </c>
      <c r="H13" s="92">
        <f>E13+(F13*F3)+(G13*G3)</f>
        <v>10</v>
      </c>
      <c r="I13" s="274">
        <f>SUM(H13/H3)</f>
        <v>0.1724137931034483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260" customFormat="1" ht="18" customHeight="1">
      <c r="A14" s="263"/>
      <c r="B14" s="264" t="s">
        <v>250</v>
      </c>
      <c r="C14" s="265"/>
      <c r="D14" s="266"/>
      <c r="E14" s="256">
        <f>SUM(0.5*E13)</f>
        <v>4</v>
      </c>
      <c r="F14" s="266"/>
      <c r="G14" s="266"/>
      <c r="H14" s="267">
        <v>9</v>
      </c>
      <c r="I14" s="27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0" customFormat="1" ht="18" customHeight="1">
      <c r="A15" s="284" t="s">
        <v>164</v>
      </c>
      <c r="B15" s="285" t="s">
        <v>165</v>
      </c>
      <c r="C15" s="286"/>
      <c r="D15" s="131"/>
      <c r="E15" s="131">
        <v>4</v>
      </c>
      <c r="F15" s="131"/>
      <c r="G15" s="131"/>
      <c r="H15" s="132">
        <v>5</v>
      </c>
      <c r="I15" s="28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0" customFormat="1" ht="18" customHeight="1">
      <c r="A16" s="284"/>
      <c r="B16" s="287" t="s">
        <v>249</v>
      </c>
      <c r="C16" s="286"/>
      <c r="D16" s="131"/>
      <c r="E16" s="131"/>
      <c r="F16" s="131"/>
      <c r="G16" s="131"/>
      <c r="H16" s="132"/>
      <c r="I16" s="27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0" customFormat="1" ht="18" customHeight="1">
      <c r="A17" s="284" t="s">
        <v>166</v>
      </c>
      <c r="B17" s="88" t="s">
        <v>242</v>
      </c>
      <c r="C17" s="286"/>
      <c r="D17" s="131"/>
      <c r="E17" s="131">
        <v>2</v>
      </c>
      <c r="F17" s="131"/>
      <c r="G17" s="131"/>
      <c r="H17" s="132">
        <v>3</v>
      </c>
      <c r="I17" s="27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0" customFormat="1" ht="18" customHeight="1">
      <c r="A18" s="284"/>
      <c r="B18" s="287" t="s">
        <v>250</v>
      </c>
      <c r="C18" s="286"/>
      <c r="D18" s="131"/>
      <c r="E18" s="131"/>
      <c r="F18" s="131"/>
      <c r="G18" s="131"/>
      <c r="H18" s="132"/>
      <c r="I18" s="27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0" customFormat="1" ht="18" customHeight="1">
      <c r="A19" s="284" t="s">
        <v>168</v>
      </c>
      <c r="B19" s="285" t="s">
        <v>171</v>
      </c>
      <c r="C19" s="286"/>
      <c r="D19" s="131"/>
      <c r="E19" s="131">
        <v>2</v>
      </c>
      <c r="F19" s="131"/>
      <c r="G19" s="131"/>
      <c r="H19" s="132">
        <f>E19+$F$3*F19+$G$3*G19</f>
        <v>2</v>
      </c>
      <c r="I19" s="27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0" customFormat="1" ht="18" customHeight="1">
      <c r="A20" s="284"/>
      <c r="B20" s="287" t="s">
        <v>250</v>
      </c>
      <c r="C20" s="286"/>
      <c r="D20" s="131"/>
      <c r="E20" s="131"/>
      <c r="F20" s="131"/>
      <c r="G20" s="131"/>
      <c r="H20" s="132"/>
      <c r="I20" s="27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0" customFormat="1" ht="18" customHeight="1">
      <c r="A21" s="138" t="s">
        <v>173</v>
      </c>
      <c r="B21" s="70" t="s">
        <v>172</v>
      </c>
      <c r="C21" s="69"/>
      <c r="D21" s="97">
        <v>2</v>
      </c>
      <c r="E21" s="97">
        <v>9</v>
      </c>
      <c r="F21" s="97">
        <v>1</v>
      </c>
      <c r="G21" s="97">
        <v>0</v>
      </c>
      <c r="H21" s="92">
        <f>E21+(F21*F3)+(G21*G3)</f>
        <v>11</v>
      </c>
      <c r="I21" s="274">
        <f>SUM(H21/H3)</f>
        <v>0.1896551724137931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260" customFormat="1" ht="18" customHeight="1">
      <c r="A22" s="263"/>
      <c r="B22" s="264" t="s">
        <v>250</v>
      </c>
      <c r="C22" s="265"/>
      <c r="D22" s="266"/>
      <c r="E22" s="256">
        <f>SUM(0.5*E21)</f>
        <v>4.5</v>
      </c>
      <c r="F22" s="266"/>
      <c r="G22" s="266"/>
      <c r="H22" s="267">
        <v>10</v>
      </c>
      <c r="I22" s="27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0" customFormat="1" ht="18" customHeight="1">
      <c r="A23" s="284" t="s">
        <v>174</v>
      </c>
      <c r="B23" s="285" t="s">
        <v>235</v>
      </c>
      <c r="C23" s="286"/>
      <c r="D23" s="131"/>
      <c r="E23" s="131">
        <v>1</v>
      </c>
      <c r="F23" s="131"/>
      <c r="G23" s="131"/>
      <c r="H23" s="132">
        <f>E23+$F$3*F23+$G$3*G23</f>
        <v>1</v>
      </c>
      <c r="I23" s="27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0" customFormat="1" ht="18" customHeight="1">
      <c r="A24" s="284"/>
      <c r="B24" s="287" t="s">
        <v>250</v>
      </c>
      <c r="C24" s="286"/>
      <c r="D24" s="131"/>
      <c r="E24" s="131"/>
      <c r="F24" s="131"/>
      <c r="G24" s="131"/>
      <c r="H24" s="132"/>
      <c r="I24" s="273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0" customFormat="1" ht="18" customHeight="1">
      <c r="A25" s="284" t="s">
        <v>175</v>
      </c>
      <c r="B25" s="285" t="s">
        <v>176</v>
      </c>
      <c r="C25" s="286"/>
      <c r="D25" s="131"/>
      <c r="E25" s="131">
        <v>2</v>
      </c>
      <c r="F25" s="131"/>
      <c r="G25" s="131"/>
      <c r="H25" s="132">
        <v>0</v>
      </c>
      <c r="I25" s="273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0" customFormat="1" ht="18" customHeight="1">
      <c r="A26" s="284"/>
      <c r="B26" s="287" t="s">
        <v>251</v>
      </c>
      <c r="C26" s="286"/>
      <c r="D26" s="131"/>
      <c r="E26" s="131"/>
      <c r="F26" s="131"/>
      <c r="G26" s="131"/>
      <c r="H26" s="132"/>
      <c r="I26" s="273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0" customFormat="1" ht="18" customHeight="1">
      <c r="A27" s="284" t="s">
        <v>177</v>
      </c>
      <c r="B27" s="285" t="s">
        <v>178</v>
      </c>
      <c r="C27" s="286"/>
      <c r="D27" s="131"/>
      <c r="E27" s="131">
        <v>6</v>
      </c>
      <c r="F27" s="131"/>
      <c r="G27" s="131"/>
      <c r="H27" s="132">
        <v>10</v>
      </c>
      <c r="I27" s="27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0" customFormat="1" ht="18" customHeight="1">
      <c r="A28" s="284"/>
      <c r="B28" s="287" t="s">
        <v>250</v>
      </c>
      <c r="C28" s="286"/>
      <c r="D28" s="131"/>
      <c r="E28" s="131"/>
      <c r="F28" s="131"/>
      <c r="G28" s="131"/>
      <c r="H28" s="132"/>
      <c r="I28" s="27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0" customFormat="1" ht="18" customHeight="1">
      <c r="A29" s="138" t="s">
        <v>179</v>
      </c>
      <c r="B29" s="70" t="s">
        <v>180</v>
      </c>
      <c r="C29" s="69"/>
      <c r="D29" s="97">
        <v>2.5</v>
      </c>
      <c r="E29" s="97">
        <v>9</v>
      </c>
      <c r="F29" s="97">
        <v>0</v>
      </c>
      <c r="G29" s="97">
        <v>0</v>
      </c>
      <c r="H29" s="92">
        <f>E29+(F29*F3)+(G29*G3)</f>
        <v>9</v>
      </c>
      <c r="I29" s="274">
        <f>SUM(H29/H3)</f>
        <v>0.15517241379310345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260" customFormat="1" ht="18" customHeight="1">
      <c r="A30" s="263"/>
      <c r="B30" s="264" t="s">
        <v>249</v>
      </c>
      <c r="C30" s="265"/>
      <c r="D30" s="266"/>
      <c r="E30" s="256">
        <f>SUM(0.5*E29)</f>
        <v>4.5</v>
      </c>
      <c r="F30" s="266"/>
      <c r="G30" s="266"/>
      <c r="H30" s="267">
        <v>8</v>
      </c>
      <c r="I30" s="27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0" customFormat="1" ht="18" customHeight="1">
      <c r="A31" s="284" t="s">
        <v>182</v>
      </c>
      <c r="B31" s="285" t="s">
        <v>243</v>
      </c>
      <c r="C31" s="286"/>
      <c r="D31" s="131"/>
      <c r="E31" s="131">
        <v>4</v>
      </c>
      <c r="F31" s="131"/>
      <c r="G31" s="131"/>
      <c r="H31" s="132">
        <f>E31+$F$3*F31+$G$3*G31</f>
        <v>4</v>
      </c>
      <c r="I31" s="27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0" customFormat="1" ht="18" customHeight="1">
      <c r="A32" s="284"/>
      <c r="B32" s="287" t="s">
        <v>249</v>
      </c>
      <c r="C32" s="286"/>
      <c r="D32" s="131"/>
      <c r="E32" s="131"/>
      <c r="F32" s="131"/>
      <c r="G32" s="131"/>
      <c r="H32" s="132"/>
      <c r="I32" s="27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0" customFormat="1" ht="18" customHeight="1">
      <c r="A33" s="284" t="s">
        <v>183</v>
      </c>
      <c r="B33" s="285" t="s">
        <v>186</v>
      </c>
      <c r="C33" s="286"/>
      <c r="D33" s="131"/>
      <c r="E33" s="131">
        <v>5</v>
      </c>
      <c r="F33" s="131"/>
      <c r="G33" s="131"/>
      <c r="H33" s="132">
        <f>E33+$F$3*F33+$G$3*G33</f>
        <v>5</v>
      </c>
      <c r="I33" s="27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0" customFormat="1" ht="18" customHeight="1">
      <c r="A34" s="284"/>
      <c r="B34" s="287" t="s">
        <v>250</v>
      </c>
      <c r="C34" s="286"/>
      <c r="D34" s="131"/>
      <c r="E34" s="131"/>
      <c r="F34" s="131"/>
      <c r="G34" s="131"/>
      <c r="H34" s="132"/>
      <c r="I34" s="27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0" customFormat="1" ht="18" customHeight="1">
      <c r="A35" s="138" t="s">
        <v>187</v>
      </c>
      <c r="B35" s="70" t="s">
        <v>188</v>
      </c>
      <c r="C35" s="69"/>
      <c r="D35" s="97">
        <v>2.5</v>
      </c>
      <c r="E35" s="97">
        <v>10</v>
      </c>
      <c r="F35" s="97">
        <v>1</v>
      </c>
      <c r="G35" s="97">
        <v>0</v>
      </c>
      <c r="H35" s="92">
        <f>E35+(F35*F3)+(G35*G3)</f>
        <v>12</v>
      </c>
      <c r="I35" s="274">
        <f>SUM(H35/H3)</f>
        <v>0.20689655172413793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260" customFormat="1" ht="18" customHeight="1">
      <c r="A36" s="263"/>
      <c r="B36" s="264" t="s">
        <v>250</v>
      </c>
      <c r="C36" s="265"/>
      <c r="D36" s="266"/>
      <c r="E36" s="256">
        <f>SUM(0.5*E35)</f>
        <v>5</v>
      </c>
      <c r="F36" s="266"/>
      <c r="G36" s="266"/>
      <c r="H36" s="267">
        <v>12</v>
      </c>
      <c r="I36" s="27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0" customFormat="1" ht="18" customHeight="1">
      <c r="A37" s="284" t="s">
        <v>189</v>
      </c>
      <c r="B37" s="285" t="s">
        <v>192</v>
      </c>
      <c r="C37" s="286"/>
      <c r="D37" s="131">
        <v>2.8</v>
      </c>
      <c r="E37" s="131">
        <v>5</v>
      </c>
      <c r="F37" s="131"/>
      <c r="G37" s="131"/>
      <c r="H37" s="132">
        <v>5</v>
      </c>
      <c r="I37" s="273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0" customFormat="1" ht="18" customHeight="1">
      <c r="A38" s="284"/>
      <c r="B38" s="287" t="s">
        <v>249</v>
      </c>
      <c r="C38" s="286"/>
      <c r="D38" s="131"/>
      <c r="E38" s="131"/>
      <c r="F38" s="131"/>
      <c r="G38" s="131"/>
      <c r="H38" s="132"/>
      <c r="I38" s="273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0" customFormat="1" ht="33" customHeight="1">
      <c r="A39" s="284" t="s">
        <v>190</v>
      </c>
      <c r="B39" s="285" t="s">
        <v>193</v>
      </c>
      <c r="C39" s="286"/>
      <c r="D39" s="131">
        <v>2.6</v>
      </c>
      <c r="E39" s="131">
        <v>4</v>
      </c>
      <c r="F39" s="131"/>
      <c r="G39" s="131"/>
      <c r="H39" s="132">
        <v>6</v>
      </c>
      <c r="I39" s="27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0" customFormat="1" ht="18" customHeight="1">
      <c r="A40" s="284"/>
      <c r="B40" s="287" t="s">
        <v>250</v>
      </c>
      <c r="C40" s="286"/>
      <c r="D40" s="131"/>
      <c r="E40" s="131"/>
      <c r="F40" s="131"/>
      <c r="G40" s="131"/>
      <c r="H40" s="132"/>
      <c r="I40" s="273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0" customFormat="1" ht="18" customHeight="1">
      <c r="A41" s="284" t="s">
        <v>191</v>
      </c>
      <c r="B41" s="285" t="s">
        <v>194</v>
      </c>
      <c r="C41" s="286"/>
      <c r="D41" s="131">
        <v>1.2</v>
      </c>
      <c r="E41" s="131">
        <v>1</v>
      </c>
      <c r="F41" s="131"/>
      <c r="G41" s="131"/>
      <c r="H41" s="132">
        <f>E41+$F$3*F41+$G$3*G41</f>
        <v>1</v>
      </c>
      <c r="I41" s="273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0" customFormat="1" ht="18" customHeight="1">
      <c r="A42" s="284"/>
      <c r="B42" s="287" t="s">
        <v>250</v>
      </c>
      <c r="C42" s="286"/>
      <c r="D42" s="131"/>
      <c r="E42" s="131"/>
      <c r="F42" s="131"/>
      <c r="G42" s="131"/>
      <c r="H42" s="132"/>
      <c r="I42" s="273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ht="34.5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r:id="rId2"/>
  <headerFooter alignWithMargins="0">
    <oddFooter>&amp;L&amp;F&amp;C&amp;A&amp;RPage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M38" sqref="M38"/>
    </sheetView>
  </sheetViews>
  <sheetFormatPr defaultColWidth="7.8515625" defaultRowHeight="18" customHeight="1" outlineLevelRow="1" outlineLevelCol="1"/>
  <cols>
    <col min="1" max="1" width="9.140625" style="139" customWidth="1"/>
    <col min="2" max="2" width="44.140625" style="82" customWidth="1"/>
    <col min="3" max="3" width="12.7109375" style="110" customWidth="1"/>
    <col min="4" max="4" width="8.421875" style="77" customWidth="1"/>
    <col min="5" max="5" width="8.28125" style="77" customWidth="1" outlineLevel="1"/>
    <col min="6" max="6" width="11.00390625" style="77" customWidth="1" outlineLevel="1"/>
    <col min="7" max="7" width="7.00390625" style="77" customWidth="1"/>
    <col min="8" max="8" width="9.8515625" style="93" customWidth="1"/>
    <col min="9" max="10" width="9.8515625" style="77" customWidth="1"/>
    <col min="11" max="16384" width="7.8515625" style="76" customWidth="1"/>
  </cols>
  <sheetData>
    <row r="1" spans="1:10" s="72" customFormat="1" ht="57.75" customHeight="1">
      <c r="A1" s="136" t="s">
        <v>94</v>
      </c>
      <c r="B1" s="106" t="s">
        <v>236</v>
      </c>
      <c r="C1" s="105" t="s">
        <v>96</v>
      </c>
      <c r="D1" s="105" t="s">
        <v>28</v>
      </c>
      <c r="E1" s="105" t="s">
        <v>24</v>
      </c>
      <c r="F1" s="105" t="s">
        <v>2</v>
      </c>
      <c r="G1" s="105"/>
      <c r="H1" s="107" t="s">
        <v>30</v>
      </c>
      <c r="I1" s="105" t="s">
        <v>31</v>
      </c>
      <c r="J1" s="105" t="s">
        <v>95</v>
      </c>
    </row>
    <row r="2" spans="1:10" s="72" customFormat="1" ht="22.5" customHeight="1">
      <c r="A2" s="108" t="s">
        <v>100</v>
      </c>
      <c r="B2" s="106"/>
      <c r="C2" s="105"/>
      <c r="D2" s="105"/>
      <c r="E2" s="105">
        <v>50</v>
      </c>
      <c r="F2" s="105">
        <v>8</v>
      </c>
      <c r="G2" s="105"/>
      <c r="H2" s="107"/>
      <c r="I2" s="105"/>
      <c r="J2" s="105"/>
    </row>
    <row r="3" spans="1:10" s="72" customFormat="1" ht="18" customHeight="1">
      <c r="A3" s="137"/>
      <c r="B3" s="88"/>
      <c r="C3" s="87"/>
      <c r="D3" s="150" t="s">
        <v>44</v>
      </c>
      <c r="E3" s="71">
        <v>1.25</v>
      </c>
      <c r="F3" s="71">
        <v>5</v>
      </c>
      <c r="G3" s="71"/>
      <c r="H3" s="91">
        <f>(E2*E3)+(F2*F3)</f>
        <v>102.5</v>
      </c>
      <c r="I3" s="71"/>
      <c r="J3" s="71"/>
    </row>
    <row r="4" spans="1:10" s="72" customFormat="1" ht="18" customHeight="1">
      <c r="A4" s="137"/>
      <c r="B4" s="88"/>
      <c r="C4" s="87"/>
      <c r="D4" s="150" t="s">
        <v>42</v>
      </c>
      <c r="E4" s="71">
        <v>1</v>
      </c>
      <c r="F4" s="71">
        <v>3</v>
      </c>
      <c r="G4" s="71"/>
      <c r="H4" s="91">
        <f>(E2*E4)+(F2*F4)</f>
        <v>74</v>
      </c>
      <c r="I4" s="71"/>
      <c r="J4" s="71"/>
    </row>
    <row r="5" spans="1:10" s="73" customFormat="1" ht="18" customHeight="1">
      <c r="A5" s="109" t="s">
        <v>99</v>
      </c>
      <c r="B5" s="88"/>
      <c r="C5" s="87"/>
      <c r="D5" s="74"/>
      <c r="E5" s="74" t="e">
        <f>SUM(E6,E27,E47,E67,E82,E98)</f>
        <v>#DIV/0!</v>
      </c>
      <c r="F5" s="74">
        <f>SUM(F6,F27,F47,F67,F82,F98)</f>
        <v>0</v>
      </c>
      <c r="G5" s="74"/>
      <c r="H5" s="104" t="e">
        <f>E5+(F5*F4)</f>
        <v>#DIV/0!</v>
      </c>
      <c r="I5" s="74"/>
      <c r="J5" s="74"/>
    </row>
    <row r="6" spans="1:10" s="164" customFormat="1" ht="18" customHeight="1">
      <c r="A6" s="157" t="s">
        <v>118</v>
      </c>
      <c r="B6" s="158" t="s">
        <v>119</v>
      </c>
      <c r="C6" s="159"/>
      <c r="D6" s="160"/>
      <c r="E6" s="160" t="e">
        <f>J6-(F6*3)</f>
        <v>#DIV/0!</v>
      </c>
      <c r="F6" s="160"/>
      <c r="G6" s="160"/>
      <c r="H6" s="161" t="e">
        <f>E6+(F6*F4)</f>
        <v>#DIV/0!</v>
      </c>
      <c r="I6" s="162" t="e">
        <f>H6/H4</f>
        <v>#DIV/0!</v>
      </c>
      <c r="J6" s="163" t="e">
        <f>F121</f>
        <v>#DIV/0!</v>
      </c>
    </row>
    <row r="7" spans="1:10" s="164" customFormat="1" ht="18" customHeight="1" outlineLevel="1">
      <c r="A7" s="165" t="s">
        <v>127</v>
      </c>
      <c r="B7" s="166" t="s">
        <v>120</v>
      </c>
      <c r="C7" s="167"/>
      <c r="D7" s="168"/>
      <c r="E7" s="168" t="e">
        <f>ROUND((D7/SUM(D7,D11,D15,D19,D23))*E6,0)</f>
        <v>#DIV/0!</v>
      </c>
      <c r="F7" s="168"/>
      <c r="G7" s="169"/>
      <c r="H7" s="170"/>
      <c r="I7" s="171"/>
      <c r="J7" s="171"/>
    </row>
    <row r="8" spans="1:10" s="177" customFormat="1" ht="18" customHeight="1" outlineLevel="1">
      <c r="A8" s="172"/>
      <c r="B8" s="173"/>
      <c r="C8" s="174"/>
      <c r="D8" s="175"/>
      <c r="E8" s="175"/>
      <c r="F8" s="175"/>
      <c r="G8" s="175"/>
      <c r="H8" s="176"/>
      <c r="I8" s="175"/>
      <c r="J8" s="175"/>
    </row>
    <row r="9" spans="1:10" s="177" customFormat="1" ht="18" customHeight="1" outlineLevel="1">
      <c r="A9" s="172"/>
      <c r="B9" s="173"/>
      <c r="C9" s="174"/>
      <c r="D9" s="175"/>
      <c r="E9" s="175"/>
      <c r="F9" s="175"/>
      <c r="G9" s="175"/>
      <c r="H9" s="176"/>
      <c r="I9" s="175"/>
      <c r="J9" s="175"/>
    </row>
    <row r="10" spans="1:10" s="177" customFormat="1" ht="18" customHeight="1" outlineLevel="1">
      <c r="A10" s="172"/>
      <c r="B10" s="173"/>
      <c r="C10" s="174"/>
      <c r="D10" s="175"/>
      <c r="E10" s="175"/>
      <c r="F10" s="175"/>
      <c r="G10" s="175"/>
      <c r="H10" s="176"/>
      <c r="I10" s="175"/>
      <c r="J10" s="175"/>
    </row>
    <row r="11" spans="1:10" s="164" customFormat="1" ht="18" customHeight="1" outlineLevel="1">
      <c r="A11" s="165" t="s">
        <v>128</v>
      </c>
      <c r="B11" s="166" t="s">
        <v>121</v>
      </c>
      <c r="C11" s="167"/>
      <c r="D11" s="168"/>
      <c r="E11" s="168" t="e">
        <f>ROUND((D11/SUM(D7,D11,D15,D19,D23))*E6,0)</f>
        <v>#DIV/0!</v>
      </c>
      <c r="F11" s="168"/>
      <c r="G11" s="168"/>
      <c r="H11" s="170"/>
      <c r="I11" s="168"/>
      <c r="J11" s="168"/>
    </row>
    <row r="12" spans="1:10" s="177" customFormat="1" ht="18" customHeight="1" outlineLevel="1">
      <c r="A12" s="172"/>
      <c r="B12" s="173"/>
      <c r="C12" s="174"/>
      <c r="D12" s="175"/>
      <c r="E12" s="175"/>
      <c r="F12" s="175"/>
      <c r="G12" s="175"/>
      <c r="H12" s="176"/>
      <c r="I12" s="178"/>
      <c r="J12" s="178"/>
    </row>
    <row r="13" spans="1:10" s="177" customFormat="1" ht="18" customHeight="1" outlineLevel="1">
      <c r="A13" s="172"/>
      <c r="B13" s="173"/>
      <c r="C13" s="174"/>
      <c r="D13" s="175"/>
      <c r="E13" s="175"/>
      <c r="F13" s="175"/>
      <c r="G13" s="175"/>
      <c r="H13" s="176"/>
      <c r="I13" s="175"/>
      <c r="J13" s="175"/>
    </row>
    <row r="14" spans="1:10" s="177" customFormat="1" ht="18" customHeight="1" outlineLevel="1">
      <c r="A14" s="172"/>
      <c r="B14" s="173"/>
      <c r="C14" s="174"/>
      <c r="D14" s="175"/>
      <c r="E14" s="175"/>
      <c r="F14" s="175"/>
      <c r="G14" s="175"/>
      <c r="H14" s="176"/>
      <c r="I14" s="175"/>
      <c r="J14" s="175"/>
    </row>
    <row r="15" spans="1:10" s="177" customFormat="1" ht="18" customHeight="1" outlineLevel="1">
      <c r="A15" s="165" t="s">
        <v>129</v>
      </c>
      <c r="B15" s="166" t="s">
        <v>122</v>
      </c>
      <c r="C15" s="167"/>
      <c r="D15" s="168"/>
      <c r="E15" s="168" t="e">
        <f>ROUND((D15/SUM(D7,D11,D15,D19,D23))*E6,0)</f>
        <v>#DIV/0!</v>
      </c>
      <c r="F15" s="168"/>
      <c r="G15" s="168"/>
      <c r="H15" s="170"/>
      <c r="I15" s="168"/>
      <c r="J15" s="168"/>
    </row>
    <row r="16" spans="1:10" s="177" customFormat="1" ht="18" customHeight="1" outlineLevel="1">
      <c r="A16" s="172"/>
      <c r="B16" s="173"/>
      <c r="C16" s="174"/>
      <c r="D16" s="175"/>
      <c r="E16" s="175"/>
      <c r="F16" s="175"/>
      <c r="G16" s="175"/>
      <c r="H16" s="176"/>
      <c r="I16" s="175"/>
      <c r="J16" s="175"/>
    </row>
    <row r="17" spans="1:10" s="177" customFormat="1" ht="18" customHeight="1" outlineLevel="1">
      <c r="A17" s="172"/>
      <c r="B17" s="173"/>
      <c r="C17" s="174"/>
      <c r="D17" s="175"/>
      <c r="E17" s="175"/>
      <c r="F17" s="175"/>
      <c r="G17" s="175"/>
      <c r="H17" s="176"/>
      <c r="I17" s="175"/>
      <c r="J17" s="175"/>
    </row>
    <row r="18" spans="1:10" s="177" customFormat="1" ht="18" customHeight="1" outlineLevel="1">
      <c r="A18" s="172"/>
      <c r="B18" s="173"/>
      <c r="C18" s="174"/>
      <c r="D18" s="175"/>
      <c r="E18" s="175"/>
      <c r="F18" s="175"/>
      <c r="G18" s="175"/>
      <c r="H18" s="176"/>
      <c r="I18" s="178"/>
      <c r="J18" s="178"/>
    </row>
    <row r="19" spans="1:10" s="177" customFormat="1" ht="18" customHeight="1" outlineLevel="1">
      <c r="A19" s="165" t="s">
        <v>130</v>
      </c>
      <c r="B19" s="166" t="s">
        <v>123</v>
      </c>
      <c r="C19" s="167"/>
      <c r="D19" s="168"/>
      <c r="E19" s="168" t="e">
        <f>ROUND((D19/SUM(D7,D11,D15,D19,D23))*E6,0)</f>
        <v>#DIV/0!</v>
      </c>
      <c r="F19" s="168"/>
      <c r="G19" s="168"/>
      <c r="H19" s="170"/>
      <c r="I19" s="168"/>
      <c r="J19" s="168"/>
    </row>
    <row r="20" spans="1:10" s="177" customFormat="1" ht="18" customHeight="1" outlineLevel="1">
      <c r="A20" s="172"/>
      <c r="B20" s="173"/>
      <c r="C20" s="174"/>
      <c r="D20" s="175"/>
      <c r="E20" s="175"/>
      <c r="F20" s="175"/>
      <c r="G20" s="175"/>
      <c r="H20" s="176"/>
      <c r="I20" s="175"/>
      <c r="J20" s="175"/>
    </row>
    <row r="21" spans="1:10" s="177" customFormat="1" ht="18" customHeight="1" outlineLevel="1">
      <c r="A21" s="172"/>
      <c r="B21" s="173"/>
      <c r="C21" s="174"/>
      <c r="D21" s="175"/>
      <c r="E21" s="175"/>
      <c r="F21" s="175"/>
      <c r="G21" s="175"/>
      <c r="H21" s="176"/>
      <c r="I21" s="175"/>
      <c r="J21" s="175"/>
    </row>
    <row r="22" spans="1:10" s="177" customFormat="1" ht="18" customHeight="1" outlineLevel="1">
      <c r="A22" s="172"/>
      <c r="B22" s="173"/>
      <c r="C22" s="174"/>
      <c r="D22" s="175"/>
      <c r="E22" s="175"/>
      <c r="F22" s="175"/>
      <c r="G22" s="175"/>
      <c r="H22" s="176"/>
      <c r="I22" s="175"/>
      <c r="J22" s="175"/>
    </row>
    <row r="23" spans="1:10" s="164" customFormat="1" ht="18" customHeight="1" outlineLevel="1">
      <c r="A23" s="165" t="s">
        <v>131</v>
      </c>
      <c r="B23" s="166" t="s">
        <v>124</v>
      </c>
      <c r="C23" s="167"/>
      <c r="D23" s="168"/>
      <c r="E23" s="168" t="e">
        <f>ROUND((D23/SUM(D7,D11,D15,D19,D23))*E6,0)</f>
        <v>#DIV/0!</v>
      </c>
      <c r="F23" s="168"/>
      <c r="G23" s="168"/>
      <c r="H23" s="170"/>
      <c r="I23" s="168"/>
      <c r="J23" s="168"/>
    </row>
    <row r="24" spans="1:10" s="164" customFormat="1" ht="18" customHeight="1" outlineLevel="1">
      <c r="A24" s="179"/>
      <c r="B24" s="180"/>
      <c r="C24" s="181"/>
      <c r="D24" s="182"/>
      <c r="E24" s="182"/>
      <c r="F24" s="182"/>
      <c r="G24" s="183"/>
      <c r="H24" s="184"/>
      <c r="I24" s="185"/>
      <c r="J24" s="185"/>
    </row>
    <row r="25" spans="1:10" s="177" customFormat="1" ht="18" customHeight="1" outlineLevel="1">
      <c r="A25" s="172"/>
      <c r="B25" s="173"/>
      <c r="C25" s="174"/>
      <c r="D25" s="175"/>
      <c r="E25" s="175"/>
      <c r="F25" s="175"/>
      <c r="G25" s="175"/>
      <c r="H25" s="176"/>
      <c r="I25" s="178"/>
      <c r="J25" s="178"/>
    </row>
    <row r="26" spans="1:10" s="177" customFormat="1" ht="18" customHeight="1" outlineLevel="1">
      <c r="A26" s="172"/>
      <c r="B26" s="173"/>
      <c r="C26" s="174"/>
      <c r="D26" s="175"/>
      <c r="E26" s="175"/>
      <c r="F26" s="175"/>
      <c r="G26" s="175"/>
      <c r="H26" s="176"/>
      <c r="I26" s="175"/>
      <c r="J26" s="175"/>
    </row>
    <row r="27" spans="1:19" s="164" customFormat="1" ht="18" customHeight="1">
      <c r="A27" s="157" t="s">
        <v>126</v>
      </c>
      <c r="B27" s="158" t="s">
        <v>125</v>
      </c>
      <c r="C27" s="159"/>
      <c r="D27" s="186"/>
      <c r="E27" s="160" t="e">
        <f>J27-(F27*F4)</f>
        <v>#DIV/0!</v>
      </c>
      <c r="F27" s="186"/>
      <c r="G27" s="186"/>
      <c r="H27" s="161" t="e">
        <f>E27+(F27*F4)</f>
        <v>#DIV/0!</v>
      </c>
      <c r="I27" s="186" t="e">
        <f>H27/H4</f>
        <v>#DIV/0!</v>
      </c>
      <c r="J27" s="163" t="e">
        <f>F122</f>
        <v>#DIV/0!</v>
      </c>
      <c r="K27" s="187"/>
      <c r="L27" s="187"/>
      <c r="M27" s="187"/>
      <c r="N27" s="187"/>
      <c r="O27" s="187"/>
      <c r="P27" s="187"/>
      <c r="Q27" s="187"/>
      <c r="R27" s="187"/>
      <c r="S27" s="187"/>
    </row>
    <row r="28" spans="1:19" s="164" customFormat="1" ht="18" customHeight="1">
      <c r="A28" s="165" t="s">
        <v>132</v>
      </c>
      <c r="B28" s="166" t="s">
        <v>133</v>
      </c>
      <c r="C28" s="167"/>
      <c r="D28" s="188"/>
      <c r="E28" s="168" t="e">
        <f>ROUND((D28/SUM(D28,D37))*E27,0)</f>
        <v>#DIV/0!</v>
      </c>
      <c r="F28" s="188"/>
      <c r="G28" s="188"/>
      <c r="H28" s="189"/>
      <c r="I28" s="188"/>
      <c r="J28" s="168"/>
      <c r="K28" s="190"/>
      <c r="L28" s="190"/>
      <c r="M28" s="190"/>
      <c r="N28" s="190"/>
      <c r="O28" s="190"/>
      <c r="P28" s="190"/>
      <c r="Q28" s="190"/>
      <c r="R28" s="190"/>
      <c r="S28" s="190"/>
    </row>
    <row r="29" spans="1:19" s="152" customFormat="1" ht="18" customHeight="1">
      <c r="A29" s="151" t="s">
        <v>143</v>
      </c>
      <c r="B29" s="152" t="s">
        <v>136</v>
      </c>
      <c r="C29" s="153"/>
      <c r="D29" s="154"/>
      <c r="E29" s="153"/>
      <c r="F29" s="154"/>
      <c r="G29" s="154"/>
      <c r="H29" s="155"/>
      <c r="I29" s="154"/>
      <c r="J29" s="154"/>
      <c r="K29" s="156"/>
      <c r="L29" s="156"/>
      <c r="M29" s="156"/>
      <c r="N29" s="156"/>
      <c r="O29" s="156"/>
      <c r="P29" s="156"/>
      <c r="Q29" s="156"/>
      <c r="R29" s="156"/>
      <c r="S29" s="156"/>
    </row>
    <row r="30" spans="1:19" s="177" customFormat="1" ht="18" customHeight="1">
      <c r="A30" s="172" t="s">
        <v>144</v>
      </c>
      <c r="B30" s="129" t="s">
        <v>137</v>
      </c>
      <c r="C30" s="174"/>
      <c r="D30" s="191"/>
      <c r="E30" s="175"/>
      <c r="F30" s="191"/>
      <c r="G30" s="191"/>
      <c r="H30" s="192"/>
      <c r="I30" s="191"/>
      <c r="J30" s="191"/>
      <c r="K30" s="193"/>
      <c r="L30" s="193"/>
      <c r="M30" s="193"/>
      <c r="N30" s="193"/>
      <c r="O30" s="193"/>
      <c r="P30" s="193"/>
      <c r="Q30" s="193"/>
      <c r="R30" s="193"/>
      <c r="S30" s="193"/>
    </row>
    <row r="31" spans="1:19" s="177" customFormat="1" ht="18" customHeight="1">
      <c r="A31" s="172" t="s">
        <v>145</v>
      </c>
      <c r="B31" s="130" t="s">
        <v>138</v>
      </c>
      <c r="C31" s="174"/>
      <c r="D31" s="191"/>
      <c r="E31" s="175"/>
      <c r="F31" s="191"/>
      <c r="G31" s="191"/>
      <c r="H31" s="192"/>
      <c r="I31" s="191"/>
      <c r="J31" s="191"/>
      <c r="K31" s="193"/>
      <c r="L31" s="193"/>
      <c r="M31" s="193"/>
      <c r="N31" s="193"/>
      <c r="O31" s="193"/>
      <c r="P31" s="193"/>
      <c r="Q31" s="193"/>
      <c r="R31" s="193"/>
      <c r="S31" s="193"/>
    </row>
    <row r="32" spans="1:19" s="177" customFormat="1" ht="18" customHeight="1">
      <c r="A32" s="172" t="s">
        <v>146</v>
      </c>
      <c r="B32" s="130" t="s">
        <v>139</v>
      </c>
      <c r="C32" s="174"/>
      <c r="D32" s="191"/>
      <c r="E32" s="175"/>
      <c r="F32" s="191"/>
      <c r="G32" s="191"/>
      <c r="H32" s="192"/>
      <c r="I32" s="191"/>
      <c r="J32" s="191"/>
      <c r="K32" s="193"/>
      <c r="L32" s="193"/>
      <c r="M32" s="193"/>
      <c r="N32" s="193"/>
      <c r="O32" s="193"/>
      <c r="P32" s="193"/>
      <c r="Q32" s="193"/>
      <c r="R32" s="193"/>
      <c r="S32" s="193"/>
    </row>
    <row r="33" spans="1:19" s="177" customFormat="1" ht="18" customHeight="1">
      <c r="A33" s="172" t="s">
        <v>147</v>
      </c>
      <c r="B33" s="130" t="s">
        <v>140</v>
      </c>
      <c r="C33" s="174"/>
      <c r="D33" s="191"/>
      <c r="E33" s="175"/>
      <c r="F33" s="191"/>
      <c r="G33" s="191"/>
      <c r="H33" s="192"/>
      <c r="I33" s="191"/>
      <c r="J33" s="191"/>
      <c r="K33" s="193"/>
      <c r="L33" s="193"/>
      <c r="M33" s="193"/>
      <c r="N33" s="193"/>
      <c r="O33" s="193"/>
      <c r="P33" s="193"/>
      <c r="Q33" s="193"/>
      <c r="R33" s="193"/>
      <c r="S33" s="193"/>
    </row>
    <row r="34" spans="1:19" s="177" customFormat="1" ht="18" customHeight="1">
      <c r="A34" s="172" t="s">
        <v>148</v>
      </c>
      <c r="B34" s="130" t="s">
        <v>141</v>
      </c>
      <c r="C34" s="174"/>
      <c r="D34" s="191"/>
      <c r="E34" s="175"/>
      <c r="F34" s="191"/>
      <c r="G34" s="191"/>
      <c r="H34" s="192"/>
      <c r="I34" s="191"/>
      <c r="J34" s="191"/>
      <c r="K34" s="193"/>
      <c r="L34" s="193"/>
      <c r="M34" s="193"/>
      <c r="N34" s="193"/>
      <c r="O34" s="193"/>
      <c r="P34" s="193"/>
      <c r="Q34" s="193"/>
      <c r="R34" s="193"/>
      <c r="S34" s="193"/>
    </row>
    <row r="35" spans="1:19" s="177" customFormat="1" ht="18" customHeight="1">
      <c r="A35" s="172" t="s">
        <v>149</v>
      </c>
      <c r="B35" s="130" t="s">
        <v>142</v>
      </c>
      <c r="C35" s="194"/>
      <c r="D35" s="191"/>
      <c r="E35" s="175"/>
      <c r="F35" s="191"/>
      <c r="G35" s="191"/>
      <c r="H35" s="192"/>
      <c r="I35" s="191"/>
      <c r="J35" s="191"/>
      <c r="K35" s="193"/>
      <c r="L35" s="193"/>
      <c r="M35" s="193"/>
      <c r="N35" s="193"/>
      <c r="O35" s="193"/>
      <c r="P35" s="193"/>
      <c r="Q35" s="193"/>
      <c r="R35" s="193"/>
      <c r="S35" s="193"/>
    </row>
    <row r="36" spans="1:19" s="177" customFormat="1" ht="18" customHeight="1">
      <c r="A36" s="172"/>
      <c r="B36" s="195"/>
      <c r="C36" s="194"/>
      <c r="D36" s="191"/>
      <c r="E36" s="175"/>
      <c r="F36" s="191"/>
      <c r="G36" s="191"/>
      <c r="H36" s="192"/>
      <c r="I36" s="191"/>
      <c r="J36" s="191"/>
      <c r="K36" s="193"/>
      <c r="L36" s="193"/>
      <c r="M36" s="193"/>
      <c r="N36" s="193"/>
      <c r="O36" s="193"/>
      <c r="P36" s="193"/>
      <c r="Q36" s="193"/>
      <c r="R36" s="193"/>
      <c r="S36" s="193"/>
    </row>
    <row r="37" spans="1:19" s="164" customFormat="1" ht="18" customHeight="1">
      <c r="A37" s="165" t="s">
        <v>134</v>
      </c>
      <c r="B37" s="166" t="s">
        <v>135</v>
      </c>
      <c r="C37" s="167"/>
      <c r="D37" s="188"/>
      <c r="E37" s="168" t="e">
        <f>ROUND((D37/SUM(D28,D37))*E27,0)</f>
        <v>#DIV/0!</v>
      </c>
      <c r="F37" s="188"/>
      <c r="G37" s="188"/>
      <c r="H37" s="189"/>
      <c r="I37" s="188"/>
      <c r="J37" s="168"/>
      <c r="K37" s="190"/>
      <c r="L37" s="190"/>
      <c r="M37" s="190"/>
      <c r="N37" s="190"/>
      <c r="O37" s="190"/>
      <c r="P37" s="190"/>
      <c r="Q37" s="190"/>
      <c r="R37" s="190"/>
      <c r="S37" s="190"/>
    </row>
    <row r="38" spans="1:19" s="177" customFormat="1" ht="18" customHeight="1">
      <c r="A38" s="172" t="s">
        <v>156</v>
      </c>
      <c r="B38" s="130" t="s">
        <v>150</v>
      </c>
      <c r="C38" s="194"/>
      <c r="D38" s="191"/>
      <c r="E38" s="175"/>
      <c r="F38" s="191"/>
      <c r="G38" s="191"/>
      <c r="H38" s="192"/>
      <c r="I38" s="191"/>
      <c r="J38" s="191"/>
      <c r="K38" s="193"/>
      <c r="L38" s="193"/>
      <c r="M38" s="193"/>
      <c r="N38" s="193"/>
      <c r="O38" s="193"/>
      <c r="P38" s="193"/>
      <c r="Q38" s="193"/>
      <c r="R38" s="193"/>
      <c r="S38" s="193"/>
    </row>
    <row r="39" spans="1:19" s="177" customFormat="1" ht="18" customHeight="1">
      <c r="A39" s="172" t="s">
        <v>157</v>
      </c>
      <c r="B39" s="130" t="s">
        <v>151</v>
      </c>
      <c r="C39" s="194"/>
      <c r="D39" s="191"/>
      <c r="E39" s="175"/>
      <c r="F39" s="191"/>
      <c r="G39" s="191"/>
      <c r="H39" s="192"/>
      <c r="I39" s="191"/>
      <c r="J39" s="191"/>
      <c r="K39" s="193"/>
      <c r="L39" s="193"/>
      <c r="M39" s="193"/>
      <c r="N39" s="193"/>
      <c r="O39" s="193"/>
      <c r="P39" s="193"/>
      <c r="Q39" s="193"/>
      <c r="R39" s="193"/>
      <c r="S39" s="193"/>
    </row>
    <row r="40" spans="1:19" s="177" customFormat="1" ht="18" customHeight="1">
      <c r="A40" s="172" t="s">
        <v>158</v>
      </c>
      <c r="B40" s="130" t="s">
        <v>152</v>
      </c>
      <c r="C40" s="194"/>
      <c r="D40" s="191"/>
      <c r="E40" s="175"/>
      <c r="F40" s="191"/>
      <c r="G40" s="191"/>
      <c r="H40" s="192"/>
      <c r="I40" s="191"/>
      <c r="J40" s="191"/>
      <c r="K40" s="193"/>
      <c r="L40" s="193"/>
      <c r="M40" s="193"/>
      <c r="N40" s="193"/>
      <c r="O40" s="193"/>
      <c r="P40" s="193"/>
      <c r="Q40" s="193"/>
      <c r="R40" s="193"/>
      <c r="S40" s="193"/>
    </row>
    <row r="41" spans="1:19" s="152" customFormat="1" ht="18" customHeight="1">
      <c r="A41" s="151" t="s">
        <v>159</v>
      </c>
      <c r="B41" s="130" t="s">
        <v>153</v>
      </c>
      <c r="C41" s="196"/>
      <c r="D41" s="197"/>
      <c r="E41" s="153"/>
      <c r="F41" s="197"/>
      <c r="G41" s="197"/>
      <c r="H41" s="198"/>
      <c r="I41" s="197"/>
      <c r="J41" s="197"/>
      <c r="K41" s="156"/>
      <c r="L41" s="156"/>
      <c r="M41" s="156"/>
      <c r="N41" s="156"/>
      <c r="O41" s="156"/>
      <c r="P41" s="156"/>
      <c r="Q41" s="156"/>
      <c r="R41" s="156"/>
      <c r="S41" s="156"/>
    </row>
    <row r="42" spans="1:19" s="177" customFormat="1" ht="18" customHeight="1">
      <c r="A42" s="172" t="s">
        <v>160</v>
      </c>
      <c r="B42" s="130" t="s">
        <v>154</v>
      </c>
      <c r="C42" s="194"/>
      <c r="D42" s="191"/>
      <c r="E42" s="175"/>
      <c r="F42" s="191"/>
      <c r="G42" s="191"/>
      <c r="H42" s="192"/>
      <c r="I42" s="191"/>
      <c r="J42" s="191"/>
      <c r="K42" s="193"/>
      <c r="L42" s="193"/>
      <c r="M42" s="193"/>
      <c r="N42" s="193"/>
      <c r="O42" s="193"/>
      <c r="P42" s="193"/>
      <c r="Q42" s="193"/>
      <c r="R42" s="193"/>
      <c r="S42" s="193"/>
    </row>
    <row r="43" spans="1:19" s="177" customFormat="1" ht="18" customHeight="1">
      <c r="A43" s="172" t="s">
        <v>161</v>
      </c>
      <c r="B43" s="130" t="s">
        <v>155</v>
      </c>
      <c r="C43" s="194"/>
      <c r="D43" s="191"/>
      <c r="E43" s="175"/>
      <c r="F43" s="191"/>
      <c r="G43" s="191"/>
      <c r="H43" s="192"/>
      <c r="I43" s="191"/>
      <c r="J43" s="191"/>
      <c r="K43" s="193"/>
      <c r="L43" s="193"/>
      <c r="M43" s="193"/>
      <c r="N43" s="193"/>
      <c r="O43" s="193"/>
      <c r="P43" s="193"/>
      <c r="Q43" s="193"/>
      <c r="R43" s="193"/>
      <c r="S43" s="193"/>
    </row>
    <row r="44" spans="1:19" s="177" customFormat="1" ht="18" customHeight="1">
      <c r="A44" s="172"/>
      <c r="B44" s="195"/>
      <c r="C44" s="194"/>
      <c r="D44" s="191"/>
      <c r="E44" s="191"/>
      <c r="F44" s="191"/>
      <c r="G44" s="191"/>
      <c r="H44" s="192"/>
      <c r="I44" s="191"/>
      <c r="J44" s="191"/>
      <c r="K44" s="193"/>
      <c r="L44" s="193"/>
      <c r="M44" s="193"/>
      <c r="N44" s="193"/>
      <c r="O44" s="193"/>
      <c r="P44" s="193"/>
      <c r="Q44" s="193"/>
      <c r="R44" s="193"/>
      <c r="S44" s="193"/>
    </row>
    <row r="45" spans="1:19" s="177" customFormat="1" ht="18" customHeight="1">
      <c r="A45" s="172"/>
      <c r="B45" s="195"/>
      <c r="C45" s="194"/>
      <c r="D45" s="191"/>
      <c r="E45" s="191"/>
      <c r="F45" s="191"/>
      <c r="G45" s="191"/>
      <c r="H45" s="192"/>
      <c r="I45" s="191"/>
      <c r="J45" s="191"/>
      <c r="K45" s="193"/>
      <c r="L45" s="193"/>
      <c r="M45" s="193"/>
      <c r="N45" s="193"/>
      <c r="O45" s="193"/>
      <c r="P45" s="193"/>
      <c r="Q45" s="193"/>
      <c r="R45" s="193"/>
      <c r="S45" s="193"/>
    </row>
    <row r="46" spans="1:19" s="177" customFormat="1" ht="18" customHeight="1">
      <c r="A46" s="172"/>
      <c r="B46" s="195"/>
      <c r="C46" s="194"/>
      <c r="D46" s="191"/>
      <c r="E46" s="191"/>
      <c r="F46" s="191"/>
      <c r="G46" s="191"/>
      <c r="H46" s="192"/>
      <c r="I46" s="191"/>
      <c r="J46" s="191"/>
      <c r="K46" s="193"/>
      <c r="L46" s="193"/>
      <c r="M46" s="193"/>
      <c r="N46" s="193"/>
      <c r="O46" s="193"/>
      <c r="P46" s="193"/>
      <c r="Q46" s="193"/>
      <c r="R46" s="193"/>
      <c r="S46" s="193"/>
    </row>
    <row r="47" spans="1:19" s="164" customFormat="1" ht="18" customHeight="1">
      <c r="A47" s="157" t="s">
        <v>162</v>
      </c>
      <c r="B47" s="158" t="s">
        <v>163</v>
      </c>
      <c r="C47" s="159"/>
      <c r="D47" s="186"/>
      <c r="E47" s="160" t="e">
        <f>J47-(F47*F4)</f>
        <v>#DIV/0!</v>
      </c>
      <c r="F47" s="186"/>
      <c r="G47" s="186"/>
      <c r="H47" s="161" t="e">
        <f>E47+(F47*F4)</f>
        <v>#DIV/0!</v>
      </c>
      <c r="I47" s="186" t="e">
        <f>H47/H4</f>
        <v>#DIV/0!</v>
      </c>
      <c r="J47" s="163" t="e">
        <f>F123</f>
        <v>#DIV/0!</v>
      </c>
      <c r="K47" s="187"/>
      <c r="L47" s="187"/>
      <c r="M47" s="187"/>
      <c r="N47" s="187"/>
      <c r="O47" s="187"/>
      <c r="P47" s="187"/>
      <c r="Q47" s="187"/>
      <c r="R47" s="187"/>
      <c r="S47" s="187"/>
    </row>
    <row r="48" spans="1:19" s="164" customFormat="1" ht="18" customHeight="1">
      <c r="A48" s="165" t="s">
        <v>164</v>
      </c>
      <c r="B48" s="166" t="s">
        <v>165</v>
      </c>
      <c r="C48" s="167"/>
      <c r="D48" s="188"/>
      <c r="E48" s="168" t="e">
        <f>ROUND((D48/SUM(D48,D52,D56,D60))*E47,0)</f>
        <v>#DIV/0!</v>
      </c>
      <c r="F48" s="188"/>
      <c r="G48" s="188"/>
      <c r="H48" s="189"/>
      <c r="I48" s="188"/>
      <c r="J48" s="168"/>
      <c r="K48" s="190"/>
      <c r="L48" s="190"/>
      <c r="M48" s="190"/>
      <c r="N48" s="190"/>
      <c r="O48" s="190"/>
      <c r="P48" s="190"/>
      <c r="Q48" s="190"/>
      <c r="R48" s="190"/>
      <c r="S48" s="190"/>
    </row>
    <row r="49" spans="1:19" s="177" customFormat="1" ht="18" customHeight="1">
      <c r="A49" s="172" t="s">
        <v>195</v>
      </c>
      <c r="B49" s="173"/>
      <c r="C49" s="174"/>
      <c r="D49" s="191"/>
      <c r="E49" s="175"/>
      <c r="F49" s="191"/>
      <c r="G49" s="191"/>
      <c r="H49" s="192"/>
      <c r="I49" s="191"/>
      <c r="J49" s="191"/>
      <c r="K49" s="193"/>
      <c r="L49" s="193"/>
      <c r="M49" s="193"/>
      <c r="N49" s="193"/>
      <c r="O49" s="193"/>
      <c r="P49" s="193"/>
      <c r="Q49" s="193"/>
      <c r="R49" s="193"/>
      <c r="S49" s="193"/>
    </row>
    <row r="50" spans="1:19" s="177" customFormat="1" ht="18" customHeight="1">
      <c r="A50" s="172" t="s">
        <v>196</v>
      </c>
      <c r="B50" s="195"/>
      <c r="C50" s="194"/>
      <c r="D50" s="191"/>
      <c r="E50" s="175"/>
      <c r="F50" s="191"/>
      <c r="G50" s="191"/>
      <c r="H50" s="192"/>
      <c r="I50" s="191"/>
      <c r="J50" s="191"/>
      <c r="K50" s="193"/>
      <c r="L50" s="193"/>
      <c r="M50" s="193"/>
      <c r="N50" s="193"/>
      <c r="O50" s="193"/>
      <c r="P50" s="193"/>
      <c r="Q50" s="193"/>
      <c r="R50" s="193"/>
      <c r="S50" s="193"/>
    </row>
    <row r="51" spans="1:19" s="177" customFormat="1" ht="18" customHeight="1">
      <c r="A51" s="172" t="s">
        <v>197</v>
      </c>
      <c r="B51" s="195"/>
      <c r="C51" s="194"/>
      <c r="D51" s="191"/>
      <c r="E51" s="175"/>
      <c r="F51" s="191"/>
      <c r="G51" s="191"/>
      <c r="H51" s="192"/>
      <c r="I51" s="191"/>
      <c r="J51" s="191"/>
      <c r="K51" s="193"/>
      <c r="L51" s="193"/>
      <c r="M51" s="193"/>
      <c r="N51" s="193"/>
      <c r="O51" s="193"/>
      <c r="P51" s="193"/>
      <c r="Q51" s="193"/>
      <c r="R51" s="193"/>
      <c r="S51" s="193"/>
    </row>
    <row r="52" spans="1:19" s="164" customFormat="1" ht="18" customHeight="1">
      <c r="A52" s="165" t="s">
        <v>166</v>
      </c>
      <c r="B52" s="166" t="s">
        <v>167</v>
      </c>
      <c r="C52" s="167"/>
      <c r="D52" s="188"/>
      <c r="E52" s="168" t="e">
        <f>ROUND((D52/SUM(D48,D52,D56,D60))*E47,0)</f>
        <v>#DIV/0!</v>
      </c>
      <c r="F52" s="188"/>
      <c r="G52" s="188"/>
      <c r="H52" s="189"/>
      <c r="I52" s="188"/>
      <c r="J52" s="168"/>
      <c r="K52" s="190"/>
      <c r="L52" s="190"/>
      <c r="M52" s="190"/>
      <c r="N52" s="190"/>
      <c r="O52" s="190"/>
      <c r="P52" s="190"/>
      <c r="Q52" s="190"/>
      <c r="R52" s="190"/>
      <c r="S52" s="190"/>
    </row>
    <row r="53" spans="1:19" s="177" customFormat="1" ht="18" customHeight="1">
      <c r="A53" s="172" t="s">
        <v>198</v>
      </c>
      <c r="B53" s="195"/>
      <c r="C53" s="194"/>
      <c r="D53" s="191"/>
      <c r="E53" s="175"/>
      <c r="F53" s="191"/>
      <c r="G53" s="191"/>
      <c r="H53" s="192"/>
      <c r="I53" s="191"/>
      <c r="J53" s="191"/>
      <c r="K53" s="193"/>
      <c r="L53" s="193"/>
      <c r="M53" s="193"/>
      <c r="N53" s="193"/>
      <c r="O53" s="193"/>
      <c r="P53" s="193"/>
      <c r="Q53" s="193"/>
      <c r="R53" s="193"/>
      <c r="S53" s="193"/>
    </row>
    <row r="54" spans="1:19" s="177" customFormat="1" ht="18" customHeight="1">
      <c r="A54" s="172" t="s">
        <v>199</v>
      </c>
      <c r="B54" s="195"/>
      <c r="C54" s="194"/>
      <c r="D54" s="191"/>
      <c r="E54" s="175"/>
      <c r="F54" s="191"/>
      <c r="G54" s="191"/>
      <c r="H54" s="192"/>
      <c r="I54" s="191"/>
      <c r="J54" s="191"/>
      <c r="K54" s="193"/>
      <c r="L54" s="193"/>
      <c r="M54" s="193"/>
      <c r="N54" s="193"/>
      <c r="O54" s="193"/>
      <c r="P54" s="193"/>
      <c r="Q54" s="193"/>
      <c r="R54" s="193"/>
      <c r="S54" s="193"/>
    </row>
    <row r="55" spans="1:19" s="177" customFormat="1" ht="18" customHeight="1">
      <c r="A55" s="172" t="s">
        <v>200</v>
      </c>
      <c r="B55" s="195"/>
      <c r="C55" s="194"/>
      <c r="D55" s="191"/>
      <c r="E55" s="175"/>
      <c r="F55" s="191"/>
      <c r="G55" s="191"/>
      <c r="H55" s="192"/>
      <c r="I55" s="191"/>
      <c r="J55" s="191"/>
      <c r="K55" s="193"/>
      <c r="L55" s="193"/>
      <c r="M55" s="193"/>
      <c r="N55" s="193"/>
      <c r="O55" s="193"/>
      <c r="P55" s="193"/>
      <c r="Q55" s="193"/>
      <c r="R55" s="193"/>
      <c r="S55" s="193"/>
    </row>
    <row r="56" spans="1:19" s="164" customFormat="1" ht="18" customHeight="1">
      <c r="A56" s="165" t="s">
        <v>168</v>
      </c>
      <c r="B56" s="166" t="s">
        <v>169</v>
      </c>
      <c r="C56" s="167"/>
      <c r="D56" s="188"/>
      <c r="E56" s="168" t="e">
        <f>ROUND((D56/SUM(D48,D52,D56,D60))*E47,0)</f>
        <v>#DIV/0!</v>
      </c>
      <c r="F56" s="188"/>
      <c r="G56" s="188"/>
      <c r="H56" s="189"/>
      <c r="I56" s="188"/>
      <c r="J56" s="168"/>
      <c r="K56" s="190"/>
      <c r="L56" s="190"/>
      <c r="M56" s="190"/>
      <c r="N56" s="190"/>
      <c r="O56" s="190"/>
      <c r="P56" s="190"/>
      <c r="Q56" s="190"/>
      <c r="R56" s="190"/>
      <c r="S56" s="190"/>
    </row>
    <row r="57" spans="1:19" s="177" customFormat="1" ht="18" customHeight="1">
      <c r="A57" s="172" t="s">
        <v>201</v>
      </c>
      <c r="B57" s="195"/>
      <c r="C57" s="194"/>
      <c r="D57" s="191"/>
      <c r="E57" s="175"/>
      <c r="F57" s="191"/>
      <c r="G57" s="191"/>
      <c r="H57" s="192"/>
      <c r="I57" s="191"/>
      <c r="J57" s="191"/>
      <c r="K57" s="193"/>
      <c r="L57" s="193"/>
      <c r="M57" s="193"/>
      <c r="N57" s="193"/>
      <c r="O57" s="193"/>
      <c r="P57" s="193"/>
      <c r="Q57" s="193"/>
      <c r="R57" s="193"/>
      <c r="S57" s="193"/>
    </row>
    <row r="58" spans="1:19" s="177" customFormat="1" ht="18" customHeight="1">
      <c r="A58" s="172" t="s">
        <v>202</v>
      </c>
      <c r="B58" s="199"/>
      <c r="C58" s="200"/>
      <c r="D58" s="191"/>
      <c r="E58" s="175"/>
      <c r="F58" s="191"/>
      <c r="G58" s="191"/>
      <c r="H58" s="192"/>
      <c r="I58" s="191"/>
      <c r="J58" s="191"/>
      <c r="K58" s="193"/>
      <c r="L58" s="193"/>
      <c r="M58" s="193"/>
      <c r="N58" s="193"/>
      <c r="O58" s="193"/>
      <c r="P58" s="193"/>
      <c r="Q58" s="193"/>
      <c r="R58" s="193"/>
      <c r="S58" s="193"/>
    </row>
    <row r="59" spans="1:19" s="177" customFormat="1" ht="18" customHeight="1">
      <c r="A59" s="172" t="s">
        <v>203</v>
      </c>
      <c r="B59" s="199"/>
      <c r="C59" s="200"/>
      <c r="D59" s="191"/>
      <c r="E59" s="175"/>
      <c r="F59" s="191"/>
      <c r="G59" s="191"/>
      <c r="H59" s="192"/>
      <c r="I59" s="191"/>
      <c r="J59" s="191"/>
      <c r="K59" s="193"/>
      <c r="L59" s="193"/>
      <c r="M59" s="193"/>
      <c r="N59" s="193"/>
      <c r="O59" s="193"/>
      <c r="P59" s="193"/>
      <c r="Q59" s="193"/>
      <c r="R59" s="193"/>
      <c r="S59" s="193"/>
    </row>
    <row r="60" spans="1:19" s="164" customFormat="1" ht="18" customHeight="1">
      <c r="A60" s="165" t="s">
        <v>170</v>
      </c>
      <c r="B60" s="166" t="s">
        <v>171</v>
      </c>
      <c r="C60" s="167"/>
      <c r="D60" s="188"/>
      <c r="E60" s="168" t="e">
        <f>ROUND((D60/SUM(D48,D52,D56,D60))*E47,0)</f>
        <v>#DIV/0!</v>
      </c>
      <c r="F60" s="188"/>
      <c r="G60" s="188"/>
      <c r="H60" s="189"/>
      <c r="I60" s="188"/>
      <c r="J60" s="168"/>
      <c r="K60" s="190"/>
      <c r="L60" s="190"/>
      <c r="M60" s="190"/>
      <c r="N60" s="190"/>
      <c r="O60" s="190"/>
      <c r="P60" s="190"/>
      <c r="Q60" s="190"/>
      <c r="R60" s="190"/>
      <c r="S60" s="190"/>
    </row>
    <row r="61" spans="1:19" s="177" customFormat="1" ht="18" customHeight="1">
      <c r="A61" s="172" t="s">
        <v>204</v>
      </c>
      <c r="B61" s="199"/>
      <c r="C61" s="200"/>
      <c r="D61" s="191"/>
      <c r="E61" s="175"/>
      <c r="F61" s="191"/>
      <c r="G61" s="191"/>
      <c r="H61" s="192"/>
      <c r="I61" s="191"/>
      <c r="J61" s="191"/>
      <c r="K61" s="193"/>
      <c r="L61" s="193"/>
      <c r="M61" s="193"/>
      <c r="N61" s="193"/>
      <c r="O61" s="193"/>
      <c r="P61" s="193"/>
      <c r="Q61" s="193"/>
      <c r="R61" s="193"/>
      <c r="S61" s="193"/>
    </row>
    <row r="62" spans="1:19" s="177" customFormat="1" ht="18" customHeight="1">
      <c r="A62" s="172" t="s">
        <v>205</v>
      </c>
      <c r="B62" s="195"/>
      <c r="C62" s="194"/>
      <c r="D62" s="191"/>
      <c r="E62" s="175"/>
      <c r="F62" s="191"/>
      <c r="G62" s="191"/>
      <c r="H62" s="192"/>
      <c r="I62" s="191"/>
      <c r="J62" s="191"/>
      <c r="K62" s="193"/>
      <c r="L62" s="193"/>
      <c r="M62" s="193"/>
      <c r="N62" s="193"/>
      <c r="O62" s="193"/>
      <c r="P62" s="193"/>
      <c r="Q62" s="193"/>
      <c r="R62" s="193"/>
      <c r="S62" s="193"/>
    </row>
    <row r="63" spans="1:19" s="177" customFormat="1" ht="18" customHeight="1">
      <c r="A63" s="172" t="s">
        <v>206</v>
      </c>
      <c r="B63" s="195"/>
      <c r="C63" s="194"/>
      <c r="D63" s="191"/>
      <c r="E63" s="175"/>
      <c r="F63" s="191"/>
      <c r="G63" s="191"/>
      <c r="H63" s="192"/>
      <c r="I63" s="191"/>
      <c r="J63" s="191"/>
      <c r="K63" s="193"/>
      <c r="L63" s="193"/>
      <c r="M63" s="193"/>
      <c r="N63" s="193"/>
      <c r="O63" s="193"/>
      <c r="P63" s="193"/>
      <c r="Q63" s="193"/>
      <c r="R63" s="193"/>
      <c r="S63" s="193"/>
    </row>
    <row r="64" spans="1:10" s="177" customFormat="1" ht="18" customHeight="1">
      <c r="A64" s="172"/>
      <c r="B64" s="173"/>
      <c r="C64" s="174"/>
      <c r="D64" s="191"/>
      <c r="E64" s="191"/>
      <c r="F64" s="191"/>
      <c r="G64" s="191"/>
      <c r="H64" s="192"/>
      <c r="I64" s="191"/>
      <c r="J64" s="191"/>
    </row>
    <row r="65" spans="1:10" s="177" customFormat="1" ht="18" customHeight="1">
      <c r="A65" s="172"/>
      <c r="B65" s="173"/>
      <c r="C65" s="174"/>
      <c r="D65" s="191"/>
      <c r="E65" s="191"/>
      <c r="F65" s="191"/>
      <c r="G65" s="191"/>
      <c r="H65" s="192"/>
      <c r="I65" s="191"/>
      <c r="J65" s="191"/>
    </row>
    <row r="66" spans="1:10" s="177" customFormat="1" ht="18" customHeight="1">
      <c r="A66" s="172"/>
      <c r="B66" s="173"/>
      <c r="C66" s="174"/>
      <c r="D66" s="191"/>
      <c r="E66" s="191"/>
      <c r="F66" s="191"/>
      <c r="G66" s="191"/>
      <c r="H66" s="192"/>
      <c r="I66" s="191"/>
      <c r="J66" s="191"/>
    </row>
    <row r="67" spans="1:19" s="164" customFormat="1" ht="18" customHeight="1">
      <c r="A67" s="157" t="s">
        <v>173</v>
      </c>
      <c r="B67" s="158" t="s">
        <v>172</v>
      </c>
      <c r="C67" s="159"/>
      <c r="D67" s="186"/>
      <c r="E67" s="160" t="e">
        <f>J67-(F67*F4)</f>
        <v>#DIV/0!</v>
      </c>
      <c r="F67" s="186"/>
      <c r="G67" s="186"/>
      <c r="H67" s="161" t="e">
        <f>E67+(F67*F4)</f>
        <v>#DIV/0!</v>
      </c>
      <c r="I67" s="186" t="e">
        <f>H67/H4</f>
        <v>#DIV/0!</v>
      </c>
      <c r="J67" s="163" t="e">
        <f>F124</f>
        <v>#DIV/0!</v>
      </c>
      <c r="K67" s="187"/>
      <c r="L67" s="187"/>
      <c r="M67" s="187"/>
      <c r="N67" s="187"/>
      <c r="O67" s="187"/>
      <c r="P67" s="187"/>
      <c r="Q67" s="187"/>
      <c r="R67" s="187"/>
      <c r="S67" s="187"/>
    </row>
    <row r="68" spans="1:19" s="164" customFormat="1" ht="18" customHeight="1">
      <c r="A68" s="165" t="s">
        <v>174</v>
      </c>
      <c r="B68" s="166" t="s">
        <v>235</v>
      </c>
      <c r="C68" s="167"/>
      <c r="D68" s="188"/>
      <c r="E68" s="168" t="e">
        <f>ROUND((D68/SUM(D68,D72,D76))*E67,0)</f>
        <v>#DIV/0!</v>
      </c>
      <c r="F68" s="188"/>
      <c r="G68" s="188"/>
      <c r="H68" s="189"/>
      <c r="I68" s="188"/>
      <c r="J68" s="168"/>
      <c r="K68" s="190"/>
      <c r="L68" s="190"/>
      <c r="M68" s="190"/>
      <c r="N68" s="190"/>
      <c r="O68" s="190"/>
      <c r="P68" s="190"/>
      <c r="Q68" s="190"/>
      <c r="R68" s="190"/>
      <c r="S68" s="190"/>
    </row>
    <row r="69" spans="1:19" s="177" customFormat="1" ht="18" customHeight="1">
      <c r="A69" s="172" t="s">
        <v>207</v>
      </c>
      <c r="B69" s="173"/>
      <c r="C69" s="174"/>
      <c r="D69" s="191"/>
      <c r="E69" s="175"/>
      <c r="F69" s="191"/>
      <c r="G69" s="191"/>
      <c r="H69" s="192"/>
      <c r="I69" s="191"/>
      <c r="J69" s="191"/>
      <c r="K69" s="193"/>
      <c r="L69" s="193"/>
      <c r="M69" s="193"/>
      <c r="N69" s="193"/>
      <c r="O69" s="193"/>
      <c r="P69" s="193"/>
      <c r="Q69" s="193"/>
      <c r="R69" s="193"/>
      <c r="S69" s="193"/>
    </row>
    <row r="70" spans="1:19" s="177" customFormat="1" ht="18" customHeight="1">
      <c r="A70" s="172" t="s">
        <v>208</v>
      </c>
      <c r="B70" s="195"/>
      <c r="C70" s="194"/>
      <c r="D70" s="191"/>
      <c r="E70" s="175"/>
      <c r="F70" s="191"/>
      <c r="G70" s="191"/>
      <c r="H70" s="192"/>
      <c r="I70" s="191"/>
      <c r="J70" s="191"/>
      <c r="K70" s="193"/>
      <c r="L70" s="193"/>
      <c r="M70" s="193"/>
      <c r="N70" s="193"/>
      <c r="O70" s="193"/>
      <c r="P70" s="193"/>
      <c r="Q70" s="193"/>
      <c r="R70" s="193"/>
      <c r="S70" s="193"/>
    </row>
    <row r="71" spans="1:19" s="177" customFormat="1" ht="18" customHeight="1">
      <c r="A71" s="172" t="s">
        <v>209</v>
      </c>
      <c r="B71" s="195"/>
      <c r="C71" s="194"/>
      <c r="D71" s="191"/>
      <c r="E71" s="175"/>
      <c r="F71" s="191"/>
      <c r="G71" s="191"/>
      <c r="H71" s="192"/>
      <c r="I71" s="191"/>
      <c r="J71" s="191"/>
      <c r="K71" s="193"/>
      <c r="L71" s="193"/>
      <c r="M71" s="193"/>
      <c r="N71" s="193"/>
      <c r="O71" s="193"/>
      <c r="P71" s="193"/>
      <c r="Q71" s="193"/>
      <c r="R71" s="193"/>
      <c r="S71" s="193"/>
    </row>
    <row r="72" spans="1:19" s="164" customFormat="1" ht="18" customHeight="1">
      <c r="A72" s="165" t="s">
        <v>175</v>
      </c>
      <c r="B72" s="166" t="s">
        <v>176</v>
      </c>
      <c r="C72" s="167"/>
      <c r="D72" s="188"/>
      <c r="E72" s="168" t="e">
        <f>ROUND((D72/SUM(D68,D72,D76))*E67,0)</f>
        <v>#DIV/0!</v>
      </c>
      <c r="F72" s="188"/>
      <c r="G72" s="188"/>
      <c r="H72" s="189"/>
      <c r="I72" s="188"/>
      <c r="J72" s="168"/>
      <c r="K72" s="190"/>
      <c r="L72" s="190"/>
      <c r="M72" s="190"/>
      <c r="N72" s="190"/>
      <c r="O72" s="190"/>
      <c r="P72" s="190"/>
      <c r="Q72" s="190"/>
      <c r="R72" s="190"/>
      <c r="S72" s="190"/>
    </row>
    <row r="73" spans="1:19" s="177" customFormat="1" ht="18" customHeight="1">
      <c r="A73" s="172" t="s">
        <v>210</v>
      </c>
      <c r="B73" s="195"/>
      <c r="C73" s="194"/>
      <c r="D73" s="191"/>
      <c r="E73" s="175"/>
      <c r="F73" s="191"/>
      <c r="G73" s="191"/>
      <c r="H73" s="192"/>
      <c r="I73" s="191"/>
      <c r="J73" s="191"/>
      <c r="K73" s="193"/>
      <c r="L73" s="193"/>
      <c r="M73" s="193"/>
      <c r="N73" s="193"/>
      <c r="O73" s="193"/>
      <c r="P73" s="193"/>
      <c r="Q73" s="193"/>
      <c r="R73" s="193"/>
      <c r="S73" s="193"/>
    </row>
    <row r="74" spans="1:19" s="177" customFormat="1" ht="18" customHeight="1">
      <c r="A74" s="172" t="s">
        <v>211</v>
      </c>
      <c r="B74" s="195"/>
      <c r="C74" s="194"/>
      <c r="D74" s="191"/>
      <c r="E74" s="175"/>
      <c r="F74" s="191"/>
      <c r="G74" s="191"/>
      <c r="H74" s="192"/>
      <c r="I74" s="191"/>
      <c r="J74" s="191"/>
      <c r="K74" s="193"/>
      <c r="L74" s="193"/>
      <c r="M74" s="193"/>
      <c r="N74" s="193"/>
      <c r="O74" s="193"/>
      <c r="P74" s="193"/>
      <c r="Q74" s="193"/>
      <c r="R74" s="193"/>
      <c r="S74" s="193"/>
    </row>
    <row r="75" spans="1:19" s="177" customFormat="1" ht="18" customHeight="1">
      <c r="A75" s="172" t="s">
        <v>212</v>
      </c>
      <c r="B75" s="195"/>
      <c r="C75" s="194"/>
      <c r="D75" s="191"/>
      <c r="E75" s="175"/>
      <c r="F75" s="191"/>
      <c r="G75" s="191"/>
      <c r="H75" s="192"/>
      <c r="I75" s="191"/>
      <c r="J75" s="191"/>
      <c r="K75" s="193"/>
      <c r="L75" s="193"/>
      <c r="M75" s="193"/>
      <c r="N75" s="193"/>
      <c r="O75" s="193"/>
      <c r="P75" s="193"/>
      <c r="Q75" s="193"/>
      <c r="R75" s="193"/>
      <c r="S75" s="193"/>
    </row>
    <row r="76" spans="1:19" s="164" customFormat="1" ht="18" customHeight="1">
      <c r="A76" s="165" t="s">
        <v>177</v>
      </c>
      <c r="B76" s="166" t="s">
        <v>178</v>
      </c>
      <c r="C76" s="167"/>
      <c r="D76" s="188"/>
      <c r="E76" s="168" t="e">
        <f>ROUND((D76/SUM(D68,D72,D76))*E67,0)</f>
        <v>#DIV/0!</v>
      </c>
      <c r="F76" s="188"/>
      <c r="G76" s="188"/>
      <c r="H76" s="189"/>
      <c r="I76" s="188"/>
      <c r="J76" s="168"/>
      <c r="K76" s="190"/>
      <c r="L76" s="190"/>
      <c r="M76" s="190"/>
      <c r="N76" s="190"/>
      <c r="O76" s="190"/>
      <c r="P76" s="190"/>
      <c r="Q76" s="190"/>
      <c r="R76" s="190"/>
      <c r="S76" s="190"/>
    </row>
    <row r="77" spans="1:19" s="177" customFormat="1" ht="18" customHeight="1">
      <c r="A77" s="172" t="s">
        <v>213</v>
      </c>
      <c r="B77" s="195"/>
      <c r="C77" s="194"/>
      <c r="D77" s="191"/>
      <c r="E77" s="175"/>
      <c r="F77" s="191"/>
      <c r="G77" s="191"/>
      <c r="H77" s="192"/>
      <c r="I77" s="191"/>
      <c r="J77" s="191"/>
      <c r="K77" s="193"/>
      <c r="L77" s="193"/>
      <c r="M77" s="193"/>
      <c r="N77" s="193"/>
      <c r="O77" s="193"/>
      <c r="P77" s="193"/>
      <c r="Q77" s="193"/>
      <c r="R77" s="193"/>
      <c r="S77" s="193"/>
    </row>
    <row r="78" spans="1:19" s="177" customFormat="1" ht="18" customHeight="1">
      <c r="A78" s="172" t="s">
        <v>214</v>
      </c>
      <c r="B78" s="199"/>
      <c r="C78" s="200"/>
      <c r="D78" s="191"/>
      <c r="E78" s="175"/>
      <c r="F78" s="191"/>
      <c r="G78" s="191"/>
      <c r="H78" s="192"/>
      <c r="I78" s="191"/>
      <c r="J78" s="191"/>
      <c r="K78" s="193"/>
      <c r="L78" s="193"/>
      <c r="M78" s="193"/>
      <c r="N78" s="193"/>
      <c r="O78" s="193"/>
      <c r="P78" s="193"/>
      <c r="Q78" s="193"/>
      <c r="R78" s="193"/>
      <c r="S78" s="193"/>
    </row>
    <row r="79" spans="1:19" s="177" customFormat="1" ht="18" customHeight="1">
      <c r="A79" s="172" t="s">
        <v>215</v>
      </c>
      <c r="B79" s="199"/>
      <c r="C79" s="200"/>
      <c r="D79" s="191"/>
      <c r="E79" s="175"/>
      <c r="F79" s="191"/>
      <c r="G79" s="191"/>
      <c r="H79" s="192"/>
      <c r="I79" s="191"/>
      <c r="J79" s="191"/>
      <c r="K79" s="193"/>
      <c r="L79" s="193"/>
      <c r="M79" s="193"/>
      <c r="N79" s="193"/>
      <c r="O79" s="193"/>
      <c r="P79" s="193"/>
      <c r="Q79" s="193"/>
      <c r="R79" s="193"/>
      <c r="S79" s="193"/>
    </row>
    <row r="80" spans="1:19" s="177" customFormat="1" ht="18" customHeight="1">
      <c r="A80" s="172"/>
      <c r="B80" s="173"/>
      <c r="C80" s="174"/>
      <c r="D80" s="191"/>
      <c r="E80" s="191"/>
      <c r="F80" s="191"/>
      <c r="G80" s="191"/>
      <c r="H80" s="192"/>
      <c r="I80" s="191"/>
      <c r="J80" s="191"/>
      <c r="K80" s="193"/>
      <c r="L80" s="193"/>
      <c r="M80" s="193"/>
      <c r="N80" s="193"/>
      <c r="O80" s="193"/>
      <c r="P80" s="193"/>
      <c r="Q80" s="193"/>
      <c r="R80" s="193"/>
      <c r="S80" s="193"/>
    </row>
    <row r="81" spans="1:10" s="177" customFormat="1" ht="18" customHeight="1">
      <c r="A81" s="172"/>
      <c r="B81" s="173"/>
      <c r="C81" s="174"/>
      <c r="D81" s="191"/>
      <c r="E81" s="191"/>
      <c r="F81" s="191"/>
      <c r="G81" s="191"/>
      <c r="H81" s="192"/>
      <c r="I81" s="191"/>
      <c r="J81" s="191"/>
    </row>
    <row r="82" spans="1:19" s="164" customFormat="1" ht="18" customHeight="1">
      <c r="A82" s="157" t="s">
        <v>179</v>
      </c>
      <c r="B82" s="158" t="s">
        <v>180</v>
      </c>
      <c r="C82" s="159"/>
      <c r="D82" s="186"/>
      <c r="E82" s="160" t="e">
        <f>J82-(F82*F4)</f>
        <v>#DIV/0!</v>
      </c>
      <c r="F82" s="186"/>
      <c r="G82" s="186"/>
      <c r="H82" s="161" t="e">
        <f>E82+(F82*F4)</f>
        <v>#DIV/0!</v>
      </c>
      <c r="I82" s="186" t="e">
        <f>H82/H4</f>
        <v>#DIV/0!</v>
      </c>
      <c r="J82" s="163" t="e">
        <f>F125</f>
        <v>#DIV/0!</v>
      </c>
      <c r="K82" s="187"/>
      <c r="L82" s="187"/>
      <c r="M82" s="187"/>
      <c r="N82" s="187"/>
      <c r="O82" s="187"/>
      <c r="P82" s="187"/>
      <c r="Q82" s="187"/>
      <c r="R82" s="187"/>
      <c r="S82" s="187"/>
    </row>
    <row r="83" spans="1:19" s="164" customFormat="1" ht="18" customHeight="1">
      <c r="A83" s="165" t="s">
        <v>182</v>
      </c>
      <c r="B83" s="166" t="s">
        <v>181</v>
      </c>
      <c r="C83" s="167"/>
      <c r="D83" s="188"/>
      <c r="E83" s="168" t="e">
        <f>ROUND((D83/SUM(D83,D87,D91))*E82,0)</f>
        <v>#DIV/0!</v>
      </c>
      <c r="F83" s="188"/>
      <c r="G83" s="188"/>
      <c r="H83" s="189"/>
      <c r="I83" s="188"/>
      <c r="J83" s="168"/>
      <c r="K83" s="190"/>
      <c r="L83" s="190"/>
      <c r="M83" s="190"/>
      <c r="N83" s="190"/>
      <c r="O83" s="190"/>
      <c r="P83" s="190"/>
      <c r="Q83" s="190"/>
      <c r="R83" s="190"/>
      <c r="S83" s="190"/>
    </row>
    <row r="84" spans="1:19" s="177" customFormat="1" ht="18" customHeight="1">
      <c r="A84" s="172" t="s">
        <v>216</v>
      </c>
      <c r="B84" s="173"/>
      <c r="C84" s="174"/>
      <c r="D84" s="191"/>
      <c r="E84" s="175"/>
      <c r="F84" s="191"/>
      <c r="G84" s="191"/>
      <c r="H84" s="192"/>
      <c r="I84" s="191"/>
      <c r="J84" s="191"/>
      <c r="K84" s="193"/>
      <c r="L84" s="193"/>
      <c r="M84" s="193"/>
      <c r="N84" s="193"/>
      <c r="O84" s="193"/>
      <c r="P84" s="193"/>
      <c r="Q84" s="193"/>
      <c r="R84" s="193"/>
      <c r="S84" s="193"/>
    </row>
    <row r="85" spans="1:19" s="177" customFormat="1" ht="18" customHeight="1">
      <c r="A85" s="172" t="s">
        <v>217</v>
      </c>
      <c r="B85" s="195"/>
      <c r="C85" s="194"/>
      <c r="D85" s="191"/>
      <c r="E85" s="175"/>
      <c r="F85" s="191"/>
      <c r="G85" s="191"/>
      <c r="H85" s="192"/>
      <c r="I85" s="191"/>
      <c r="J85" s="191"/>
      <c r="K85" s="193"/>
      <c r="L85" s="193"/>
      <c r="M85" s="193"/>
      <c r="N85" s="193"/>
      <c r="O85" s="193"/>
      <c r="P85" s="193"/>
      <c r="Q85" s="193"/>
      <c r="R85" s="193"/>
      <c r="S85" s="193"/>
    </row>
    <row r="86" spans="1:19" s="177" customFormat="1" ht="18" customHeight="1">
      <c r="A86" s="172" t="s">
        <v>218</v>
      </c>
      <c r="B86" s="195"/>
      <c r="C86" s="194"/>
      <c r="D86" s="191"/>
      <c r="E86" s="175"/>
      <c r="F86" s="191"/>
      <c r="G86" s="191"/>
      <c r="H86" s="192"/>
      <c r="I86" s="191"/>
      <c r="J86" s="191"/>
      <c r="K86" s="193"/>
      <c r="L86" s="193"/>
      <c r="M86" s="193"/>
      <c r="N86" s="193"/>
      <c r="O86" s="193"/>
      <c r="P86" s="193"/>
      <c r="Q86" s="193"/>
      <c r="R86" s="193"/>
      <c r="S86" s="193"/>
    </row>
    <row r="87" spans="1:19" s="164" customFormat="1" ht="18" customHeight="1">
      <c r="A87" s="165" t="s">
        <v>183</v>
      </c>
      <c r="B87" s="166" t="s">
        <v>184</v>
      </c>
      <c r="C87" s="167"/>
      <c r="D87" s="188"/>
      <c r="E87" s="168" t="e">
        <f>ROUND((D87/SUM(D83,D87,D91))*E82,0)</f>
        <v>#DIV/0!</v>
      </c>
      <c r="F87" s="188"/>
      <c r="G87" s="188"/>
      <c r="H87" s="189"/>
      <c r="I87" s="188"/>
      <c r="J87" s="168"/>
      <c r="K87" s="190"/>
      <c r="L87" s="190"/>
      <c r="M87" s="190"/>
      <c r="N87" s="190"/>
      <c r="O87" s="190"/>
      <c r="P87" s="190"/>
      <c r="Q87" s="190"/>
      <c r="R87" s="190"/>
      <c r="S87" s="190"/>
    </row>
    <row r="88" spans="1:19" s="177" customFormat="1" ht="18" customHeight="1">
      <c r="A88" s="172" t="s">
        <v>219</v>
      </c>
      <c r="B88" s="195"/>
      <c r="C88" s="194"/>
      <c r="D88" s="191"/>
      <c r="E88" s="175"/>
      <c r="F88" s="191"/>
      <c r="G88" s="191"/>
      <c r="H88" s="192"/>
      <c r="I88" s="191"/>
      <c r="J88" s="191"/>
      <c r="K88" s="193"/>
      <c r="L88" s="193"/>
      <c r="M88" s="193"/>
      <c r="N88" s="193"/>
      <c r="O88" s="193"/>
      <c r="P88" s="193"/>
      <c r="Q88" s="193"/>
      <c r="R88" s="193"/>
      <c r="S88" s="193"/>
    </row>
    <row r="89" spans="1:19" s="177" customFormat="1" ht="18" customHeight="1">
      <c r="A89" s="172" t="s">
        <v>220</v>
      </c>
      <c r="B89" s="195"/>
      <c r="C89" s="194"/>
      <c r="D89" s="191"/>
      <c r="E89" s="175"/>
      <c r="F89" s="191"/>
      <c r="G89" s="191"/>
      <c r="H89" s="192"/>
      <c r="I89" s="191"/>
      <c r="J89" s="191"/>
      <c r="K89" s="193"/>
      <c r="L89" s="193"/>
      <c r="M89" s="193"/>
      <c r="N89" s="193"/>
      <c r="O89" s="193"/>
      <c r="P89" s="193"/>
      <c r="Q89" s="193"/>
      <c r="R89" s="193"/>
      <c r="S89" s="193"/>
    </row>
    <row r="90" spans="1:19" s="177" customFormat="1" ht="18" customHeight="1">
      <c r="A90" s="172" t="s">
        <v>221</v>
      </c>
      <c r="B90" s="195"/>
      <c r="C90" s="194"/>
      <c r="D90" s="191"/>
      <c r="E90" s="175"/>
      <c r="F90" s="191"/>
      <c r="G90" s="191"/>
      <c r="H90" s="192"/>
      <c r="I90" s="191"/>
      <c r="J90" s="191"/>
      <c r="K90" s="193"/>
      <c r="L90" s="193"/>
      <c r="M90" s="193"/>
      <c r="N90" s="193"/>
      <c r="O90" s="193"/>
      <c r="P90" s="193"/>
      <c r="Q90" s="193"/>
      <c r="R90" s="193"/>
      <c r="S90" s="193"/>
    </row>
    <row r="91" spans="1:19" s="164" customFormat="1" ht="18" customHeight="1">
      <c r="A91" s="165" t="s">
        <v>185</v>
      </c>
      <c r="B91" s="166" t="s">
        <v>186</v>
      </c>
      <c r="C91" s="167"/>
      <c r="D91" s="188"/>
      <c r="E91" s="168" t="e">
        <f>ROUND((D91/SUM(D83,D87,D91))*E82,0)</f>
        <v>#DIV/0!</v>
      </c>
      <c r="F91" s="188"/>
      <c r="G91" s="188"/>
      <c r="H91" s="189"/>
      <c r="I91" s="188"/>
      <c r="J91" s="168"/>
      <c r="K91" s="190"/>
      <c r="L91" s="190"/>
      <c r="M91" s="190"/>
      <c r="N91" s="190"/>
      <c r="O91" s="190"/>
      <c r="P91" s="190"/>
      <c r="Q91" s="190"/>
      <c r="R91" s="190"/>
      <c r="S91" s="190"/>
    </row>
    <row r="92" spans="1:19" s="177" customFormat="1" ht="18" customHeight="1">
      <c r="A92" s="172" t="s">
        <v>222</v>
      </c>
      <c r="B92" s="195"/>
      <c r="C92" s="194"/>
      <c r="D92" s="191"/>
      <c r="E92" s="175"/>
      <c r="F92" s="191"/>
      <c r="G92" s="191"/>
      <c r="H92" s="192"/>
      <c r="I92" s="191"/>
      <c r="J92" s="191"/>
      <c r="K92" s="193"/>
      <c r="L92" s="193"/>
      <c r="M92" s="193"/>
      <c r="N92" s="193"/>
      <c r="O92" s="193"/>
      <c r="P92" s="193"/>
      <c r="Q92" s="193"/>
      <c r="R92" s="193"/>
      <c r="S92" s="193"/>
    </row>
    <row r="93" spans="1:19" s="177" customFormat="1" ht="18" customHeight="1">
      <c r="A93" s="172" t="s">
        <v>223</v>
      </c>
      <c r="B93" s="199"/>
      <c r="C93" s="200"/>
      <c r="D93" s="191"/>
      <c r="E93" s="175"/>
      <c r="F93" s="191"/>
      <c r="G93" s="191"/>
      <c r="H93" s="192"/>
      <c r="I93" s="191"/>
      <c r="J93" s="191"/>
      <c r="K93" s="193"/>
      <c r="L93" s="193"/>
      <c r="M93" s="193"/>
      <c r="N93" s="193"/>
      <c r="O93" s="193"/>
      <c r="P93" s="193"/>
      <c r="Q93" s="193"/>
      <c r="R93" s="193"/>
      <c r="S93" s="193"/>
    </row>
    <row r="94" spans="1:19" s="177" customFormat="1" ht="18" customHeight="1">
      <c r="A94" s="172" t="s">
        <v>224</v>
      </c>
      <c r="B94" s="199"/>
      <c r="C94" s="200"/>
      <c r="D94" s="191"/>
      <c r="E94" s="175"/>
      <c r="F94" s="191"/>
      <c r="G94" s="191"/>
      <c r="H94" s="192"/>
      <c r="I94" s="191"/>
      <c r="J94" s="191"/>
      <c r="K94" s="193"/>
      <c r="L94" s="193"/>
      <c r="M94" s="193"/>
      <c r="N94" s="193"/>
      <c r="O94" s="193"/>
      <c r="P94" s="193"/>
      <c r="Q94" s="193"/>
      <c r="R94" s="193"/>
      <c r="S94" s="193"/>
    </row>
    <row r="95" spans="1:19" s="177" customFormat="1" ht="18" customHeight="1">
      <c r="A95" s="172"/>
      <c r="B95" s="173"/>
      <c r="C95" s="174"/>
      <c r="D95" s="191"/>
      <c r="E95" s="191"/>
      <c r="F95" s="191"/>
      <c r="G95" s="191"/>
      <c r="H95" s="192"/>
      <c r="I95" s="191"/>
      <c r="J95" s="191"/>
      <c r="K95" s="193"/>
      <c r="L95" s="193"/>
      <c r="M95" s="193"/>
      <c r="N95" s="193"/>
      <c r="O95" s="193"/>
      <c r="P95" s="193"/>
      <c r="Q95" s="193"/>
      <c r="R95" s="193"/>
      <c r="S95" s="193"/>
    </row>
    <row r="96" spans="1:19" s="177" customFormat="1" ht="18" customHeight="1">
      <c r="A96" s="172"/>
      <c r="B96" s="173"/>
      <c r="C96" s="174"/>
      <c r="D96" s="191"/>
      <c r="E96" s="191"/>
      <c r="F96" s="191"/>
      <c r="G96" s="191"/>
      <c r="H96" s="192"/>
      <c r="I96" s="191"/>
      <c r="J96" s="191"/>
      <c r="K96" s="193"/>
      <c r="L96" s="193"/>
      <c r="M96" s="193"/>
      <c r="N96" s="193"/>
      <c r="O96" s="193"/>
      <c r="P96" s="193"/>
      <c r="Q96" s="193"/>
      <c r="R96" s="193"/>
      <c r="S96" s="193"/>
    </row>
    <row r="97" spans="1:10" s="177" customFormat="1" ht="18" customHeight="1">
      <c r="A97" s="172"/>
      <c r="B97" s="173"/>
      <c r="C97" s="174"/>
      <c r="D97" s="191"/>
      <c r="E97" s="191"/>
      <c r="F97" s="191"/>
      <c r="G97" s="191"/>
      <c r="H97" s="192"/>
      <c r="I97" s="191"/>
      <c r="J97" s="191"/>
    </row>
    <row r="98" spans="1:19" s="164" customFormat="1" ht="18" customHeight="1">
      <c r="A98" s="157" t="s">
        <v>187</v>
      </c>
      <c r="B98" s="158" t="s">
        <v>188</v>
      </c>
      <c r="C98" s="159"/>
      <c r="D98" s="186"/>
      <c r="E98" s="160" t="e">
        <f>J98-(F98*F4)</f>
        <v>#DIV/0!</v>
      </c>
      <c r="F98" s="186"/>
      <c r="G98" s="186"/>
      <c r="H98" s="161" t="e">
        <f>E98+(F98*F4)</f>
        <v>#DIV/0!</v>
      </c>
      <c r="I98" s="186" t="e">
        <f>H98/H4</f>
        <v>#DIV/0!</v>
      </c>
      <c r="J98" s="163" t="e">
        <f>F126</f>
        <v>#DIV/0!</v>
      </c>
      <c r="K98" s="187"/>
      <c r="L98" s="187"/>
      <c r="M98" s="187"/>
      <c r="N98" s="187"/>
      <c r="O98" s="187"/>
      <c r="P98" s="187"/>
      <c r="Q98" s="187"/>
      <c r="R98" s="187"/>
      <c r="S98" s="187"/>
    </row>
    <row r="99" spans="1:19" s="164" customFormat="1" ht="18" customHeight="1">
      <c r="A99" s="165" t="s">
        <v>189</v>
      </c>
      <c r="B99" s="166" t="s">
        <v>192</v>
      </c>
      <c r="C99" s="167"/>
      <c r="D99" s="188"/>
      <c r="E99" s="168" t="e">
        <f>ROUND((D99/SUM(D99,D103,D107))*E98,0)</f>
        <v>#DIV/0!</v>
      </c>
      <c r="F99" s="188"/>
      <c r="G99" s="188"/>
      <c r="H99" s="189"/>
      <c r="I99" s="188"/>
      <c r="J99" s="168"/>
      <c r="K99" s="190"/>
      <c r="L99" s="190"/>
      <c r="M99" s="190"/>
      <c r="N99" s="190"/>
      <c r="O99" s="190"/>
      <c r="P99" s="190"/>
      <c r="Q99" s="190"/>
      <c r="R99" s="190"/>
      <c r="S99" s="190"/>
    </row>
    <row r="100" spans="1:19" s="177" customFormat="1" ht="18" customHeight="1">
      <c r="A100" s="172" t="s">
        <v>225</v>
      </c>
      <c r="B100" s="173"/>
      <c r="C100" s="174"/>
      <c r="D100" s="191"/>
      <c r="E100" s="175"/>
      <c r="F100" s="191"/>
      <c r="G100" s="191"/>
      <c r="H100" s="192"/>
      <c r="I100" s="191"/>
      <c r="J100" s="191"/>
      <c r="K100" s="193"/>
      <c r="L100" s="193"/>
      <c r="M100" s="193"/>
      <c r="N100" s="193"/>
      <c r="O100" s="193"/>
      <c r="P100" s="193"/>
      <c r="Q100" s="193"/>
      <c r="R100" s="193"/>
      <c r="S100" s="193"/>
    </row>
    <row r="101" spans="1:19" s="177" customFormat="1" ht="18" customHeight="1">
      <c r="A101" s="172" t="s">
        <v>226</v>
      </c>
      <c r="B101" s="195"/>
      <c r="C101" s="194"/>
      <c r="D101" s="191"/>
      <c r="E101" s="175"/>
      <c r="F101" s="191"/>
      <c r="G101" s="191"/>
      <c r="H101" s="192"/>
      <c r="I101" s="191"/>
      <c r="J101" s="191"/>
      <c r="K101" s="193"/>
      <c r="L101" s="193"/>
      <c r="M101" s="193"/>
      <c r="N101" s="193"/>
      <c r="O101" s="193"/>
      <c r="P101" s="193"/>
      <c r="Q101" s="193"/>
      <c r="R101" s="193"/>
      <c r="S101" s="193"/>
    </row>
    <row r="102" spans="1:19" s="177" customFormat="1" ht="18" customHeight="1">
      <c r="A102" s="172" t="s">
        <v>227</v>
      </c>
      <c r="B102" s="195"/>
      <c r="C102" s="194"/>
      <c r="D102" s="191"/>
      <c r="E102" s="175"/>
      <c r="F102" s="191"/>
      <c r="G102" s="191"/>
      <c r="H102" s="192"/>
      <c r="I102" s="191"/>
      <c r="J102" s="191"/>
      <c r="K102" s="193"/>
      <c r="L102" s="193"/>
      <c r="M102" s="193"/>
      <c r="N102" s="193"/>
      <c r="O102" s="193"/>
      <c r="P102" s="193"/>
      <c r="Q102" s="193"/>
      <c r="R102" s="193"/>
      <c r="S102" s="193"/>
    </row>
    <row r="103" spans="1:19" s="164" customFormat="1" ht="17.25" customHeight="1">
      <c r="A103" s="165" t="s">
        <v>190</v>
      </c>
      <c r="B103" s="166" t="s">
        <v>193</v>
      </c>
      <c r="C103" s="167"/>
      <c r="D103" s="188"/>
      <c r="E103" s="168" t="e">
        <f>ROUND((D103/SUM(D99,D103,D107))*E98,0)</f>
        <v>#DIV/0!</v>
      </c>
      <c r="F103" s="188"/>
      <c r="G103" s="188"/>
      <c r="H103" s="189"/>
      <c r="I103" s="188"/>
      <c r="J103" s="168"/>
      <c r="K103" s="190"/>
      <c r="L103" s="190"/>
      <c r="M103" s="190"/>
      <c r="N103" s="190"/>
      <c r="O103" s="190"/>
      <c r="P103" s="190"/>
      <c r="Q103" s="190"/>
      <c r="R103" s="190"/>
      <c r="S103" s="190"/>
    </row>
    <row r="104" spans="1:19" s="177" customFormat="1" ht="18" customHeight="1">
      <c r="A104" s="172" t="s">
        <v>228</v>
      </c>
      <c r="B104" s="195"/>
      <c r="C104" s="194"/>
      <c r="D104" s="191"/>
      <c r="E104" s="175"/>
      <c r="F104" s="191"/>
      <c r="G104" s="191"/>
      <c r="H104" s="192"/>
      <c r="I104" s="191"/>
      <c r="J104" s="191"/>
      <c r="K104" s="193"/>
      <c r="L104" s="193"/>
      <c r="M104" s="193"/>
      <c r="N104" s="193"/>
      <c r="O104" s="193"/>
      <c r="P104" s="193"/>
      <c r="Q104" s="193"/>
      <c r="R104" s="193"/>
      <c r="S104" s="193"/>
    </row>
    <row r="105" spans="1:19" s="177" customFormat="1" ht="18" customHeight="1">
      <c r="A105" s="172" t="s">
        <v>229</v>
      </c>
      <c r="B105" s="195"/>
      <c r="C105" s="194"/>
      <c r="D105" s="191"/>
      <c r="E105" s="175"/>
      <c r="F105" s="191"/>
      <c r="G105" s="191"/>
      <c r="H105" s="192"/>
      <c r="I105" s="191"/>
      <c r="J105" s="191"/>
      <c r="K105" s="193"/>
      <c r="L105" s="193"/>
      <c r="M105" s="193"/>
      <c r="N105" s="193"/>
      <c r="O105" s="193"/>
      <c r="P105" s="193"/>
      <c r="Q105" s="193"/>
      <c r="R105" s="193"/>
      <c r="S105" s="193"/>
    </row>
    <row r="106" spans="1:19" s="177" customFormat="1" ht="18" customHeight="1">
      <c r="A106" s="172" t="s">
        <v>230</v>
      </c>
      <c r="B106" s="195"/>
      <c r="C106" s="194"/>
      <c r="D106" s="191"/>
      <c r="E106" s="175"/>
      <c r="F106" s="191"/>
      <c r="G106" s="191"/>
      <c r="H106" s="192"/>
      <c r="I106" s="191"/>
      <c r="J106" s="191"/>
      <c r="K106" s="193"/>
      <c r="L106" s="193"/>
      <c r="M106" s="193"/>
      <c r="N106" s="193"/>
      <c r="O106" s="193"/>
      <c r="P106" s="193"/>
      <c r="Q106" s="193"/>
      <c r="R106" s="193"/>
      <c r="S106" s="193"/>
    </row>
    <row r="107" spans="1:19" s="164" customFormat="1" ht="18" customHeight="1">
      <c r="A107" s="165" t="s">
        <v>191</v>
      </c>
      <c r="B107" s="166" t="s">
        <v>194</v>
      </c>
      <c r="C107" s="167"/>
      <c r="D107" s="188"/>
      <c r="E107" s="168" t="e">
        <f>ROUND((D107/SUM(D99,D103,D107))*E98,0)</f>
        <v>#DIV/0!</v>
      </c>
      <c r="F107" s="188"/>
      <c r="G107" s="188"/>
      <c r="H107" s="189"/>
      <c r="I107" s="188"/>
      <c r="J107" s="168"/>
      <c r="K107" s="190"/>
      <c r="L107" s="190"/>
      <c r="M107" s="190"/>
      <c r="N107" s="190"/>
      <c r="O107" s="190"/>
      <c r="P107" s="190"/>
      <c r="Q107" s="190"/>
      <c r="R107" s="190"/>
      <c r="S107" s="190"/>
    </row>
    <row r="108" spans="1:19" s="177" customFormat="1" ht="18" customHeight="1">
      <c r="A108" s="172" t="s">
        <v>231</v>
      </c>
      <c r="B108" s="195"/>
      <c r="C108" s="194"/>
      <c r="D108" s="191"/>
      <c r="E108" s="175"/>
      <c r="F108" s="191"/>
      <c r="G108" s="191"/>
      <c r="H108" s="192"/>
      <c r="I108" s="191"/>
      <c r="J108" s="191"/>
      <c r="K108" s="193"/>
      <c r="L108" s="193"/>
      <c r="M108" s="193"/>
      <c r="N108" s="193"/>
      <c r="O108" s="193"/>
      <c r="P108" s="193"/>
      <c r="Q108" s="193"/>
      <c r="R108" s="193"/>
      <c r="S108" s="193"/>
    </row>
    <row r="109" spans="1:19" s="177" customFormat="1" ht="18" customHeight="1">
      <c r="A109" s="172" t="s">
        <v>232</v>
      </c>
      <c r="B109" s="199"/>
      <c r="C109" s="200"/>
      <c r="D109" s="191"/>
      <c r="E109" s="175"/>
      <c r="F109" s="191"/>
      <c r="G109" s="191"/>
      <c r="H109" s="192"/>
      <c r="I109" s="191"/>
      <c r="J109" s="191"/>
      <c r="K109" s="193"/>
      <c r="L109" s="193"/>
      <c r="M109" s="193"/>
      <c r="N109" s="193"/>
      <c r="O109" s="193"/>
      <c r="P109" s="193"/>
      <c r="Q109" s="193"/>
      <c r="R109" s="193"/>
      <c r="S109" s="193"/>
    </row>
    <row r="110" spans="1:19" s="177" customFormat="1" ht="18" customHeight="1">
      <c r="A110" s="172" t="s">
        <v>233</v>
      </c>
      <c r="B110" s="199"/>
      <c r="C110" s="200"/>
      <c r="D110" s="191"/>
      <c r="E110" s="175"/>
      <c r="F110" s="191"/>
      <c r="G110" s="191"/>
      <c r="H110" s="192"/>
      <c r="I110" s="191"/>
      <c r="J110" s="191"/>
      <c r="K110" s="193"/>
      <c r="L110" s="193"/>
      <c r="M110" s="193"/>
      <c r="N110" s="193"/>
      <c r="O110" s="193"/>
      <c r="P110" s="193"/>
      <c r="Q110" s="193"/>
      <c r="R110" s="193"/>
      <c r="S110" s="193"/>
    </row>
    <row r="111" spans="1:10" s="177" customFormat="1" ht="18" customHeight="1">
      <c r="A111" s="172"/>
      <c r="B111" s="173"/>
      <c r="C111" s="174"/>
      <c r="D111" s="191"/>
      <c r="E111" s="191"/>
      <c r="F111" s="191"/>
      <c r="G111" s="191"/>
      <c r="H111" s="192"/>
      <c r="I111" s="191"/>
      <c r="J111" s="191"/>
    </row>
    <row r="112" spans="1:10" s="177" customFormat="1" ht="18" customHeight="1">
      <c r="A112" s="172"/>
      <c r="B112" s="173"/>
      <c r="C112" s="174"/>
      <c r="D112" s="191"/>
      <c r="E112" s="191"/>
      <c r="F112" s="191"/>
      <c r="G112" s="191"/>
      <c r="H112" s="192"/>
      <c r="I112" s="191"/>
      <c r="J112" s="191"/>
    </row>
    <row r="113" spans="1:10" s="177" customFormat="1" ht="18" customHeight="1">
      <c r="A113" s="172"/>
      <c r="B113" s="173"/>
      <c r="C113" s="174"/>
      <c r="D113" s="191"/>
      <c r="E113" s="191"/>
      <c r="F113" s="191"/>
      <c r="G113" s="191"/>
      <c r="H113" s="192"/>
      <c r="I113" s="191"/>
      <c r="J113" s="191"/>
    </row>
    <row r="114" spans="1:10" s="177" customFormat="1" ht="18" customHeight="1">
      <c r="A114" s="172"/>
      <c r="B114" s="173"/>
      <c r="C114" s="174"/>
      <c r="D114" s="191"/>
      <c r="E114" s="191"/>
      <c r="F114" s="191"/>
      <c r="G114" s="191"/>
      <c r="H114" s="192"/>
      <c r="I114" s="191"/>
      <c r="J114" s="191"/>
    </row>
    <row r="115" spans="1:10" s="177" customFormat="1" ht="18" customHeight="1">
      <c r="A115" s="172"/>
      <c r="B115" s="173"/>
      <c r="C115" s="174"/>
      <c r="D115" s="191"/>
      <c r="E115" s="191"/>
      <c r="F115" s="191"/>
      <c r="G115" s="191"/>
      <c r="H115" s="192"/>
      <c r="I115" s="191"/>
      <c r="J115" s="191"/>
    </row>
    <row r="116" spans="1:10" s="177" customFormat="1" ht="18" customHeight="1">
      <c r="A116" s="201"/>
      <c r="C116" s="175"/>
      <c r="D116" s="191"/>
      <c r="E116" s="191"/>
      <c r="F116" s="191"/>
      <c r="G116" s="191"/>
      <c r="H116" s="192"/>
      <c r="I116" s="191"/>
      <c r="J116" s="191"/>
    </row>
    <row r="117" spans="1:10" s="177" customFormat="1" ht="18" customHeight="1">
      <c r="A117" s="201"/>
      <c r="C117" s="175"/>
      <c r="D117" s="191"/>
      <c r="E117" s="191"/>
      <c r="F117" s="191"/>
      <c r="G117" s="191"/>
      <c r="H117" s="192"/>
      <c r="I117" s="191"/>
      <c r="J117" s="191"/>
    </row>
    <row r="118" spans="1:10" s="177" customFormat="1" ht="18" customHeight="1">
      <c r="A118" s="201"/>
      <c r="C118" s="175"/>
      <c r="D118" s="191"/>
      <c r="E118" s="191"/>
      <c r="F118" s="191"/>
      <c r="G118" s="191"/>
      <c r="H118" s="192"/>
      <c r="I118" s="191"/>
      <c r="J118" s="191"/>
    </row>
    <row r="119" spans="1:10" s="177" customFormat="1" ht="18" customHeight="1">
      <c r="A119" s="201"/>
      <c r="C119" s="175"/>
      <c r="D119" s="191"/>
      <c r="E119" s="191"/>
      <c r="F119" s="191"/>
      <c r="G119" s="191"/>
      <c r="H119" s="192"/>
      <c r="I119" s="191"/>
      <c r="J119" s="191"/>
    </row>
    <row r="120" spans="1:21" s="84" customFormat="1" ht="34.5" customHeight="1">
      <c r="A120" s="140"/>
      <c r="B120" s="89" t="s">
        <v>38</v>
      </c>
      <c r="C120" s="98"/>
      <c r="D120" s="98" t="s">
        <v>97</v>
      </c>
      <c r="E120" s="46" t="s">
        <v>98</v>
      </c>
      <c r="F120" s="98" t="s">
        <v>39</v>
      </c>
      <c r="G120" s="102"/>
      <c r="H120" s="102"/>
      <c r="I120" s="102"/>
      <c r="J120" s="102"/>
      <c r="K120" s="103"/>
      <c r="L120" s="103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1:21" s="84" customFormat="1" ht="18" customHeight="1">
      <c r="A121" s="141" t="str">
        <f>A6</f>
        <v>A</v>
      </c>
      <c r="B121" s="90" t="str">
        <f>B6</f>
        <v>Mathematical Processes</v>
      </c>
      <c r="C121" s="100"/>
      <c r="D121" s="100">
        <f>D6</f>
        <v>0</v>
      </c>
      <c r="E121" s="101" t="e">
        <f>D121/D129</f>
        <v>#DIV/0!</v>
      </c>
      <c r="F121" s="128" t="e">
        <f>ROUND(E121*C129,0)</f>
        <v>#DIV/0!</v>
      </c>
      <c r="G121" s="99"/>
      <c r="H121" s="99"/>
      <c r="I121" s="99"/>
      <c r="J121" s="99"/>
      <c r="K121" s="83"/>
      <c r="L121" s="83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 s="84" customFormat="1" ht="18" customHeight="1">
      <c r="A122" s="141" t="str">
        <f>A27</f>
        <v>B</v>
      </c>
      <c r="B122" s="90" t="str">
        <f>B27</f>
        <v>Number Operations and Relationships</v>
      </c>
      <c r="C122" s="100"/>
      <c r="D122" s="100">
        <f>D27</f>
        <v>0</v>
      </c>
      <c r="E122" s="101" t="e">
        <f>D122/D129</f>
        <v>#DIV/0!</v>
      </c>
      <c r="F122" s="128" t="e">
        <f>ROUND(E122*C129,0)</f>
        <v>#DIV/0!</v>
      </c>
      <c r="G122" s="99"/>
      <c r="H122" s="99"/>
      <c r="I122" s="99"/>
      <c r="J122" s="99"/>
      <c r="K122" s="83"/>
      <c r="L122" s="83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s="84" customFormat="1" ht="18" customHeight="1">
      <c r="A123" s="141" t="str">
        <f>A47</f>
        <v>C</v>
      </c>
      <c r="B123" s="90" t="str">
        <f>B47</f>
        <v>Geometry</v>
      </c>
      <c r="C123" s="100"/>
      <c r="D123" s="100">
        <f>D47</f>
        <v>0</v>
      </c>
      <c r="E123" s="101" t="e">
        <f>D123/D129</f>
        <v>#DIV/0!</v>
      </c>
      <c r="F123" s="128" t="e">
        <f>ROUND(E123*C129,0)</f>
        <v>#DIV/0!</v>
      </c>
      <c r="G123" s="99"/>
      <c r="H123" s="99"/>
      <c r="I123" s="99"/>
      <c r="J123" s="99"/>
      <c r="K123" s="83"/>
      <c r="L123" s="83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s="84" customFormat="1" ht="18" customHeight="1">
      <c r="A124" s="141" t="str">
        <f>A67</f>
        <v>D</v>
      </c>
      <c r="B124" s="90" t="str">
        <f>B67</f>
        <v>Measurement</v>
      </c>
      <c r="C124" s="100"/>
      <c r="D124" s="100">
        <f>D67</f>
        <v>0</v>
      </c>
      <c r="E124" s="101" t="e">
        <f>D124/D129</f>
        <v>#DIV/0!</v>
      </c>
      <c r="F124" s="128" t="e">
        <f>ROUND(E124*C129,0)</f>
        <v>#DIV/0!</v>
      </c>
      <c r="G124" s="99"/>
      <c r="H124" s="99"/>
      <c r="I124" s="99"/>
      <c r="J124" s="99"/>
      <c r="K124" s="83"/>
      <c r="L124" s="83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s="84" customFormat="1" ht="18" customHeight="1">
      <c r="A125" s="141" t="str">
        <f>A82</f>
        <v>E</v>
      </c>
      <c r="B125" s="90" t="str">
        <f>B82</f>
        <v>Statistics and Probability</v>
      </c>
      <c r="C125" s="100"/>
      <c r="D125" s="100">
        <f>D82</f>
        <v>0</v>
      </c>
      <c r="E125" s="101" t="e">
        <f>D125/D129</f>
        <v>#DIV/0!</v>
      </c>
      <c r="F125" s="128" t="e">
        <f>ROUND(E125*C129,0)</f>
        <v>#DIV/0!</v>
      </c>
      <c r="G125" s="99"/>
      <c r="H125" s="99"/>
      <c r="I125" s="99"/>
      <c r="J125" s="99"/>
      <c r="K125" s="83"/>
      <c r="L125" s="83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s="84" customFormat="1" ht="18" customHeight="1">
      <c r="A126" s="141" t="str">
        <f>A98</f>
        <v>F</v>
      </c>
      <c r="B126" s="90" t="str">
        <f>B98</f>
        <v>Algebraic Relationships</v>
      </c>
      <c r="C126" s="100"/>
      <c r="D126" s="100">
        <f>D98</f>
        <v>0</v>
      </c>
      <c r="E126" s="101" t="e">
        <f>D126/D129</f>
        <v>#DIV/0!</v>
      </c>
      <c r="F126" s="128" t="e">
        <f>ROUND(E126*C129,0)</f>
        <v>#DIV/0!</v>
      </c>
      <c r="G126" s="99"/>
      <c r="H126" s="99"/>
      <c r="I126" s="99"/>
      <c r="J126" s="99"/>
      <c r="K126" s="83"/>
      <c r="L126" s="83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1" s="84" customFormat="1" ht="18" customHeight="1">
      <c r="A127" s="141"/>
      <c r="B127" s="90"/>
      <c r="C127" s="100"/>
      <c r="D127" s="100"/>
      <c r="E127" s="101" t="e">
        <f>D127/D129</f>
        <v>#DIV/0!</v>
      </c>
      <c r="F127" s="128" t="e">
        <f>ROUND(E127*C129,0)</f>
        <v>#DIV/0!</v>
      </c>
      <c r="G127" s="99"/>
      <c r="H127" s="99"/>
      <c r="I127" s="99"/>
      <c r="J127" s="99"/>
      <c r="K127" s="83"/>
      <c r="L127" s="83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s="84" customFormat="1" ht="18" customHeight="1">
      <c r="A128" s="141"/>
      <c r="B128" s="90"/>
      <c r="C128" s="100"/>
      <c r="D128" s="100"/>
      <c r="E128" s="101" t="e">
        <f>D128/D129</f>
        <v>#DIV/0!</v>
      </c>
      <c r="F128" s="128" t="e">
        <f>ROUND(E128*C129,0)</f>
        <v>#DIV/0!</v>
      </c>
      <c r="G128" s="99"/>
      <c r="H128" s="99"/>
      <c r="I128" s="99"/>
      <c r="J128" s="99"/>
      <c r="K128" s="83"/>
      <c r="L128" s="83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s="84" customFormat="1" ht="18" customHeight="1">
      <c r="A129" s="140"/>
      <c r="B129" s="85" t="s">
        <v>37</v>
      </c>
      <c r="C129" s="86">
        <f>E2+(F2*F4)</f>
        <v>74</v>
      </c>
      <c r="D129" s="86">
        <f>SUM(D121:D128)</f>
        <v>0</v>
      </c>
      <c r="E129" s="86"/>
      <c r="F129" s="94" t="e">
        <f>SUM(F121:F128)</f>
        <v>#DIV/0!</v>
      </c>
      <c r="G129" s="99"/>
      <c r="H129" s="99"/>
      <c r="I129" s="99"/>
      <c r="J129" s="99"/>
      <c r="K129" s="83"/>
      <c r="L129" s="83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4:10" ht="18" customHeight="1">
      <c r="D130" s="95"/>
      <c r="E130" s="95"/>
      <c r="F130" s="95"/>
      <c r="G130" s="99"/>
      <c r="H130" s="99"/>
      <c r="I130" s="99"/>
      <c r="J130" s="99"/>
    </row>
    <row r="131" spans="4:10" ht="18" customHeight="1">
      <c r="D131" s="95"/>
      <c r="E131" s="95"/>
      <c r="F131" s="95"/>
      <c r="G131" s="95"/>
      <c r="H131" s="96"/>
      <c r="I131" s="95"/>
      <c r="J131" s="95"/>
    </row>
    <row r="132" spans="4:10" ht="18" customHeight="1">
      <c r="D132" s="95"/>
      <c r="E132" s="95"/>
      <c r="F132" s="95"/>
      <c r="G132" s="95"/>
      <c r="H132" s="96"/>
      <c r="I132" s="95"/>
      <c r="J132" s="95"/>
    </row>
    <row r="133" spans="4:10" ht="18" customHeight="1">
      <c r="D133" s="95"/>
      <c r="E133" s="95"/>
      <c r="F133" s="95"/>
      <c r="G133" s="95"/>
      <c r="H133" s="96"/>
      <c r="I133" s="95"/>
      <c r="J133" s="95"/>
    </row>
    <row r="134" spans="4:10" ht="18" customHeight="1">
      <c r="D134" s="95"/>
      <c r="E134" s="95"/>
      <c r="F134" s="95"/>
      <c r="G134" s="95"/>
      <c r="H134" s="96"/>
      <c r="I134" s="95"/>
      <c r="J134" s="95"/>
    </row>
    <row r="135" spans="4:10" ht="18" customHeight="1">
      <c r="D135" s="95"/>
      <c r="E135" s="95"/>
      <c r="F135" s="95"/>
      <c r="G135" s="95"/>
      <c r="H135" s="96"/>
      <c r="I135" s="95"/>
      <c r="J135" s="95"/>
    </row>
    <row r="136" spans="4:10" ht="18" customHeight="1">
      <c r="D136" s="95"/>
      <c r="E136" s="95"/>
      <c r="F136" s="95"/>
      <c r="G136" s="95"/>
      <c r="H136" s="96"/>
      <c r="I136" s="95"/>
      <c r="J136" s="95"/>
    </row>
    <row r="137" spans="4:10" ht="18" customHeight="1">
      <c r="D137" s="95"/>
      <c r="E137" s="95"/>
      <c r="F137" s="95"/>
      <c r="G137" s="95"/>
      <c r="H137" s="96"/>
      <c r="I137" s="95"/>
      <c r="J137" s="95"/>
    </row>
    <row r="138" spans="4:10" ht="18" customHeight="1">
      <c r="D138" s="95"/>
      <c r="E138" s="95"/>
      <c r="F138" s="95"/>
      <c r="G138" s="95"/>
      <c r="H138" s="96"/>
      <c r="I138" s="95"/>
      <c r="J138" s="95"/>
    </row>
    <row r="139" spans="4:10" ht="18" customHeight="1">
      <c r="D139" s="95"/>
      <c r="E139" s="95"/>
      <c r="F139" s="95"/>
      <c r="G139" s="95"/>
      <c r="H139" s="96"/>
      <c r="I139" s="95"/>
      <c r="J139" s="95"/>
    </row>
    <row r="140" spans="4:10" ht="18" customHeight="1">
      <c r="D140" s="95"/>
      <c r="E140" s="95"/>
      <c r="F140" s="95"/>
      <c r="G140" s="95"/>
      <c r="H140" s="96"/>
      <c r="I140" s="95"/>
      <c r="J140" s="95"/>
    </row>
    <row r="141" spans="4:10" ht="18" customHeight="1">
      <c r="D141" s="95"/>
      <c r="E141" s="95"/>
      <c r="F141" s="95"/>
      <c r="G141" s="95"/>
      <c r="H141" s="96"/>
      <c r="I141" s="95"/>
      <c r="J141" s="95"/>
    </row>
    <row r="142" spans="4:10" ht="18" customHeight="1">
      <c r="D142" s="95"/>
      <c r="E142" s="95"/>
      <c r="F142" s="95"/>
      <c r="G142" s="95"/>
      <c r="H142" s="96"/>
      <c r="I142" s="95"/>
      <c r="J142" s="95"/>
    </row>
    <row r="143" spans="4:10" ht="18" customHeight="1">
      <c r="D143" s="95"/>
      <c r="E143" s="95"/>
      <c r="F143" s="95"/>
      <c r="G143" s="95"/>
      <c r="H143" s="96"/>
      <c r="I143" s="95"/>
      <c r="J143" s="95"/>
    </row>
    <row r="144" spans="4:10" ht="18" customHeight="1">
      <c r="D144" s="95"/>
      <c r="E144" s="95"/>
      <c r="F144" s="95"/>
      <c r="G144" s="95"/>
      <c r="H144" s="96"/>
      <c r="I144" s="95"/>
      <c r="J144" s="95"/>
    </row>
    <row r="145" spans="4:10" ht="18" customHeight="1">
      <c r="D145" s="95"/>
      <c r="E145" s="95"/>
      <c r="F145" s="95"/>
      <c r="G145" s="95"/>
      <c r="H145" s="96"/>
      <c r="I145" s="95"/>
      <c r="J145" s="95"/>
    </row>
    <row r="146" spans="4:10" ht="18" customHeight="1">
      <c r="D146" s="95"/>
      <c r="E146" s="95"/>
      <c r="F146" s="95"/>
      <c r="G146" s="95"/>
      <c r="H146" s="96"/>
      <c r="I146" s="95"/>
      <c r="J146" s="95"/>
    </row>
    <row r="147" spans="4:10" ht="18" customHeight="1">
      <c r="D147" s="95"/>
      <c r="E147" s="95"/>
      <c r="F147" s="95"/>
      <c r="G147" s="95"/>
      <c r="H147" s="96"/>
      <c r="I147" s="95"/>
      <c r="J147" s="95"/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95" r:id="rId2"/>
  <headerFooter alignWithMargins="0">
    <oddHeader>&amp;C&amp;"Arial,Bold"&amp;14WKCE-CRT
Test Blueprint</oddHeader>
    <oddFooter>&amp;L&amp;BThe McGraw-Hill Companies Confidential&amp;B&amp;C&amp;A&amp;RPage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7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7.8515625" defaultRowHeight="12.75" outlineLevelRow="1" outlineLevelCol="1"/>
  <cols>
    <col min="1" max="1" width="9.140625" style="1" customWidth="1"/>
    <col min="2" max="2" width="34.57421875" style="12" customWidth="1"/>
    <col min="3" max="3" width="12.28125" style="11" customWidth="1"/>
    <col min="4" max="5" width="8.140625" style="11" customWidth="1"/>
    <col min="6" max="8" width="4.8515625" style="11" customWidth="1" outlineLevel="1"/>
    <col min="9" max="9" width="9.00390625" style="11" customWidth="1" outlineLevel="1"/>
    <col min="10" max="10" width="6.421875" style="11" customWidth="1" outlineLevel="1"/>
    <col min="11" max="11" width="7.00390625" style="11" customWidth="1"/>
    <col min="12" max="14" width="9.8515625" style="11" customWidth="1"/>
    <col min="15" max="16384" width="7.8515625" style="1" customWidth="1"/>
  </cols>
  <sheetData>
    <row r="1" spans="1:18" ht="48">
      <c r="A1" s="15" t="s">
        <v>3</v>
      </c>
      <c r="B1" s="33" t="s">
        <v>0</v>
      </c>
      <c r="C1" s="14" t="s">
        <v>28</v>
      </c>
      <c r="D1" s="14" t="s">
        <v>22</v>
      </c>
      <c r="E1" s="14" t="s">
        <v>23</v>
      </c>
      <c r="F1" s="47" t="s">
        <v>1</v>
      </c>
      <c r="G1" s="47" t="s">
        <v>1</v>
      </c>
      <c r="H1" s="47" t="s">
        <v>1</v>
      </c>
      <c r="I1" s="15" t="s">
        <v>24</v>
      </c>
      <c r="J1" s="15" t="s">
        <v>2</v>
      </c>
      <c r="K1" s="14" t="s">
        <v>29</v>
      </c>
      <c r="L1" s="14" t="s">
        <v>30</v>
      </c>
      <c r="M1" s="14" t="s">
        <v>47</v>
      </c>
      <c r="N1" s="14" t="s">
        <v>31</v>
      </c>
      <c r="O1" s="14" t="s">
        <v>32</v>
      </c>
      <c r="P1" s="14" t="s">
        <v>43</v>
      </c>
      <c r="Q1" s="14" t="s">
        <v>45</v>
      </c>
      <c r="R1" s="14" t="s">
        <v>33</v>
      </c>
    </row>
    <row r="2" spans="1:18" ht="24">
      <c r="A2" s="15"/>
      <c r="B2" s="33"/>
      <c r="C2" s="60" t="s">
        <v>44</v>
      </c>
      <c r="D2" s="15"/>
      <c r="E2" s="15"/>
      <c r="F2" s="15" t="s">
        <v>19</v>
      </c>
      <c r="G2" s="15" t="s">
        <v>20</v>
      </c>
      <c r="H2" s="15" t="s">
        <v>21</v>
      </c>
      <c r="I2" s="15">
        <v>1</v>
      </c>
      <c r="J2" s="15">
        <v>5</v>
      </c>
      <c r="K2" s="15"/>
      <c r="L2" s="15">
        <f>(I4*I3)+(J4*J3)+K4</f>
        <v>0</v>
      </c>
      <c r="M2" s="15"/>
      <c r="N2" s="15"/>
      <c r="O2" s="34"/>
      <c r="P2" s="34"/>
      <c r="Q2" s="34"/>
      <c r="R2" s="34"/>
    </row>
    <row r="3" spans="1:18" ht="12">
      <c r="A3" s="15"/>
      <c r="B3" s="33"/>
      <c r="C3" s="60" t="s">
        <v>42</v>
      </c>
      <c r="D3" s="15"/>
      <c r="E3" s="15"/>
      <c r="F3" s="15"/>
      <c r="G3" s="15"/>
      <c r="H3" s="15"/>
      <c r="I3" s="15">
        <v>1</v>
      </c>
      <c r="J3" s="15">
        <v>3</v>
      </c>
      <c r="K3" s="15"/>
      <c r="L3" s="15"/>
      <c r="M3" s="15"/>
      <c r="N3" s="15"/>
      <c r="O3" s="34"/>
      <c r="P3" s="34"/>
      <c r="Q3" s="34"/>
      <c r="R3" s="34"/>
    </row>
    <row r="4" spans="1:18" s="39" customFormat="1" ht="15">
      <c r="A4" s="35" t="s">
        <v>8</v>
      </c>
      <c r="B4" s="36"/>
      <c r="C4" s="37"/>
      <c r="D4" s="37"/>
      <c r="E4" s="37"/>
      <c r="F4" s="38"/>
      <c r="G4" s="38"/>
      <c r="H4" s="38"/>
      <c r="I4" s="38">
        <f>SUM(F4:H4)</f>
        <v>0</v>
      </c>
      <c r="J4" s="37">
        <f>SUM(J6,J25,J42)</f>
        <v>0</v>
      </c>
      <c r="K4" s="37"/>
      <c r="L4" s="37">
        <f>C77</f>
        <v>45</v>
      </c>
      <c r="M4" s="37"/>
      <c r="N4" s="37"/>
      <c r="O4" s="35"/>
      <c r="P4" s="35"/>
      <c r="Q4" s="35">
        <f>(I4*I2)+(J4*J2)</f>
        <v>0</v>
      </c>
      <c r="R4" s="35">
        <f>P4+Q4</f>
        <v>0</v>
      </c>
    </row>
    <row r="5" spans="1:18" ht="48">
      <c r="A5" s="2" t="s">
        <v>25</v>
      </c>
      <c r="B5" s="3" t="s">
        <v>4</v>
      </c>
      <c r="C5" s="4"/>
      <c r="D5" s="4"/>
      <c r="E5" s="4">
        <f>SUM(E6,E25,E42)</f>
        <v>20</v>
      </c>
      <c r="F5" s="4"/>
      <c r="G5" s="4"/>
      <c r="H5" s="4"/>
      <c r="I5" s="4"/>
      <c r="J5" s="4"/>
      <c r="K5" s="4"/>
      <c r="L5" s="5"/>
      <c r="M5" s="5"/>
      <c r="N5" s="5"/>
      <c r="O5" s="16"/>
      <c r="P5" s="16"/>
      <c r="Q5" s="16"/>
      <c r="R5" s="16"/>
    </row>
    <row r="6" spans="1:18" s="41" customFormat="1" ht="48" outlineLevel="1">
      <c r="A6" s="6" t="s">
        <v>46</v>
      </c>
      <c r="B6" s="7" t="s">
        <v>5</v>
      </c>
      <c r="C6" s="8">
        <v>3</v>
      </c>
      <c r="D6" s="8"/>
      <c r="E6" s="8">
        <f>SUM(E7,E14,E20)</f>
        <v>10</v>
      </c>
      <c r="F6" s="8"/>
      <c r="G6" s="8"/>
      <c r="H6" s="8"/>
      <c r="I6" s="8"/>
      <c r="J6" s="8"/>
      <c r="K6" s="9"/>
      <c r="L6" s="8">
        <f>(I9*I7)+(J9*J7)+K9</f>
        <v>0</v>
      </c>
      <c r="M6" s="8">
        <f>ROUND(O6*L4,0)</f>
        <v>18</v>
      </c>
      <c r="N6" s="10">
        <f>L6/L4</f>
        <v>0</v>
      </c>
      <c r="O6" s="6">
        <f>D57</f>
        <v>0.4054054054054054</v>
      </c>
      <c r="P6" s="6"/>
      <c r="Q6" s="6">
        <f>(I6*I2)+(J6*J2)</f>
        <v>0</v>
      </c>
      <c r="R6" s="6">
        <f>P6+Q6</f>
        <v>0</v>
      </c>
    </row>
    <row r="7" spans="1:17" ht="72" outlineLevel="1">
      <c r="A7" s="11">
        <v>1.1</v>
      </c>
      <c r="B7" s="12" t="s">
        <v>9</v>
      </c>
      <c r="C7" s="11">
        <v>2</v>
      </c>
      <c r="E7" s="11">
        <v>0</v>
      </c>
      <c r="L7" s="59">
        <f>(I10*I8)+(J10*J8)+K10</f>
        <v>0</v>
      </c>
      <c r="M7" s="11">
        <f>ROUND(O7*M6,0)</f>
        <v>5</v>
      </c>
      <c r="N7" s="58" t="e">
        <f>L7/L5</f>
        <v>#DIV/0!</v>
      </c>
      <c r="O7" s="1">
        <f>D58</f>
        <v>0.2857142857142857</v>
      </c>
      <c r="Q7" s="63">
        <f>(I7*I2)+(J7*J2)</f>
        <v>0</v>
      </c>
    </row>
    <row r="8" spans="1:2" ht="36" outlineLevel="1">
      <c r="A8" s="11"/>
      <c r="B8" s="62" t="s">
        <v>48</v>
      </c>
    </row>
    <row r="9" spans="1:2" ht="36" outlineLevel="1">
      <c r="A9" s="11"/>
      <c r="B9" s="62" t="s">
        <v>49</v>
      </c>
    </row>
    <row r="10" spans="1:2" ht="24" outlineLevel="1">
      <c r="A10" s="11"/>
      <c r="B10" s="62" t="s">
        <v>50</v>
      </c>
    </row>
    <row r="11" spans="1:2" ht="24" outlineLevel="1">
      <c r="A11" s="11"/>
      <c r="B11" s="62" t="s">
        <v>64</v>
      </c>
    </row>
    <row r="12" spans="1:2" ht="24" outlineLevel="1">
      <c r="A12" s="11"/>
      <c r="B12" s="62" t="s">
        <v>51</v>
      </c>
    </row>
    <row r="13" spans="1:2" ht="24" outlineLevel="1">
      <c r="A13" s="11"/>
      <c r="B13" s="13" t="s">
        <v>52</v>
      </c>
    </row>
    <row r="14" spans="1:17" ht="72" outlineLevel="1">
      <c r="A14" s="11">
        <v>1.2</v>
      </c>
      <c r="B14" s="12" t="s">
        <v>11</v>
      </c>
      <c r="C14" s="11">
        <v>2</v>
      </c>
      <c r="D14" s="11" t="s">
        <v>91</v>
      </c>
      <c r="E14" s="11">
        <v>3</v>
      </c>
      <c r="L14" s="59">
        <f>(I17*I15)+(J17*J15)+K17</f>
        <v>0</v>
      </c>
      <c r="M14" s="11">
        <f>ROUND(O14*M6,0)</f>
        <v>5</v>
      </c>
      <c r="N14" s="58" t="e">
        <f>L14/L12</f>
        <v>#DIV/0!</v>
      </c>
      <c r="O14" s="1">
        <f>D59</f>
        <v>0.2857142857142857</v>
      </c>
      <c r="Q14" s="63">
        <f>(I14*I2)+(J14*J2)</f>
        <v>0</v>
      </c>
    </row>
    <row r="15" spans="1:2" ht="15.75" customHeight="1" outlineLevel="1">
      <c r="A15" s="11"/>
      <c r="B15" s="13" t="s">
        <v>65</v>
      </c>
    </row>
    <row r="16" spans="1:2" ht="24" outlineLevel="1">
      <c r="A16" s="11"/>
      <c r="B16" s="13" t="s">
        <v>66</v>
      </c>
    </row>
    <row r="17" spans="1:2" ht="24" outlineLevel="1">
      <c r="A17" s="11"/>
      <c r="B17" s="13" t="s">
        <v>67</v>
      </c>
    </row>
    <row r="18" spans="1:2" ht="24" outlineLevel="1">
      <c r="A18" s="11"/>
      <c r="B18" s="13" t="s">
        <v>68</v>
      </c>
    </row>
    <row r="19" spans="1:2" ht="36" outlineLevel="1">
      <c r="A19" s="11"/>
      <c r="B19" s="13" t="s">
        <v>69</v>
      </c>
    </row>
    <row r="20" spans="1:17" ht="72" outlineLevel="1">
      <c r="A20" s="11">
        <v>1.3</v>
      </c>
      <c r="B20" s="12" t="s">
        <v>10</v>
      </c>
      <c r="C20" s="11">
        <v>3</v>
      </c>
      <c r="D20" s="11" t="s">
        <v>93</v>
      </c>
      <c r="E20" s="11">
        <v>7</v>
      </c>
      <c r="L20" s="59">
        <f>(I23*I21)+(J23*J21)+K23</f>
        <v>0</v>
      </c>
      <c r="M20" s="11">
        <f>ROUND(O20*M6,0)</f>
        <v>8</v>
      </c>
      <c r="N20" s="58" t="e">
        <f>L20/L18</f>
        <v>#DIV/0!</v>
      </c>
      <c r="O20" s="1">
        <f>D60</f>
        <v>0.42857142857142855</v>
      </c>
      <c r="Q20" s="63">
        <f>(I20*I2)+(J20*J2)</f>
        <v>0</v>
      </c>
    </row>
    <row r="21" spans="1:2" ht="24" outlineLevel="1">
      <c r="A21" s="11"/>
      <c r="B21" s="13" t="s">
        <v>70</v>
      </c>
    </row>
    <row r="22" spans="1:2" ht="36" outlineLevel="1">
      <c r="A22" s="11"/>
      <c r="B22" s="13" t="s">
        <v>71</v>
      </c>
    </row>
    <row r="23" spans="1:2" ht="24" outlineLevel="1">
      <c r="A23" s="11"/>
      <c r="B23" s="13" t="s">
        <v>72</v>
      </c>
    </row>
    <row r="24" spans="1:2" ht="24" outlineLevel="1">
      <c r="A24" s="11"/>
      <c r="B24" s="13" t="s">
        <v>73</v>
      </c>
    </row>
    <row r="25" spans="1:18" ht="48" outlineLevel="1">
      <c r="A25" s="6" t="s">
        <v>26</v>
      </c>
      <c r="B25" s="7" t="s">
        <v>6</v>
      </c>
      <c r="C25" s="8">
        <v>3</v>
      </c>
      <c r="D25" s="8"/>
      <c r="E25" s="8">
        <f>SUM(E26,E32,E38,E40)</f>
        <v>7</v>
      </c>
      <c r="F25" s="8"/>
      <c r="G25" s="8"/>
      <c r="H25" s="8"/>
      <c r="I25" s="8"/>
      <c r="J25" s="8"/>
      <c r="K25" s="9"/>
      <c r="L25" s="8">
        <f>(I28*I26)+(J28*J26)+K28</f>
        <v>0</v>
      </c>
      <c r="M25" s="8">
        <f>ROUND(O25*L4,0)</f>
        <v>18</v>
      </c>
      <c r="N25" s="10">
        <f>L25/L4</f>
        <v>0</v>
      </c>
      <c r="O25" s="17">
        <f>D61</f>
        <v>0.4054054054054054</v>
      </c>
      <c r="P25" s="17"/>
      <c r="Q25" s="6">
        <f>(I25*I2)+(J25*J2)</f>
        <v>0</v>
      </c>
      <c r="R25" s="6">
        <f>P25+Q25</f>
        <v>0</v>
      </c>
    </row>
    <row r="26" spans="1:17" ht="48" outlineLevel="1">
      <c r="A26" s="11">
        <v>2.1</v>
      </c>
      <c r="B26" s="12" t="s">
        <v>12</v>
      </c>
      <c r="C26" s="11">
        <v>3</v>
      </c>
      <c r="D26" s="11" t="s">
        <v>92</v>
      </c>
      <c r="E26" s="11">
        <v>4</v>
      </c>
      <c r="L26" s="59">
        <f>(I29*I27)+(J29*J27)+K29</f>
        <v>0</v>
      </c>
      <c r="M26" s="11">
        <f>ROUNDUP(O26*M25,0)+1</f>
        <v>9</v>
      </c>
      <c r="N26" s="58" t="e">
        <f>L26/L24</f>
        <v>#DIV/0!</v>
      </c>
      <c r="O26" s="1">
        <f>D62</f>
        <v>0.42857142857142855</v>
      </c>
      <c r="Q26" s="63">
        <f>(I26*I2)+(J26*J2)</f>
        <v>0</v>
      </c>
    </row>
    <row r="27" spans="1:2" ht="60" outlineLevel="1">
      <c r="A27" s="11"/>
      <c r="B27" s="13" t="s">
        <v>74</v>
      </c>
    </row>
    <row r="28" spans="1:2" ht="24" outlineLevel="1">
      <c r="A28" s="11"/>
      <c r="B28" s="13" t="s">
        <v>75</v>
      </c>
    </row>
    <row r="29" spans="1:2" ht="48" outlineLevel="1">
      <c r="A29" s="11"/>
      <c r="B29" s="13" t="s">
        <v>76</v>
      </c>
    </row>
    <row r="30" spans="1:2" ht="24" outlineLevel="1">
      <c r="A30" s="11"/>
      <c r="B30" s="13" t="s">
        <v>77</v>
      </c>
    </row>
    <row r="31" spans="1:2" ht="36" outlineLevel="1">
      <c r="A31" s="11"/>
      <c r="B31" s="13" t="s">
        <v>78</v>
      </c>
    </row>
    <row r="32" spans="1:17" ht="60" outlineLevel="1">
      <c r="A32" s="11">
        <v>2.2</v>
      </c>
      <c r="B32" s="12" t="s">
        <v>13</v>
      </c>
      <c r="C32" s="11">
        <v>2</v>
      </c>
      <c r="D32" s="11">
        <v>39</v>
      </c>
      <c r="E32" s="11">
        <v>1</v>
      </c>
      <c r="L32" s="59">
        <f>(I41*I38)+(J41*J38)+K41</f>
        <v>0</v>
      </c>
      <c r="M32" s="11">
        <f>ROUND(O32*M25,0)</f>
        <v>5</v>
      </c>
      <c r="N32" s="58" t="e">
        <f>L32/L30</f>
        <v>#DIV/0!</v>
      </c>
      <c r="O32" s="1">
        <f>D63</f>
        <v>0.2857142857142857</v>
      </c>
      <c r="Q32" s="63">
        <f>(I32*I2)+(J32*J2)</f>
        <v>0</v>
      </c>
    </row>
    <row r="33" spans="1:14" ht="22.5" customHeight="1" outlineLevel="1">
      <c r="A33" s="11"/>
      <c r="B33" s="61" t="s">
        <v>53</v>
      </c>
      <c r="L33" s="59"/>
      <c r="N33" s="58"/>
    </row>
    <row r="34" spans="1:14" ht="22.5" customHeight="1" outlineLevel="1">
      <c r="A34" s="11"/>
      <c r="B34" s="61" t="s">
        <v>54</v>
      </c>
      <c r="L34" s="59"/>
      <c r="N34" s="58"/>
    </row>
    <row r="35" spans="1:14" ht="24" outlineLevel="1">
      <c r="A35" s="11"/>
      <c r="B35" s="61" t="s">
        <v>55</v>
      </c>
      <c r="L35" s="59"/>
      <c r="N35" s="58"/>
    </row>
    <row r="36" spans="1:14" ht="48" outlineLevel="1">
      <c r="A36" s="11"/>
      <c r="B36" s="61" t="s">
        <v>56</v>
      </c>
      <c r="L36" s="59"/>
      <c r="N36" s="58"/>
    </row>
    <row r="37" spans="1:14" ht="24" outlineLevel="1">
      <c r="A37" s="11"/>
      <c r="B37" s="61" t="s">
        <v>57</v>
      </c>
      <c r="L37" s="59"/>
      <c r="N37" s="58"/>
    </row>
    <row r="38" spans="1:17" ht="36" outlineLevel="1">
      <c r="A38" s="11">
        <v>2.3</v>
      </c>
      <c r="B38" s="12" t="s">
        <v>14</v>
      </c>
      <c r="C38" s="11">
        <v>1</v>
      </c>
      <c r="E38" s="11">
        <v>0</v>
      </c>
      <c r="L38" s="59">
        <f>(I42*I40)+(J42*J40)+K42</f>
        <v>0</v>
      </c>
      <c r="M38" s="11">
        <f>ROUNDDOWN(O38*M25,0)-1</f>
        <v>1</v>
      </c>
      <c r="N38" s="58" t="e">
        <f>L38/L31</f>
        <v>#DIV/0!</v>
      </c>
      <c r="O38" s="1">
        <f>D64</f>
        <v>0.14285714285714285</v>
      </c>
      <c r="Q38" s="63">
        <f>(I38*I2)+(J38*J2)</f>
        <v>0</v>
      </c>
    </row>
    <row r="39" spans="1:14" ht="48" outlineLevel="1">
      <c r="A39" s="11"/>
      <c r="B39" s="61" t="s">
        <v>58</v>
      </c>
      <c r="L39" s="59"/>
      <c r="N39" s="58"/>
    </row>
    <row r="40" spans="1:17" ht="48" outlineLevel="1">
      <c r="A40" s="11">
        <v>2.4</v>
      </c>
      <c r="B40" s="12" t="s">
        <v>15</v>
      </c>
      <c r="C40" s="11">
        <v>1</v>
      </c>
      <c r="D40" s="11" t="s">
        <v>89</v>
      </c>
      <c r="E40" s="11">
        <v>2</v>
      </c>
      <c r="L40" s="59">
        <f>(I43*I41)+(J43*J41)+K43</f>
        <v>0</v>
      </c>
      <c r="M40" s="11">
        <f>ROUND(O40*M25,0)</f>
        <v>3</v>
      </c>
      <c r="N40" s="58" t="e">
        <f>L40/L32</f>
        <v>#DIV/0!</v>
      </c>
      <c r="O40" s="1">
        <f>D65</f>
        <v>0.14285714285714285</v>
      </c>
      <c r="Q40" s="63">
        <f>(I40*I2)+(J40*J2)</f>
        <v>0</v>
      </c>
    </row>
    <row r="41" spans="1:2" ht="36" outlineLevel="1">
      <c r="A41" s="11"/>
      <c r="B41" s="13" t="s">
        <v>79</v>
      </c>
    </row>
    <row r="42" spans="1:18" ht="36" outlineLevel="1">
      <c r="A42" s="6" t="s">
        <v>27</v>
      </c>
      <c r="B42" s="7" t="s">
        <v>7</v>
      </c>
      <c r="C42" s="8">
        <v>3</v>
      </c>
      <c r="D42" s="8"/>
      <c r="E42" s="8">
        <f>SUM(E43,E46,E49,E52)</f>
        <v>3</v>
      </c>
      <c r="F42" s="8"/>
      <c r="G42" s="8"/>
      <c r="H42" s="8"/>
      <c r="I42" s="8"/>
      <c r="J42" s="8"/>
      <c r="K42" s="9"/>
      <c r="L42" s="8">
        <f>(I46*I43)+(J46*J43)+K46</f>
        <v>0</v>
      </c>
      <c r="M42" s="8">
        <f>ROUND(O42*L4,0)</f>
        <v>9</v>
      </c>
      <c r="N42" s="10">
        <f>L42/L4</f>
        <v>0</v>
      </c>
      <c r="O42" s="17">
        <f>D66</f>
        <v>0.18918918918918917</v>
      </c>
      <c r="P42" s="17"/>
      <c r="Q42" s="6">
        <f>(I42*I2)+(J42*J2)</f>
        <v>0</v>
      </c>
      <c r="R42" s="6">
        <f>P42+Q42</f>
        <v>0</v>
      </c>
    </row>
    <row r="43" spans="1:17" ht="60">
      <c r="A43" s="11">
        <v>3.1</v>
      </c>
      <c r="B43" s="12" t="s">
        <v>16</v>
      </c>
      <c r="C43" s="11">
        <v>2</v>
      </c>
      <c r="D43" s="11" t="s">
        <v>88</v>
      </c>
      <c r="E43" s="11">
        <v>0</v>
      </c>
      <c r="L43" s="59">
        <f>(I48*I46)+(J48*J46)+K48</f>
        <v>0</v>
      </c>
      <c r="M43" s="11">
        <f>ROUND(O43*M42,0)</f>
        <v>2</v>
      </c>
      <c r="N43" s="58" t="e">
        <f>L43/L41</f>
        <v>#DIV/0!</v>
      </c>
      <c r="O43" s="1">
        <f>D67</f>
        <v>0.2222222222222222</v>
      </c>
      <c r="Q43" s="63">
        <f>(I43*I2)+(J43*J2)</f>
        <v>0</v>
      </c>
    </row>
    <row r="44" spans="1:14" ht="36">
      <c r="A44" s="11"/>
      <c r="B44" s="61" t="s">
        <v>59</v>
      </c>
      <c r="L44" s="59"/>
      <c r="N44" s="58"/>
    </row>
    <row r="45" spans="1:14" ht="24">
      <c r="A45" s="11"/>
      <c r="B45" s="61" t="s">
        <v>60</v>
      </c>
      <c r="L45" s="59"/>
      <c r="N45" s="58"/>
    </row>
    <row r="46" spans="1:17" ht="24">
      <c r="A46" s="11">
        <v>3.2</v>
      </c>
      <c r="B46" s="12" t="s">
        <v>17</v>
      </c>
      <c r="C46" s="11">
        <v>2</v>
      </c>
      <c r="E46" s="11">
        <v>0</v>
      </c>
      <c r="L46" s="59">
        <f>(I49*I47)+(J49*J47)+K49</f>
        <v>0</v>
      </c>
      <c r="M46" s="11">
        <f>ROUND(O46*M42,0)</f>
        <v>2</v>
      </c>
      <c r="N46" s="58" t="e">
        <f>L46/L42</f>
        <v>#DIV/0!</v>
      </c>
      <c r="O46" s="1">
        <f>D68</f>
        <v>0.2222222222222222</v>
      </c>
      <c r="Q46" s="63">
        <f>(I46*I2)+(J46*J2)</f>
        <v>0</v>
      </c>
    </row>
    <row r="47" spans="1:2" ht="36">
      <c r="A47" s="11"/>
      <c r="B47" s="13" t="s">
        <v>80</v>
      </c>
    </row>
    <row r="48" spans="1:2" ht="36">
      <c r="A48" s="11"/>
      <c r="B48" s="13" t="s">
        <v>81</v>
      </c>
    </row>
    <row r="49" spans="1:17" ht="48">
      <c r="A49" s="11">
        <v>3.3</v>
      </c>
      <c r="B49" s="12" t="s">
        <v>61</v>
      </c>
      <c r="C49" s="11">
        <v>1.5</v>
      </c>
      <c r="D49" s="11" t="s">
        <v>90</v>
      </c>
      <c r="E49" s="11">
        <v>2</v>
      </c>
      <c r="L49" s="59">
        <f>(I54*I52)+(J54*J52)+K54</f>
        <v>0</v>
      </c>
      <c r="M49" s="11">
        <f>ROUND(O49*M42,0)</f>
        <v>3</v>
      </c>
      <c r="N49" s="58" t="e">
        <f>L49/L47</f>
        <v>#DIV/0!</v>
      </c>
      <c r="O49" s="1">
        <f>D69</f>
        <v>0.3333333333333333</v>
      </c>
      <c r="Q49" s="63">
        <f>(I49*I2)+(J49*J2)</f>
        <v>0</v>
      </c>
    </row>
    <row r="50" spans="1:14" ht="36">
      <c r="A50" s="11"/>
      <c r="B50" s="61" t="s">
        <v>62</v>
      </c>
      <c r="L50" s="59"/>
      <c r="N50" s="58"/>
    </row>
    <row r="51" spans="1:14" ht="24">
      <c r="A51" s="11"/>
      <c r="B51" s="61" t="s">
        <v>63</v>
      </c>
      <c r="L51" s="59"/>
      <c r="N51" s="58"/>
    </row>
    <row r="52" spans="1:17" ht="48">
      <c r="A52" s="11">
        <v>3.4</v>
      </c>
      <c r="B52" s="12" t="s">
        <v>18</v>
      </c>
      <c r="C52" s="11">
        <v>3</v>
      </c>
      <c r="D52" s="11">
        <v>56</v>
      </c>
      <c r="E52" s="11">
        <v>1</v>
      </c>
      <c r="L52" s="59">
        <f>(I55*I53)+(J55*J53)+K55</f>
        <v>0</v>
      </c>
      <c r="M52" s="11">
        <f>ROUND(O52*M42,0)</f>
        <v>2</v>
      </c>
      <c r="N52" s="58" t="e">
        <f>L52/L48</f>
        <v>#DIV/0!</v>
      </c>
      <c r="O52" s="1">
        <f>D70</f>
        <v>0.2222222222222222</v>
      </c>
      <c r="Q52" s="63">
        <f>(I52*I2)+(J52*J2)</f>
        <v>0</v>
      </c>
    </row>
    <row r="53" ht="36">
      <c r="B53" s="13" t="s">
        <v>82</v>
      </c>
    </row>
    <row r="56" spans="1:29" s="21" customFormat="1" ht="25.5">
      <c r="A56" s="18"/>
      <c r="B56" s="19" t="s">
        <v>34</v>
      </c>
      <c r="C56" s="64" t="s">
        <v>35</v>
      </c>
      <c r="D56" s="48" t="s">
        <v>36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 s="21" customFormat="1" ht="51">
      <c r="A57" s="50" t="str">
        <f>A6</f>
        <v>E.1</v>
      </c>
      <c r="B57" s="57" t="str">
        <f>B6</f>
        <v>The student will use effective strategies before, during, and after reading, viewing, and listening to self-selected and assigned materials.</v>
      </c>
      <c r="C57" s="22">
        <f>C6</f>
        <v>3</v>
      </c>
      <c r="D57" s="50">
        <f>C57/C71</f>
        <v>0.4054054054054054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 s="21" customFormat="1" ht="12.75">
      <c r="A58" s="50">
        <f>A7</f>
        <v>1.1</v>
      </c>
      <c r="B58" s="57"/>
      <c r="C58" s="50">
        <f>C7</f>
        <v>2</v>
      </c>
      <c r="D58" s="50">
        <f>C58/(SUM(C58:C60))</f>
        <v>0.2857142857142857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 s="21" customFormat="1" ht="12.75">
      <c r="A59" s="50">
        <f>A14</f>
        <v>1.2</v>
      </c>
      <c r="B59" s="57"/>
      <c r="C59" s="50">
        <f>C14</f>
        <v>2</v>
      </c>
      <c r="D59" s="50">
        <f>C59/SUM(C58:C60)</f>
        <v>0.2857142857142857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:29" s="21" customFormat="1" ht="12.75">
      <c r="A60" s="50">
        <f>A20</f>
        <v>1.3</v>
      </c>
      <c r="B60" s="57"/>
      <c r="C60" s="50">
        <f>C20</f>
        <v>3</v>
      </c>
      <c r="D60" s="50">
        <f>C60/SUM(C58:C60)</f>
        <v>0.42857142857142855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 s="21" customFormat="1" ht="51">
      <c r="A61" s="50" t="str">
        <f>A25</f>
        <v>E 2</v>
      </c>
      <c r="B61" s="57" t="str">
        <f>B25</f>
        <v>The student will construct, examine, and extend meaning of traditional and contemporary works recognized as having significant literary merit.</v>
      </c>
      <c r="C61" s="22">
        <f>C25</f>
        <v>3</v>
      </c>
      <c r="D61" s="50">
        <f>C61/C71</f>
        <v>0.4054054054054054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 s="21" customFormat="1" ht="12.75">
      <c r="A62" s="50">
        <f>A26</f>
        <v>2.1</v>
      </c>
      <c r="B62" s="57"/>
      <c r="C62" s="50">
        <f>C26</f>
        <v>3</v>
      </c>
      <c r="D62" s="50">
        <f>C62/SUM(C62:C65)</f>
        <v>0.42857142857142855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:29" s="21" customFormat="1" ht="12.75">
      <c r="A63" s="50">
        <f>A32</f>
        <v>2.2</v>
      </c>
      <c r="B63" s="57"/>
      <c r="C63" s="50">
        <f>C32</f>
        <v>2</v>
      </c>
      <c r="D63" s="50">
        <f>C63/SUM(C62:C65)</f>
        <v>0.2857142857142857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1:29" s="21" customFormat="1" ht="12.75">
      <c r="A64" s="50">
        <f>A38</f>
        <v>2.3</v>
      </c>
      <c r="B64" s="57"/>
      <c r="C64" s="50">
        <f>C38</f>
        <v>1</v>
      </c>
      <c r="D64" s="50">
        <f>C64/SUM(C62:C65)</f>
        <v>0.14285714285714285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1:29" s="21" customFormat="1" ht="12.75">
      <c r="A65" s="50">
        <f>A40</f>
        <v>2.4</v>
      </c>
      <c r="B65" s="57"/>
      <c r="C65" s="50">
        <f>C40</f>
        <v>1</v>
      </c>
      <c r="D65" s="50">
        <f>C65/SUM(C62:C65)</f>
        <v>0.14285714285714285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 s="21" customFormat="1" ht="38.25">
      <c r="A66" s="50" t="str">
        <f>A42</f>
        <v>E 3</v>
      </c>
      <c r="B66" s="57" t="str">
        <f>B42</f>
        <v>The student will explain and give evidence to support perceptions about print and non-print works.</v>
      </c>
      <c r="C66" s="22">
        <v>1.4</v>
      </c>
      <c r="D66" s="50">
        <f>C66/C71</f>
        <v>0.18918918918918917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1:29" s="21" customFormat="1" ht="12.75">
      <c r="A67" s="50">
        <f>A43</f>
        <v>3.1</v>
      </c>
      <c r="B67" s="57"/>
      <c r="C67" s="50">
        <f>C43</f>
        <v>2</v>
      </c>
      <c r="D67" s="50">
        <f>C67/SUM(C67:C70)</f>
        <v>0.2222222222222222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1:29" s="21" customFormat="1" ht="12.75">
      <c r="A68" s="50">
        <f>A46</f>
        <v>3.2</v>
      </c>
      <c r="B68" s="57"/>
      <c r="C68" s="50">
        <f>C46</f>
        <v>2</v>
      </c>
      <c r="D68" s="50">
        <f>C68/SUM(C67:C70)</f>
        <v>0.2222222222222222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 s="21" customFormat="1" ht="12.75">
      <c r="A69" s="50">
        <f>A49</f>
        <v>3.3</v>
      </c>
      <c r="B69" s="57"/>
      <c r="C69" s="50">
        <v>3</v>
      </c>
      <c r="D69" s="50">
        <f>C69/SUM(C67:C70)</f>
        <v>0.3333333333333333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 s="21" customFormat="1" ht="12.75">
      <c r="A70" s="50">
        <f>A52</f>
        <v>3.4</v>
      </c>
      <c r="B70" s="57"/>
      <c r="C70" s="50">
        <v>2</v>
      </c>
      <c r="D70" s="50">
        <f>C70/SUM(C67:C70)</f>
        <v>0.2222222222222222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1:29" s="40" customFormat="1" ht="12.75">
      <c r="A71" s="43"/>
      <c r="B71" s="51" t="s">
        <v>37</v>
      </c>
      <c r="C71" s="44">
        <f>SUM(C57,C61,C66)</f>
        <v>7.4</v>
      </c>
      <c r="D71" s="52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</row>
    <row r="72" spans="1:29" s="26" customFormat="1" ht="30.75" customHeight="1">
      <c r="A72" s="23"/>
      <c r="B72" s="54"/>
      <c r="C72" s="24"/>
      <c r="D72" s="5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</row>
    <row r="73" spans="1:29" s="21" customFormat="1" ht="53.25" customHeight="1">
      <c r="A73" s="18"/>
      <c r="B73" s="27" t="s">
        <v>38</v>
      </c>
      <c r="C73" s="28" t="s">
        <v>39</v>
      </c>
      <c r="D73" s="29" t="s">
        <v>36</v>
      </c>
      <c r="E73" s="30" t="s">
        <v>40</v>
      </c>
      <c r="F73" s="30" t="s">
        <v>41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s="21" customFormat="1" ht="51">
      <c r="A74" s="50" t="str">
        <f>A57</f>
        <v>E.1</v>
      </c>
      <c r="B74" s="57" t="str">
        <f>B57</f>
        <v>The student will use effective strategies before, during, and after reading, viewing, and listening to self-selected and assigned materials.</v>
      </c>
      <c r="C74" s="22">
        <f>ROUND(D74*C77,0)</f>
        <v>18</v>
      </c>
      <c r="D74" s="32">
        <f>D57</f>
        <v>0.4054054054054054</v>
      </c>
      <c r="E74" s="22">
        <f>E6</f>
        <v>10</v>
      </c>
      <c r="F74" s="22">
        <f>C74-E74</f>
        <v>8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1:29" s="21" customFormat="1" ht="51">
      <c r="A75" s="50" t="str">
        <f>A61</f>
        <v>E 2</v>
      </c>
      <c r="B75" s="57" t="str">
        <f>B61</f>
        <v>The student will construct, examine, and extend meaning of traditional and contemporary works recognized as having significant literary merit.</v>
      </c>
      <c r="C75" s="22">
        <f>ROUND(D75*C77,0)</f>
        <v>18</v>
      </c>
      <c r="D75" s="50">
        <f>D61</f>
        <v>0.4054054054054054</v>
      </c>
      <c r="E75" s="22">
        <f>E25</f>
        <v>7</v>
      </c>
      <c r="F75" s="22">
        <f>C75-E75</f>
        <v>11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1:29" s="21" customFormat="1" ht="36.75" customHeight="1">
      <c r="A76" s="50" t="str">
        <f>A66</f>
        <v>E 3</v>
      </c>
      <c r="B76" s="57" t="str">
        <f>B66</f>
        <v>The student will explain and give evidence to support perceptions about print and non-print works.</v>
      </c>
      <c r="C76" s="22">
        <f>ROUND(D76*C77,0)</f>
        <v>9</v>
      </c>
      <c r="D76" s="50">
        <f>D66</f>
        <v>0.18918918918918917</v>
      </c>
      <c r="E76" s="22">
        <f>E42</f>
        <v>3</v>
      </c>
      <c r="F76" s="22">
        <f>C76-E76</f>
        <v>6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 spans="1:29" s="40" customFormat="1" ht="24.75" customHeight="1">
      <c r="A77" s="43"/>
      <c r="B77" s="51" t="s">
        <v>37</v>
      </c>
      <c r="C77" s="46">
        <v>45</v>
      </c>
      <c r="D77" s="51"/>
      <c r="E77" s="42">
        <f>SUM(E74:E76)</f>
        <v>20</v>
      </c>
      <c r="F77" s="51">
        <f>SUM(F74:F76)</f>
        <v>25</v>
      </c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</sheetData>
  <sheetProtection/>
  <printOptions gridLines="1" horizontalCentered="1"/>
  <pageMargins left="0.25" right="0.25" top="0.75" bottom="0.75" header="0.25" footer="0.25"/>
  <pageSetup cellComments="asDisplayed" fitToHeight="0" horizontalDpi="1200" verticalDpi="1200" orientation="landscape" scale="78" r:id="rId2"/>
  <headerFooter alignWithMargins="0">
    <oddHeader>&amp;C&amp;"Arial,Bold"&amp;12Maryland Grade 10 Reading
Blueprint</oddHeader>
    <oddFooter>&amp;C&amp;"Arial,Bold"CONFIDENTIAL&amp;"Arial,Regular"
For Planning and Discussion Only&amp;RPage &amp;P of &amp;N</oddFooter>
  </headerFooter>
  <rowBreaks count="3" manualBreakCount="3">
    <brk id="31" max="17" man="1"/>
    <brk id="45" max="17" man="1"/>
    <brk id="5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12" sqref="E12"/>
    </sheetView>
  </sheetViews>
  <sheetFormatPr defaultColWidth="7.8515625" defaultRowHeight="12.75" outlineLevelRow="1" outlineLevelCol="1"/>
  <cols>
    <col min="1" max="1" width="13.140625" style="1" customWidth="1"/>
    <col min="2" max="2" width="34.57421875" style="12" customWidth="1"/>
    <col min="3" max="5" width="7.57421875" style="11" customWidth="1" outlineLevel="1"/>
    <col min="6" max="6" width="9.00390625" style="11" customWidth="1" outlineLevel="1"/>
    <col min="7" max="7" width="8.7109375" style="11" customWidth="1" outlineLevel="1"/>
    <col min="8" max="16384" width="7.8515625" style="1" customWidth="1"/>
  </cols>
  <sheetData>
    <row r="1" spans="1:7" ht="12">
      <c r="A1" s="68" t="s">
        <v>87</v>
      </c>
      <c r="B1" s="65" t="s">
        <v>85</v>
      </c>
      <c r="C1" s="66"/>
      <c r="D1" s="66"/>
      <c r="E1" s="66"/>
      <c r="F1" s="66"/>
      <c r="G1" s="66"/>
    </row>
    <row r="2" ht="12">
      <c r="A2" s="1" t="s">
        <v>86</v>
      </c>
    </row>
    <row r="3" ht="12">
      <c r="A3" s="1" t="s">
        <v>83</v>
      </c>
    </row>
    <row r="4" ht="12">
      <c r="A4" s="1" t="s">
        <v>83</v>
      </c>
    </row>
    <row r="5" spans="1:7" ht="36">
      <c r="A5" s="15" t="s">
        <v>3</v>
      </c>
      <c r="B5" s="33" t="s">
        <v>0</v>
      </c>
      <c r="C5" s="47" t="s">
        <v>1</v>
      </c>
      <c r="D5" s="47" t="s">
        <v>1</v>
      </c>
      <c r="E5" s="47" t="s">
        <v>1</v>
      </c>
      <c r="F5" s="15" t="s">
        <v>24</v>
      </c>
      <c r="G5" s="15" t="s">
        <v>2</v>
      </c>
    </row>
    <row r="6" spans="1:7" ht="12">
      <c r="A6" s="15"/>
      <c r="B6" s="33"/>
      <c r="C6" s="15" t="s">
        <v>19</v>
      </c>
      <c r="D6" s="15" t="s">
        <v>20</v>
      </c>
      <c r="E6" s="15" t="s">
        <v>21</v>
      </c>
      <c r="F6" s="15"/>
      <c r="G6" s="15"/>
    </row>
    <row r="7" spans="1:7" ht="12">
      <c r="A7" s="15"/>
      <c r="B7" s="33"/>
      <c r="C7" s="15"/>
      <c r="D7" s="15"/>
      <c r="E7" s="15"/>
      <c r="F7" s="15"/>
      <c r="G7" s="15"/>
    </row>
    <row r="8" spans="1:7" s="39" customFormat="1" ht="15">
      <c r="A8" s="67" t="s">
        <v>84</v>
      </c>
      <c r="B8" s="36"/>
      <c r="C8" s="38"/>
      <c r="D8" s="38"/>
      <c r="E8" s="38"/>
      <c r="F8" s="38">
        <f>SUM(C8:E8)</f>
        <v>0</v>
      </c>
      <c r="G8" s="37">
        <f>SUM(G10,G29,G46)</f>
        <v>0</v>
      </c>
    </row>
    <row r="9" spans="1:7" ht="48">
      <c r="A9" s="2" t="s">
        <v>25</v>
      </c>
      <c r="B9" s="3" t="s">
        <v>4</v>
      </c>
      <c r="C9" s="4"/>
      <c r="D9" s="4"/>
      <c r="E9" s="4"/>
      <c r="F9" s="4"/>
      <c r="G9" s="4"/>
    </row>
    <row r="10" spans="1:7" s="41" customFormat="1" ht="48" outlineLevel="1">
      <c r="A10" s="6" t="s">
        <v>46</v>
      </c>
      <c r="B10" s="7" t="s">
        <v>5</v>
      </c>
      <c r="C10" s="8">
        <f>SUM(C11,C18,C24)</f>
        <v>0</v>
      </c>
      <c r="D10" s="8">
        <f>SUM(D11,D18,D24)</f>
        <v>0</v>
      </c>
      <c r="E10" s="8">
        <f>SUM(E11,E18,E24)</f>
        <v>0</v>
      </c>
      <c r="F10" s="8">
        <f>SUM(C10:E10)</f>
        <v>0</v>
      </c>
      <c r="G10" s="8">
        <f>SUM(G11,G18,G24)</f>
        <v>0</v>
      </c>
    </row>
    <row r="11" spans="1:2" ht="72" outlineLevel="1">
      <c r="A11" s="11">
        <v>1.1</v>
      </c>
      <c r="B11" s="12" t="s">
        <v>9</v>
      </c>
    </row>
    <row r="12" spans="1:2" ht="36" outlineLevel="1">
      <c r="A12" s="11"/>
      <c r="B12" s="62" t="s">
        <v>48</v>
      </c>
    </row>
    <row r="13" spans="1:2" ht="36" outlineLevel="1">
      <c r="A13" s="11"/>
      <c r="B13" s="62" t="s">
        <v>49</v>
      </c>
    </row>
    <row r="14" spans="1:2" ht="24" outlineLevel="1">
      <c r="A14" s="11"/>
      <c r="B14" s="62" t="s">
        <v>50</v>
      </c>
    </row>
    <row r="15" spans="1:2" ht="24" outlineLevel="1">
      <c r="A15" s="11"/>
      <c r="B15" s="62" t="s">
        <v>64</v>
      </c>
    </row>
    <row r="16" spans="1:2" ht="24" outlineLevel="1">
      <c r="A16" s="11"/>
      <c r="B16" s="62" t="s">
        <v>51</v>
      </c>
    </row>
    <row r="17" spans="1:2" ht="24" outlineLevel="1">
      <c r="A17" s="11"/>
      <c r="B17" s="13" t="s">
        <v>52</v>
      </c>
    </row>
    <row r="18" spans="1:2" ht="72" outlineLevel="1">
      <c r="A18" s="11">
        <v>1.2</v>
      </c>
      <c r="B18" s="12" t="s">
        <v>11</v>
      </c>
    </row>
    <row r="19" spans="1:2" ht="15.75" customHeight="1" outlineLevel="1">
      <c r="A19" s="11"/>
      <c r="B19" s="13" t="s">
        <v>65</v>
      </c>
    </row>
    <row r="20" spans="1:2" ht="24" outlineLevel="1">
      <c r="A20" s="11"/>
      <c r="B20" s="13" t="s">
        <v>66</v>
      </c>
    </row>
    <row r="21" spans="1:2" ht="24" outlineLevel="1">
      <c r="A21" s="11"/>
      <c r="B21" s="13" t="s">
        <v>67</v>
      </c>
    </row>
    <row r="22" spans="1:2" ht="24" outlineLevel="1">
      <c r="A22" s="11"/>
      <c r="B22" s="13" t="s">
        <v>68</v>
      </c>
    </row>
    <row r="23" spans="1:2" ht="36" outlineLevel="1">
      <c r="A23" s="11"/>
      <c r="B23" s="13" t="s">
        <v>69</v>
      </c>
    </row>
    <row r="24" spans="1:2" ht="72" outlineLevel="1">
      <c r="A24" s="11">
        <v>1.3</v>
      </c>
      <c r="B24" s="12" t="s">
        <v>10</v>
      </c>
    </row>
    <row r="25" spans="1:2" ht="24" outlineLevel="1">
      <c r="A25" s="11"/>
      <c r="B25" s="13" t="s">
        <v>70</v>
      </c>
    </row>
    <row r="26" spans="1:2" ht="36" outlineLevel="1">
      <c r="A26" s="11"/>
      <c r="B26" s="13" t="s">
        <v>71</v>
      </c>
    </row>
    <row r="27" spans="1:2" ht="24" outlineLevel="1">
      <c r="A27" s="11"/>
      <c r="B27" s="13" t="s">
        <v>72</v>
      </c>
    </row>
    <row r="28" spans="1:2" ht="24" outlineLevel="1">
      <c r="A28" s="11"/>
      <c r="B28" s="13" t="s">
        <v>73</v>
      </c>
    </row>
    <row r="29" spans="1:7" ht="48" outlineLevel="1">
      <c r="A29" s="6" t="s">
        <v>26</v>
      </c>
      <c r="B29" s="7" t="s">
        <v>6</v>
      </c>
      <c r="C29" s="8">
        <f>SUM(C30,C36,C42,C44)</f>
        <v>0</v>
      </c>
      <c r="D29" s="8">
        <f>SUM(D30,D36,D42,D44)</f>
        <v>0</v>
      </c>
      <c r="E29" s="8">
        <f>SUM(E30,E36,E42,E44)</f>
        <v>0</v>
      </c>
      <c r="F29" s="8">
        <f>SUM(C29:E29)</f>
        <v>0</v>
      </c>
      <c r="G29" s="8">
        <f>SUM(G30,G36,G42,G44)</f>
        <v>0</v>
      </c>
    </row>
    <row r="30" spans="1:2" ht="48" outlineLevel="1">
      <c r="A30" s="11">
        <v>2.1</v>
      </c>
      <c r="B30" s="12" t="s">
        <v>12</v>
      </c>
    </row>
    <row r="31" spans="1:2" ht="60" outlineLevel="1">
      <c r="A31" s="11"/>
      <c r="B31" s="13" t="s">
        <v>74</v>
      </c>
    </row>
    <row r="32" spans="1:2" ht="24" outlineLevel="1">
      <c r="A32" s="11"/>
      <c r="B32" s="13" t="s">
        <v>75</v>
      </c>
    </row>
    <row r="33" spans="1:2" ht="48" outlineLevel="1">
      <c r="A33" s="11"/>
      <c r="B33" s="13" t="s">
        <v>76</v>
      </c>
    </row>
    <row r="34" spans="1:2" ht="24" outlineLevel="1">
      <c r="A34" s="11"/>
      <c r="B34" s="13" t="s">
        <v>77</v>
      </c>
    </row>
    <row r="35" spans="1:2" ht="36" outlineLevel="1">
      <c r="A35" s="11"/>
      <c r="B35" s="13" t="s">
        <v>78</v>
      </c>
    </row>
    <row r="36" spans="1:2" ht="60" outlineLevel="1">
      <c r="A36" s="11">
        <v>2.2</v>
      </c>
      <c r="B36" s="12" t="s">
        <v>13</v>
      </c>
    </row>
    <row r="37" spans="1:2" ht="22.5" customHeight="1" outlineLevel="1">
      <c r="A37" s="11"/>
      <c r="B37" s="61" t="s">
        <v>53</v>
      </c>
    </row>
    <row r="38" spans="1:2" ht="22.5" customHeight="1" outlineLevel="1">
      <c r="A38" s="11"/>
      <c r="B38" s="61" t="s">
        <v>54</v>
      </c>
    </row>
    <row r="39" spans="1:2" ht="24" outlineLevel="1">
      <c r="A39" s="11"/>
      <c r="B39" s="61" t="s">
        <v>55</v>
      </c>
    </row>
    <row r="40" spans="1:2" ht="48" outlineLevel="1">
      <c r="A40" s="11"/>
      <c r="B40" s="61" t="s">
        <v>56</v>
      </c>
    </row>
    <row r="41" spans="1:2" ht="24" outlineLevel="1">
      <c r="A41" s="11"/>
      <c r="B41" s="61" t="s">
        <v>57</v>
      </c>
    </row>
    <row r="42" spans="1:2" ht="36" outlineLevel="1">
      <c r="A42" s="11">
        <v>2.3</v>
      </c>
      <c r="B42" s="12" t="s">
        <v>14</v>
      </c>
    </row>
    <row r="43" spans="1:2" ht="48" outlineLevel="1">
      <c r="A43" s="11"/>
      <c r="B43" s="61" t="s">
        <v>58</v>
      </c>
    </row>
    <row r="44" spans="1:2" ht="48" outlineLevel="1">
      <c r="A44" s="11">
        <v>2.4</v>
      </c>
      <c r="B44" s="12" t="s">
        <v>15</v>
      </c>
    </row>
    <row r="45" spans="1:2" ht="36" outlineLevel="1">
      <c r="A45" s="11"/>
      <c r="B45" s="13" t="s">
        <v>79</v>
      </c>
    </row>
    <row r="46" spans="1:7" ht="36" outlineLevel="1">
      <c r="A46" s="6" t="s">
        <v>27</v>
      </c>
      <c r="B46" s="7" t="s">
        <v>7</v>
      </c>
      <c r="C46" s="8">
        <f>SUM(C47,C50,C53,C56)</f>
        <v>0</v>
      </c>
      <c r="D46" s="8"/>
      <c r="E46" s="8"/>
      <c r="F46" s="8">
        <f>SUM(C46:E46)</f>
        <v>0</v>
      </c>
      <c r="G46" s="8"/>
    </row>
    <row r="47" spans="1:2" ht="60">
      <c r="A47" s="11">
        <v>3.1</v>
      </c>
      <c r="B47" s="12" t="s">
        <v>16</v>
      </c>
    </row>
    <row r="48" spans="1:2" ht="36">
      <c r="A48" s="11"/>
      <c r="B48" s="61" t="s">
        <v>59</v>
      </c>
    </row>
    <row r="49" spans="1:2" ht="24">
      <c r="A49" s="11"/>
      <c r="B49" s="61" t="s">
        <v>60</v>
      </c>
    </row>
    <row r="50" spans="1:2" ht="24">
      <c r="A50" s="11">
        <v>3.2</v>
      </c>
      <c r="B50" s="12" t="s">
        <v>17</v>
      </c>
    </row>
    <row r="51" spans="1:2" ht="36">
      <c r="A51" s="11"/>
      <c r="B51" s="13" t="s">
        <v>80</v>
      </c>
    </row>
    <row r="52" spans="1:2" ht="36">
      <c r="A52" s="11"/>
      <c r="B52" s="13" t="s">
        <v>81</v>
      </c>
    </row>
    <row r="53" spans="1:2" ht="48">
      <c r="A53" s="11">
        <v>3.3</v>
      </c>
      <c r="B53" s="12" t="s">
        <v>61</v>
      </c>
    </row>
    <row r="54" spans="1:2" ht="36">
      <c r="A54" s="11"/>
      <c r="B54" s="61" t="s">
        <v>62</v>
      </c>
    </row>
    <row r="55" spans="1:2" ht="24">
      <c r="A55" s="11"/>
      <c r="B55" s="61" t="s">
        <v>63</v>
      </c>
    </row>
    <row r="56" spans="1:2" ht="48">
      <c r="A56" s="11">
        <v>3.4</v>
      </c>
      <c r="B56" s="12" t="s">
        <v>18</v>
      </c>
    </row>
    <row r="57" ht="36">
      <c r="B57" s="13" t="s">
        <v>82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G1"/>
    </sheetView>
  </sheetViews>
  <sheetFormatPr defaultColWidth="9.140625" defaultRowHeight="12.75"/>
  <cols>
    <col min="1" max="1" width="16.57421875" style="292" customWidth="1"/>
    <col min="2" max="2" width="22.00390625" style="289" customWidth="1"/>
    <col min="3" max="20" width="4.7109375" style="290" customWidth="1"/>
    <col min="21" max="23" width="4.57421875" style="291" customWidth="1"/>
    <col min="24" max="16384" width="9.140625" style="291" customWidth="1"/>
  </cols>
  <sheetData>
    <row r="1" ht="20.25">
      <c r="A1" s="288" t="s">
        <v>254</v>
      </c>
    </row>
    <row r="3" spans="1:20" s="296" customFormat="1" ht="31.5" customHeight="1">
      <c r="A3" s="293"/>
      <c r="B3" s="294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spans="1:23" s="299" customFormat="1" ht="25.5" customHeight="1" thickBot="1">
      <c r="A4" s="297" t="s">
        <v>101</v>
      </c>
      <c r="B4" s="298" t="s">
        <v>102</v>
      </c>
      <c r="C4" s="375" t="s">
        <v>103</v>
      </c>
      <c r="D4" s="375"/>
      <c r="E4" s="376"/>
      <c r="F4" s="377" t="s">
        <v>104</v>
      </c>
      <c r="G4" s="377"/>
      <c r="H4" s="378"/>
      <c r="I4" s="377" t="s">
        <v>105</v>
      </c>
      <c r="J4" s="377"/>
      <c r="K4" s="378"/>
      <c r="L4" s="377" t="s">
        <v>106</v>
      </c>
      <c r="M4" s="377"/>
      <c r="N4" s="378"/>
      <c r="O4" s="375" t="s">
        <v>107</v>
      </c>
      <c r="P4" s="375"/>
      <c r="Q4" s="376"/>
      <c r="R4" s="375" t="s">
        <v>108</v>
      </c>
      <c r="S4" s="375"/>
      <c r="T4" s="376"/>
      <c r="U4" s="375" t="s">
        <v>109</v>
      </c>
      <c r="V4" s="375"/>
      <c r="W4" s="375"/>
    </row>
    <row r="5" spans="1:23" s="80" customFormat="1" ht="54.75" customHeight="1">
      <c r="A5" s="276"/>
      <c r="C5" s="277" t="s">
        <v>256</v>
      </c>
      <c r="D5" s="277" t="s">
        <v>1</v>
      </c>
      <c r="E5" s="307" t="s">
        <v>255</v>
      </c>
      <c r="F5" s="277" t="s">
        <v>256</v>
      </c>
      <c r="G5" s="277" t="s">
        <v>1</v>
      </c>
      <c r="H5" s="307" t="s">
        <v>255</v>
      </c>
      <c r="I5" s="277" t="s">
        <v>256</v>
      </c>
      <c r="J5" s="277" t="s">
        <v>1</v>
      </c>
      <c r="K5" s="307" t="s">
        <v>255</v>
      </c>
      <c r="L5" s="277" t="s">
        <v>256</v>
      </c>
      <c r="M5" s="277" t="s">
        <v>1</v>
      </c>
      <c r="N5" s="307" t="s">
        <v>255</v>
      </c>
      <c r="O5" s="277" t="s">
        <v>256</v>
      </c>
      <c r="P5" s="277" t="s">
        <v>1</v>
      </c>
      <c r="Q5" s="307" t="s">
        <v>255</v>
      </c>
      <c r="R5" s="277" t="s">
        <v>256</v>
      </c>
      <c r="S5" s="277" t="s">
        <v>1</v>
      </c>
      <c r="T5" s="307" t="s">
        <v>255</v>
      </c>
      <c r="U5" s="277" t="s">
        <v>256</v>
      </c>
      <c r="V5" s="277" t="s">
        <v>1</v>
      </c>
      <c r="W5" s="277" t="s">
        <v>255</v>
      </c>
    </row>
    <row r="6" spans="1:23" s="318" customFormat="1" ht="25.5">
      <c r="A6" s="300" t="s">
        <v>118</v>
      </c>
      <c r="B6" s="301" t="s">
        <v>119</v>
      </c>
      <c r="C6" s="316">
        <v>9</v>
      </c>
      <c r="D6" s="316">
        <v>3</v>
      </c>
      <c r="E6" s="317">
        <v>3</v>
      </c>
      <c r="F6" s="316">
        <f>(G6)+(H6*2)</f>
        <v>9</v>
      </c>
      <c r="G6" s="316">
        <v>3</v>
      </c>
      <c r="H6" s="317">
        <v>3</v>
      </c>
      <c r="I6" s="316">
        <f>(J6)+(K6*2)</f>
        <v>9</v>
      </c>
      <c r="J6" s="316">
        <v>3</v>
      </c>
      <c r="K6" s="317">
        <v>3</v>
      </c>
      <c r="L6" s="316">
        <f>(M6)+(N6*2)</f>
        <v>9</v>
      </c>
      <c r="M6" s="316">
        <v>3</v>
      </c>
      <c r="N6" s="317">
        <v>3</v>
      </c>
      <c r="O6" s="316">
        <f>(P6)+(Q6*2)</f>
        <v>9</v>
      </c>
      <c r="P6" s="316">
        <v>3</v>
      </c>
      <c r="Q6" s="317">
        <v>3</v>
      </c>
      <c r="R6" s="316">
        <f>(S6)+(T6*2)</f>
        <v>9</v>
      </c>
      <c r="S6" s="316">
        <v>3</v>
      </c>
      <c r="T6" s="317">
        <v>3</v>
      </c>
      <c r="U6" s="316">
        <f>(V6)+(W6*2)</f>
        <v>9</v>
      </c>
      <c r="V6" s="318">
        <v>7</v>
      </c>
      <c r="W6" s="318">
        <v>1</v>
      </c>
    </row>
    <row r="7" spans="1:20" s="296" customFormat="1" ht="12.75">
      <c r="A7" s="139" t="s">
        <v>127</v>
      </c>
      <c r="B7" s="82" t="s">
        <v>120</v>
      </c>
      <c r="C7" s="308"/>
      <c r="D7" s="308"/>
      <c r="E7" s="309"/>
      <c r="F7" s="308"/>
      <c r="G7" s="308"/>
      <c r="H7" s="309"/>
      <c r="I7" s="308"/>
      <c r="J7" s="308"/>
      <c r="K7" s="309"/>
      <c r="L7" s="308"/>
      <c r="M7" s="308"/>
      <c r="N7" s="309"/>
      <c r="O7" s="308"/>
      <c r="P7" s="308"/>
      <c r="Q7" s="309"/>
      <c r="R7" s="308"/>
      <c r="S7" s="308"/>
      <c r="T7" s="309"/>
    </row>
    <row r="8" spans="1:20" s="296" customFormat="1" ht="12.75">
      <c r="A8" s="139" t="s">
        <v>128</v>
      </c>
      <c r="B8" s="82" t="s">
        <v>121</v>
      </c>
      <c r="C8" s="308"/>
      <c r="D8" s="308"/>
      <c r="E8" s="309"/>
      <c r="F8" s="308"/>
      <c r="G8" s="308"/>
      <c r="H8" s="309"/>
      <c r="I8" s="308"/>
      <c r="J8" s="308"/>
      <c r="K8" s="309"/>
      <c r="L8" s="308"/>
      <c r="M8" s="308"/>
      <c r="N8" s="309"/>
      <c r="O8" s="308"/>
      <c r="P8" s="308"/>
      <c r="Q8" s="309"/>
      <c r="R8" s="308"/>
      <c r="S8" s="308"/>
      <c r="T8" s="309"/>
    </row>
    <row r="9" spans="1:20" s="296" customFormat="1" ht="12.75">
      <c r="A9" s="139" t="s">
        <v>129</v>
      </c>
      <c r="B9" s="82" t="s">
        <v>122</v>
      </c>
      <c r="C9" s="308"/>
      <c r="D9" s="308"/>
      <c r="E9" s="309"/>
      <c r="F9" s="308"/>
      <c r="G9" s="308"/>
      <c r="H9" s="309"/>
      <c r="I9" s="308"/>
      <c r="J9" s="308"/>
      <c r="K9" s="309"/>
      <c r="L9" s="308"/>
      <c r="M9" s="308"/>
      <c r="N9" s="309"/>
      <c r="O9" s="308"/>
      <c r="P9" s="308"/>
      <c r="Q9" s="309"/>
      <c r="R9" s="308"/>
      <c r="S9" s="308"/>
      <c r="T9" s="309"/>
    </row>
    <row r="10" spans="1:20" s="296" customFormat="1" ht="12.75">
      <c r="A10" s="139" t="s">
        <v>130</v>
      </c>
      <c r="B10" s="82" t="s">
        <v>123</v>
      </c>
      <c r="C10" s="308"/>
      <c r="D10" s="308"/>
      <c r="E10" s="309"/>
      <c r="F10" s="308"/>
      <c r="G10" s="308"/>
      <c r="H10" s="309"/>
      <c r="I10" s="308"/>
      <c r="J10" s="308"/>
      <c r="K10" s="309"/>
      <c r="L10" s="308"/>
      <c r="M10" s="308"/>
      <c r="N10" s="309"/>
      <c r="O10" s="308"/>
      <c r="P10" s="308"/>
      <c r="Q10" s="309"/>
      <c r="R10" s="308"/>
      <c r="S10" s="308"/>
      <c r="T10" s="309"/>
    </row>
    <row r="11" spans="1:20" s="296" customFormat="1" ht="12.75">
      <c r="A11" s="139" t="s">
        <v>131</v>
      </c>
      <c r="B11" s="82" t="s">
        <v>124</v>
      </c>
      <c r="C11" s="308"/>
      <c r="D11" s="308"/>
      <c r="E11" s="309"/>
      <c r="F11" s="308"/>
      <c r="G11" s="308"/>
      <c r="H11" s="309"/>
      <c r="I11" s="308"/>
      <c r="J11" s="308"/>
      <c r="K11" s="309"/>
      <c r="L11" s="308"/>
      <c r="M11" s="308"/>
      <c r="N11" s="309"/>
      <c r="O11" s="308"/>
      <c r="P11" s="308"/>
      <c r="Q11" s="309"/>
      <c r="R11" s="308"/>
      <c r="S11" s="308"/>
      <c r="T11" s="309"/>
    </row>
    <row r="12" spans="1:23" s="318" customFormat="1" ht="25.5">
      <c r="A12" s="300" t="s">
        <v>126</v>
      </c>
      <c r="B12" s="301" t="s">
        <v>125</v>
      </c>
      <c r="C12" s="316">
        <v>12</v>
      </c>
      <c r="D12" s="316">
        <v>11</v>
      </c>
      <c r="E12" s="317">
        <v>1</v>
      </c>
      <c r="F12" s="316">
        <f>(G12)+(H12*1)</f>
        <v>11</v>
      </c>
      <c r="G12" s="316">
        <v>11</v>
      </c>
      <c r="H12" s="317">
        <v>0</v>
      </c>
      <c r="I12" s="316">
        <f>(J12)+(K12*1)</f>
        <v>11</v>
      </c>
      <c r="J12" s="316">
        <v>11</v>
      </c>
      <c r="K12" s="317">
        <v>0</v>
      </c>
      <c r="L12" s="316">
        <f>(M12)+(N12*1)</f>
        <v>12</v>
      </c>
      <c r="M12" s="316">
        <v>12</v>
      </c>
      <c r="N12" s="317">
        <v>0</v>
      </c>
      <c r="O12" s="316">
        <f>(P12)+(Q12*1)</f>
        <v>12</v>
      </c>
      <c r="P12" s="316">
        <v>12</v>
      </c>
      <c r="Q12" s="317">
        <v>0</v>
      </c>
      <c r="R12" s="316">
        <f>(S12)+(T12*1)</f>
        <v>7</v>
      </c>
      <c r="S12" s="316">
        <v>7</v>
      </c>
      <c r="T12" s="317">
        <f>-P278</f>
        <v>0</v>
      </c>
      <c r="U12" s="316">
        <f>(V12)+(W12*2)</f>
        <v>7</v>
      </c>
      <c r="V12" s="318">
        <v>7</v>
      </c>
      <c r="W12" s="318">
        <v>0</v>
      </c>
    </row>
    <row r="13" spans="1:22" s="296" customFormat="1" ht="12.75">
      <c r="A13" s="139" t="s">
        <v>132</v>
      </c>
      <c r="B13" s="82" t="s">
        <v>133</v>
      </c>
      <c r="C13" s="308"/>
      <c r="D13" s="308">
        <v>6</v>
      </c>
      <c r="E13" s="309"/>
      <c r="F13" s="308"/>
      <c r="G13" s="308">
        <v>5</v>
      </c>
      <c r="H13" s="309"/>
      <c r="I13" s="308"/>
      <c r="J13" s="308">
        <v>5</v>
      </c>
      <c r="K13" s="309"/>
      <c r="L13" s="308"/>
      <c r="M13" s="308">
        <v>6</v>
      </c>
      <c r="N13" s="309"/>
      <c r="O13" s="308"/>
      <c r="P13" s="308">
        <v>6</v>
      </c>
      <c r="Q13" s="309"/>
      <c r="R13" s="308"/>
      <c r="S13" s="308">
        <v>4</v>
      </c>
      <c r="T13" s="309"/>
      <c r="V13" s="296">
        <v>4</v>
      </c>
    </row>
    <row r="14" spans="1:22" s="296" customFormat="1" ht="12.75">
      <c r="A14" s="139" t="s">
        <v>134</v>
      </c>
      <c r="B14" s="82" t="s">
        <v>135</v>
      </c>
      <c r="C14" s="308"/>
      <c r="D14" s="308">
        <v>5</v>
      </c>
      <c r="E14" s="309"/>
      <c r="F14" s="308"/>
      <c r="G14" s="308">
        <v>6</v>
      </c>
      <c r="H14" s="309"/>
      <c r="I14" s="308"/>
      <c r="J14" s="308">
        <v>6</v>
      </c>
      <c r="K14" s="309"/>
      <c r="L14" s="308"/>
      <c r="M14" s="308">
        <v>6</v>
      </c>
      <c r="N14" s="309"/>
      <c r="O14" s="308"/>
      <c r="P14" s="308">
        <v>6</v>
      </c>
      <c r="Q14" s="309"/>
      <c r="R14" s="308"/>
      <c r="S14" s="308">
        <v>3</v>
      </c>
      <c r="T14" s="309"/>
      <c r="V14" s="296">
        <v>3</v>
      </c>
    </row>
    <row r="15" spans="1:23" s="318" customFormat="1" ht="12.75">
      <c r="A15" s="300" t="s">
        <v>162</v>
      </c>
      <c r="B15" s="301" t="s">
        <v>163</v>
      </c>
      <c r="C15" s="316">
        <f>(D15)+(E15*1)</f>
        <v>10</v>
      </c>
      <c r="D15" s="316">
        <v>9</v>
      </c>
      <c r="E15" s="317">
        <v>1</v>
      </c>
      <c r="F15" s="316">
        <v>10</v>
      </c>
      <c r="G15" s="316">
        <v>8</v>
      </c>
      <c r="H15" s="317">
        <v>1</v>
      </c>
      <c r="I15" s="316">
        <v>10</v>
      </c>
      <c r="J15" s="316">
        <v>9</v>
      </c>
      <c r="K15" s="317">
        <v>1</v>
      </c>
      <c r="L15" s="316">
        <f>(M15)+(N15*1)</f>
        <v>10</v>
      </c>
      <c r="M15" s="316">
        <v>9</v>
      </c>
      <c r="N15" s="317">
        <v>1</v>
      </c>
      <c r="O15" s="316">
        <f>(P15)+(Q15*1)</f>
        <v>12</v>
      </c>
      <c r="P15" s="316">
        <v>10</v>
      </c>
      <c r="Q15" s="317">
        <v>2</v>
      </c>
      <c r="R15" s="316">
        <f>(S15)+(T15*1)</f>
        <v>9</v>
      </c>
      <c r="S15" s="316">
        <v>8</v>
      </c>
      <c r="T15" s="317">
        <v>1</v>
      </c>
      <c r="U15" s="316">
        <f>(V15)+(W15*2)</f>
        <v>10</v>
      </c>
      <c r="V15" s="318">
        <v>8</v>
      </c>
      <c r="W15" s="318">
        <v>1</v>
      </c>
    </row>
    <row r="16" spans="1:22" s="296" customFormat="1" ht="12.75">
      <c r="A16" s="139" t="s">
        <v>164</v>
      </c>
      <c r="B16" s="82" t="s">
        <v>165</v>
      </c>
      <c r="C16" s="308"/>
      <c r="D16" s="308">
        <v>4</v>
      </c>
      <c r="E16" s="309"/>
      <c r="F16" s="308"/>
      <c r="G16" s="308">
        <v>3</v>
      </c>
      <c r="H16" s="309"/>
      <c r="I16" s="308"/>
      <c r="J16" s="308">
        <v>3</v>
      </c>
      <c r="K16" s="309"/>
      <c r="L16" s="308"/>
      <c r="M16" s="308">
        <v>2</v>
      </c>
      <c r="N16" s="309"/>
      <c r="O16" s="308"/>
      <c r="P16" s="308">
        <v>3</v>
      </c>
      <c r="Q16" s="309"/>
      <c r="R16" s="308"/>
      <c r="S16" s="308">
        <v>2</v>
      </c>
      <c r="T16" s="309"/>
      <c r="V16" s="296">
        <v>4</v>
      </c>
    </row>
    <row r="17" spans="1:22" s="296" customFormat="1" ht="25.5">
      <c r="A17" s="139" t="s">
        <v>166</v>
      </c>
      <c r="B17" s="82" t="s">
        <v>242</v>
      </c>
      <c r="C17" s="308"/>
      <c r="D17" s="308">
        <v>4</v>
      </c>
      <c r="E17" s="309"/>
      <c r="F17" s="308"/>
      <c r="G17" s="308">
        <v>4</v>
      </c>
      <c r="H17" s="309"/>
      <c r="I17" s="308"/>
      <c r="J17" s="308">
        <v>4</v>
      </c>
      <c r="K17" s="309"/>
      <c r="L17" s="308"/>
      <c r="M17" s="308">
        <v>4</v>
      </c>
      <c r="N17" s="309"/>
      <c r="O17" s="308"/>
      <c r="P17" s="308">
        <v>4</v>
      </c>
      <c r="Q17" s="309"/>
      <c r="R17" s="308"/>
      <c r="S17" s="308">
        <v>4</v>
      </c>
      <c r="T17" s="309"/>
      <c r="V17" s="296">
        <v>2</v>
      </c>
    </row>
    <row r="18" spans="1:22" s="296" customFormat="1" ht="12.75">
      <c r="A18" s="139" t="s">
        <v>168</v>
      </c>
      <c r="B18" s="82" t="s">
        <v>171</v>
      </c>
      <c r="C18" s="308"/>
      <c r="D18" s="308">
        <v>1</v>
      </c>
      <c r="E18" s="309"/>
      <c r="F18" s="308"/>
      <c r="G18" s="308">
        <v>1</v>
      </c>
      <c r="H18" s="309"/>
      <c r="I18" s="308"/>
      <c r="J18" s="308">
        <v>2</v>
      </c>
      <c r="K18" s="309"/>
      <c r="L18" s="308"/>
      <c r="M18" s="308">
        <v>3</v>
      </c>
      <c r="N18" s="309"/>
      <c r="O18" s="308"/>
      <c r="P18" s="308">
        <v>3</v>
      </c>
      <c r="Q18" s="309"/>
      <c r="R18" s="308"/>
      <c r="S18" s="308">
        <v>2</v>
      </c>
      <c r="T18" s="309"/>
      <c r="V18" s="296">
        <v>2</v>
      </c>
    </row>
    <row r="19" spans="1:23" s="318" customFormat="1" ht="12.75">
      <c r="A19" s="300" t="s">
        <v>173</v>
      </c>
      <c r="B19" s="301" t="s">
        <v>172</v>
      </c>
      <c r="C19" s="316">
        <f>(D19)+(E19*1)</f>
        <v>8</v>
      </c>
      <c r="D19" s="316">
        <v>8</v>
      </c>
      <c r="E19" s="317">
        <v>0</v>
      </c>
      <c r="F19" s="316">
        <f>(G19)+(H19*1)</f>
        <v>9</v>
      </c>
      <c r="G19" s="316">
        <v>8</v>
      </c>
      <c r="H19" s="317">
        <v>1</v>
      </c>
      <c r="I19" s="316">
        <f>J19+K19*2</f>
        <v>11</v>
      </c>
      <c r="J19" s="316">
        <v>9</v>
      </c>
      <c r="K19" s="317">
        <v>1</v>
      </c>
      <c r="L19" s="316">
        <v>11</v>
      </c>
      <c r="M19" s="316">
        <v>9</v>
      </c>
      <c r="N19" s="317">
        <v>1</v>
      </c>
      <c r="O19" s="316">
        <f>(P19)+(Q19*1)</f>
        <v>9</v>
      </c>
      <c r="P19" s="316">
        <v>9</v>
      </c>
      <c r="Q19" s="317">
        <v>0</v>
      </c>
      <c r="R19" s="316">
        <f>(S19)+(T19*1)</f>
        <v>12</v>
      </c>
      <c r="S19" s="316">
        <v>11</v>
      </c>
      <c r="T19" s="317">
        <v>1</v>
      </c>
      <c r="U19" s="316">
        <f>(V19)+(W19*2)</f>
        <v>11</v>
      </c>
      <c r="V19" s="318">
        <v>9</v>
      </c>
      <c r="W19" s="318">
        <v>1</v>
      </c>
    </row>
    <row r="20" spans="1:22" s="296" customFormat="1" ht="12.75">
      <c r="A20" s="139" t="s">
        <v>174</v>
      </c>
      <c r="B20" s="82" t="s">
        <v>235</v>
      </c>
      <c r="C20" s="308"/>
      <c r="D20" s="308">
        <v>3</v>
      </c>
      <c r="E20" s="309"/>
      <c r="F20" s="308"/>
      <c r="G20" s="308">
        <v>3</v>
      </c>
      <c r="H20" s="309"/>
      <c r="I20" s="308"/>
      <c r="J20" s="308">
        <v>4</v>
      </c>
      <c r="K20" s="309"/>
      <c r="L20" s="308"/>
      <c r="M20" s="308">
        <v>2</v>
      </c>
      <c r="N20" s="309"/>
      <c r="O20" s="308"/>
      <c r="P20" s="308">
        <v>3</v>
      </c>
      <c r="Q20" s="309"/>
      <c r="R20" s="308"/>
      <c r="S20" s="308">
        <v>2</v>
      </c>
      <c r="T20" s="309"/>
      <c r="V20" s="296">
        <v>1</v>
      </c>
    </row>
    <row r="21" spans="1:22" s="296" customFormat="1" ht="12.75">
      <c r="A21" s="139" t="s">
        <v>175</v>
      </c>
      <c r="B21" s="82" t="s">
        <v>176</v>
      </c>
      <c r="C21" s="308"/>
      <c r="D21" s="308">
        <v>4</v>
      </c>
      <c r="E21" s="309"/>
      <c r="F21" s="308"/>
      <c r="G21" s="308">
        <v>4</v>
      </c>
      <c r="H21" s="309"/>
      <c r="I21" s="308"/>
      <c r="J21" s="308">
        <v>3</v>
      </c>
      <c r="K21" s="309"/>
      <c r="L21" s="308"/>
      <c r="M21" s="308">
        <v>3</v>
      </c>
      <c r="N21" s="309"/>
      <c r="O21" s="308"/>
      <c r="P21" s="308">
        <v>3</v>
      </c>
      <c r="Q21" s="309"/>
      <c r="R21" s="308"/>
      <c r="S21" s="308">
        <v>3</v>
      </c>
      <c r="T21" s="309"/>
      <c r="V21" s="296">
        <v>2</v>
      </c>
    </row>
    <row r="22" spans="1:22" s="296" customFormat="1" ht="12.75">
      <c r="A22" s="139" t="s">
        <v>177</v>
      </c>
      <c r="B22" s="82" t="s">
        <v>178</v>
      </c>
      <c r="C22" s="308"/>
      <c r="D22" s="308">
        <v>1</v>
      </c>
      <c r="E22" s="309"/>
      <c r="F22" s="308"/>
      <c r="G22" s="308">
        <v>1</v>
      </c>
      <c r="H22" s="309"/>
      <c r="I22" s="308"/>
      <c r="J22" s="308">
        <v>2</v>
      </c>
      <c r="K22" s="309"/>
      <c r="L22" s="308"/>
      <c r="M22" s="308">
        <v>4</v>
      </c>
      <c r="N22" s="309"/>
      <c r="O22" s="308"/>
      <c r="P22" s="308">
        <v>3</v>
      </c>
      <c r="Q22" s="309"/>
      <c r="R22" s="308"/>
      <c r="S22" s="308">
        <v>6</v>
      </c>
      <c r="T22" s="309"/>
      <c r="V22" s="296">
        <v>6</v>
      </c>
    </row>
    <row r="23" spans="1:23" s="318" customFormat="1" ht="25.5">
      <c r="A23" s="300" t="s">
        <v>179</v>
      </c>
      <c r="B23" s="301" t="s">
        <v>180</v>
      </c>
      <c r="C23" s="316">
        <f>(D23)+(E23*1)</f>
        <v>8</v>
      </c>
      <c r="D23" s="316">
        <v>7</v>
      </c>
      <c r="E23" s="317">
        <v>1</v>
      </c>
      <c r="F23" s="316">
        <f>(G23)+(H23*1)</f>
        <v>8</v>
      </c>
      <c r="G23" s="316">
        <v>7</v>
      </c>
      <c r="H23" s="317">
        <v>1</v>
      </c>
      <c r="I23" s="316">
        <f>(J23)+(K23*1)</f>
        <v>10</v>
      </c>
      <c r="J23" s="316">
        <v>9</v>
      </c>
      <c r="K23" s="317">
        <v>1</v>
      </c>
      <c r="L23" s="316">
        <v>9</v>
      </c>
      <c r="M23" s="316">
        <v>8</v>
      </c>
      <c r="N23" s="317">
        <v>1</v>
      </c>
      <c r="O23" s="316">
        <f>(P23)+(Q23*2)</f>
        <v>10</v>
      </c>
      <c r="P23" s="316">
        <v>8</v>
      </c>
      <c r="Q23" s="317">
        <v>1</v>
      </c>
      <c r="R23" s="316">
        <v>9</v>
      </c>
      <c r="S23" s="316">
        <v>8</v>
      </c>
      <c r="T23" s="317">
        <v>1</v>
      </c>
      <c r="U23" s="316">
        <f>(V23)+(W23*2)</f>
        <v>9</v>
      </c>
      <c r="V23" s="318">
        <v>9</v>
      </c>
      <c r="W23" s="318">
        <v>0</v>
      </c>
    </row>
    <row r="24" spans="1:22" s="296" customFormat="1" ht="25.5">
      <c r="A24" s="139" t="s">
        <v>182</v>
      </c>
      <c r="B24" s="82" t="s">
        <v>243</v>
      </c>
      <c r="C24" s="308"/>
      <c r="D24" s="308">
        <v>5</v>
      </c>
      <c r="E24" s="309"/>
      <c r="F24" s="308"/>
      <c r="G24" s="308">
        <v>4</v>
      </c>
      <c r="H24" s="309"/>
      <c r="I24" s="308"/>
      <c r="J24" s="308">
        <v>6</v>
      </c>
      <c r="K24" s="309"/>
      <c r="L24" s="308"/>
      <c r="M24" s="308">
        <v>5</v>
      </c>
      <c r="N24" s="309"/>
      <c r="O24" s="308"/>
      <c r="P24" s="308">
        <v>5</v>
      </c>
      <c r="Q24" s="309"/>
      <c r="R24" s="308"/>
      <c r="S24" s="308">
        <v>5</v>
      </c>
      <c r="T24" s="309"/>
      <c r="V24" s="296">
        <v>4</v>
      </c>
    </row>
    <row r="25" spans="1:22" s="296" customFormat="1" ht="12.75">
      <c r="A25" s="139" t="s">
        <v>183</v>
      </c>
      <c r="B25" s="82" t="s">
        <v>186</v>
      </c>
      <c r="C25" s="308"/>
      <c r="D25" s="308">
        <v>2</v>
      </c>
      <c r="E25" s="309"/>
      <c r="F25" s="308"/>
      <c r="G25" s="308">
        <v>3</v>
      </c>
      <c r="H25" s="309"/>
      <c r="I25" s="308"/>
      <c r="J25" s="308">
        <v>3</v>
      </c>
      <c r="K25" s="309"/>
      <c r="L25" s="308"/>
      <c r="M25" s="308">
        <v>3</v>
      </c>
      <c r="N25" s="309"/>
      <c r="O25" s="308"/>
      <c r="P25" s="308">
        <v>3</v>
      </c>
      <c r="Q25" s="309"/>
      <c r="R25" s="308"/>
      <c r="S25" s="308">
        <v>3</v>
      </c>
      <c r="T25" s="309"/>
      <c r="V25" s="296">
        <v>5</v>
      </c>
    </row>
    <row r="26" spans="1:23" s="319" customFormat="1" ht="25.5">
      <c r="A26" s="300" t="s">
        <v>187</v>
      </c>
      <c r="B26" s="301" t="s">
        <v>188</v>
      </c>
      <c r="C26" s="316">
        <f>(D26)+(E26*2)</f>
        <v>10</v>
      </c>
      <c r="D26" s="316">
        <v>8</v>
      </c>
      <c r="E26" s="317">
        <v>1</v>
      </c>
      <c r="F26" s="316">
        <f>(G26)+(H26*1)</f>
        <v>10</v>
      </c>
      <c r="G26" s="316">
        <v>9</v>
      </c>
      <c r="H26" s="317">
        <v>1</v>
      </c>
      <c r="I26" s="316">
        <f>(J26)+(K26*1)</f>
        <v>11</v>
      </c>
      <c r="J26" s="316">
        <v>10</v>
      </c>
      <c r="K26" s="317">
        <v>1</v>
      </c>
      <c r="L26" s="316">
        <f>(M26)+(N26*1)</f>
        <v>11</v>
      </c>
      <c r="M26" s="316">
        <v>10</v>
      </c>
      <c r="N26" s="317">
        <v>1</v>
      </c>
      <c r="O26" s="316">
        <f>(P26)+(Q26*1)</f>
        <v>10</v>
      </c>
      <c r="P26" s="316">
        <v>9</v>
      </c>
      <c r="Q26" s="317">
        <v>1</v>
      </c>
      <c r="R26" s="316">
        <v>16</v>
      </c>
      <c r="S26" s="316">
        <v>14</v>
      </c>
      <c r="T26" s="317">
        <v>1</v>
      </c>
      <c r="U26" s="316">
        <f>(V26)+(W26*2)</f>
        <v>12</v>
      </c>
      <c r="V26" s="319">
        <v>10</v>
      </c>
      <c r="W26" s="319">
        <v>1</v>
      </c>
    </row>
    <row r="27" spans="1:22" s="296" customFormat="1" ht="25.5">
      <c r="A27" s="139" t="s">
        <v>189</v>
      </c>
      <c r="B27" s="82" t="s">
        <v>192</v>
      </c>
      <c r="C27" s="308"/>
      <c r="D27" s="308">
        <v>4</v>
      </c>
      <c r="E27" s="309"/>
      <c r="F27" s="308"/>
      <c r="G27" s="308">
        <v>5</v>
      </c>
      <c r="H27" s="309"/>
      <c r="I27" s="308"/>
      <c r="J27" s="308">
        <v>5</v>
      </c>
      <c r="K27" s="309"/>
      <c r="L27" s="308"/>
      <c r="M27" s="308">
        <v>5</v>
      </c>
      <c r="N27" s="309"/>
      <c r="O27" s="308"/>
      <c r="P27" s="308">
        <v>2</v>
      </c>
      <c r="Q27" s="309"/>
      <c r="R27" s="308"/>
      <c r="S27" s="308">
        <v>7</v>
      </c>
      <c r="T27" s="309"/>
      <c r="V27" s="296">
        <v>5</v>
      </c>
    </row>
    <row r="28" spans="1:22" s="296" customFormat="1" ht="25.5">
      <c r="A28" s="139" t="s">
        <v>190</v>
      </c>
      <c r="B28" s="82" t="s">
        <v>193</v>
      </c>
      <c r="C28" s="308"/>
      <c r="D28" s="308">
        <v>2</v>
      </c>
      <c r="E28" s="309"/>
      <c r="F28" s="308"/>
      <c r="G28" s="308">
        <v>2</v>
      </c>
      <c r="H28" s="309"/>
      <c r="I28" s="308"/>
      <c r="J28" s="308">
        <v>3</v>
      </c>
      <c r="K28" s="309"/>
      <c r="L28" s="308"/>
      <c r="M28" s="308">
        <v>2</v>
      </c>
      <c r="N28" s="309"/>
      <c r="O28" s="308"/>
      <c r="P28" s="308">
        <v>3</v>
      </c>
      <c r="Q28" s="309"/>
      <c r="R28" s="308"/>
      <c r="S28" s="308">
        <v>6</v>
      </c>
      <c r="T28" s="309"/>
      <c r="V28" s="296">
        <v>4</v>
      </c>
    </row>
    <row r="29" spans="1:22" s="296" customFormat="1" ht="12.75">
      <c r="A29" s="139" t="s">
        <v>191</v>
      </c>
      <c r="B29" s="82" t="s">
        <v>194</v>
      </c>
      <c r="C29" s="308"/>
      <c r="D29" s="308">
        <v>2</v>
      </c>
      <c r="E29" s="309"/>
      <c r="F29" s="308"/>
      <c r="G29" s="308">
        <v>2</v>
      </c>
      <c r="H29" s="309"/>
      <c r="I29" s="308"/>
      <c r="J29" s="308">
        <v>2</v>
      </c>
      <c r="K29" s="309"/>
      <c r="L29" s="308"/>
      <c r="M29" s="308">
        <v>3</v>
      </c>
      <c r="N29" s="309"/>
      <c r="O29" s="308"/>
      <c r="P29" s="308">
        <v>4</v>
      </c>
      <c r="Q29" s="309"/>
      <c r="R29" s="308"/>
      <c r="S29" s="308">
        <v>1</v>
      </c>
      <c r="T29" s="309"/>
      <c r="V29" s="296">
        <v>1</v>
      </c>
    </row>
    <row r="30" spans="1:20" s="324" customFormat="1" ht="12.75">
      <c r="A30" s="320"/>
      <c r="B30" s="321" t="s">
        <v>257</v>
      </c>
      <c r="C30" s="322"/>
      <c r="D30" s="322"/>
      <c r="E30" s="323"/>
      <c r="F30" s="322"/>
      <c r="G30" s="322"/>
      <c r="H30" s="323"/>
      <c r="I30" s="322"/>
      <c r="J30" s="322"/>
      <c r="K30" s="323"/>
      <c r="L30" s="322"/>
      <c r="M30" s="322"/>
      <c r="N30" s="323"/>
      <c r="O30" s="322"/>
      <c r="P30" s="322"/>
      <c r="Q30" s="323"/>
      <c r="R30" s="322"/>
      <c r="S30" s="322"/>
      <c r="T30" s="323"/>
    </row>
    <row r="31" spans="1:23" s="296" customFormat="1" ht="27" customHeight="1">
      <c r="A31" s="293"/>
      <c r="B31" s="294" t="s">
        <v>258</v>
      </c>
      <c r="C31" s="295"/>
      <c r="D31" s="308">
        <f>SUM(D6,D12,D15,D19,D23,D26)</f>
        <v>46</v>
      </c>
      <c r="E31" s="310"/>
      <c r="F31" s="295"/>
      <c r="G31" s="308">
        <f>SUM(G6,G12,G15,G19,G23,G26)</f>
        <v>46</v>
      </c>
      <c r="H31" s="310"/>
      <c r="I31" s="295"/>
      <c r="J31" s="308">
        <f>SUM(J6,J12,J15,J19,J23,J26)</f>
        <v>51</v>
      </c>
      <c r="K31" s="310"/>
      <c r="L31" s="295"/>
      <c r="M31" s="308">
        <f>SUM(M6,M12,M15,M19,M23,M26)</f>
        <v>51</v>
      </c>
      <c r="N31" s="310"/>
      <c r="O31" s="295"/>
      <c r="P31" s="308">
        <f>SUM(P6,P12,P15,P19,P23,P26)</f>
        <v>51</v>
      </c>
      <c r="Q31" s="310"/>
      <c r="R31" s="295"/>
      <c r="S31" s="308">
        <f>SUM(S6,S12,S15,S19,S23,S26)</f>
        <v>51</v>
      </c>
      <c r="T31" s="310"/>
      <c r="U31" s="295"/>
      <c r="V31" s="308">
        <f>SUM(V6,V12,V15,V19,V23,V26)</f>
        <v>50</v>
      </c>
      <c r="W31" s="295"/>
    </row>
    <row r="32" spans="1:23" s="296" customFormat="1" ht="29.25" customHeight="1" thickBot="1">
      <c r="A32" s="302"/>
      <c r="B32" s="303" t="s">
        <v>259</v>
      </c>
      <c r="C32" s="311"/>
      <c r="D32" s="311"/>
      <c r="E32" s="312">
        <f>SUM(E12,E15,E19,E23,E26)</f>
        <v>4</v>
      </c>
      <c r="F32" s="311"/>
      <c r="G32" s="311"/>
      <c r="H32" s="312">
        <f>SUM(H12,H15,H19,H23,H26)</f>
        <v>4</v>
      </c>
      <c r="I32" s="311"/>
      <c r="J32" s="311"/>
      <c r="K32" s="312">
        <f>SUM(K12,K15,K19,K23,K26)</f>
        <v>4</v>
      </c>
      <c r="L32" s="311"/>
      <c r="M32" s="311"/>
      <c r="N32" s="312">
        <f>SUM(N12,N15,N19,N23,N26)</f>
        <v>4</v>
      </c>
      <c r="O32" s="311"/>
      <c r="P32" s="311"/>
      <c r="Q32" s="312">
        <f>SUM(Q12,Q15,Q19,Q23,Q26)</f>
        <v>4</v>
      </c>
      <c r="R32" s="311"/>
      <c r="S32" s="311"/>
      <c r="T32" s="312">
        <f>SUM(T12,T15,T19,T23,T26)</f>
        <v>4</v>
      </c>
      <c r="U32" s="311"/>
      <c r="V32" s="311"/>
      <c r="W32" s="313">
        <f>SUM(W6,W12,W15,W19,W23,W26)</f>
        <v>4</v>
      </c>
    </row>
    <row r="33" spans="1:21" s="305" customFormat="1" ht="25.5">
      <c r="A33" s="304"/>
      <c r="B33" s="299" t="s">
        <v>113</v>
      </c>
      <c r="C33" s="314">
        <f>SUM(C6:C29)</f>
        <v>57</v>
      </c>
      <c r="D33" s="314"/>
      <c r="E33" s="315"/>
      <c r="F33" s="314">
        <f>SUM(F6:F32)</f>
        <v>57</v>
      </c>
      <c r="G33" s="314"/>
      <c r="H33" s="315"/>
      <c r="I33" s="314">
        <f>SUM(I6:I32)</f>
        <v>62</v>
      </c>
      <c r="J33" s="314"/>
      <c r="K33" s="315"/>
      <c r="L33" s="314">
        <f>SUM(L6:L32)</f>
        <v>62</v>
      </c>
      <c r="M33" s="314"/>
      <c r="N33" s="315"/>
      <c r="O33" s="314">
        <f>SUM(O6:O32)</f>
        <v>62</v>
      </c>
      <c r="P33" s="314"/>
      <c r="Q33" s="315"/>
      <c r="R33" s="314">
        <f>SUM(R6:R32)</f>
        <v>62</v>
      </c>
      <c r="S33" s="314"/>
      <c r="T33" s="315"/>
      <c r="U33" s="314">
        <f>SUM(U6:U32)</f>
        <v>58</v>
      </c>
    </row>
    <row r="34" spans="3:5" ht="12.75">
      <c r="C34" s="306"/>
      <c r="D34" s="306"/>
      <c r="E34" s="306"/>
    </row>
    <row r="35" spans="3:5" ht="12.75">
      <c r="C35" s="306"/>
      <c r="D35" s="306"/>
      <c r="E35" s="306"/>
    </row>
  </sheetData>
  <sheetProtection/>
  <mergeCells count="7">
    <mergeCell ref="C4:E4"/>
    <mergeCell ref="F4:H4"/>
    <mergeCell ref="U4:W4"/>
    <mergeCell ref="I4:K4"/>
    <mergeCell ref="L4:N4"/>
    <mergeCell ref="O4:Q4"/>
    <mergeCell ref="R4:T4"/>
  </mergeCells>
  <printOptions gridLines="1"/>
  <pageMargins left="0.75" right="0.75" top="1" bottom="1" header="0.5" footer="0.5"/>
  <pageSetup fitToHeight="1" fitToWidth="1" horizontalDpi="300" verticalDpi="300" orientation="portrait" scale="66" r:id="rId1"/>
  <headerFooter alignWithMargins="0">
    <oddHeader>&amp;C&amp;"Arial,Bold"&amp;14Wisconsin WKCE-CRT
Mathematics Blueprint</oddHeader>
    <oddFooter>&amp;C&amp;F&amp;RPage &amp;P</oddFooter>
  </headerFooter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9.140625" defaultRowHeight="12.75"/>
  <cols>
    <col min="1" max="1" width="11.140625" style="329" customWidth="1"/>
    <col min="2" max="2" width="29.421875" style="326" customWidth="1"/>
    <col min="3" max="18" width="6.00390625" style="327" customWidth="1"/>
    <col min="19" max="19" width="8.00390625" style="327" bestFit="1" customWidth="1"/>
    <col min="20" max="20" width="7.28125" style="327" bestFit="1" customWidth="1"/>
    <col min="21" max="23" width="6.00390625" style="327" customWidth="1"/>
    <col min="24" max="16384" width="9.140625" style="328" customWidth="1"/>
  </cols>
  <sheetData>
    <row r="1" ht="12.75">
      <c r="A1" s="325" t="s">
        <v>234</v>
      </c>
    </row>
    <row r="2" ht="12.75">
      <c r="C2" s="330" t="s">
        <v>260</v>
      </c>
    </row>
    <row r="3" spans="1:23" s="332" customFormat="1" ht="25.5">
      <c r="A3" s="331" t="s">
        <v>101</v>
      </c>
      <c r="B3" s="331" t="s">
        <v>102</v>
      </c>
      <c r="C3" s="385" t="s">
        <v>103</v>
      </c>
      <c r="D3" s="386"/>
      <c r="E3" s="387"/>
      <c r="F3" s="382" t="s">
        <v>104</v>
      </c>
      <c r="G3" s="383"/>
      <c r="H3" s="384"/>
      <c r="I3" s="379" t="s">
        <v>105</v>
      </c>
      <c r="J3" s="380"/>
      <c r="K3" s="381"/>
      <c r="L3" s="382" t="s">
        <v>106</v>
      </c>
      <c r="M3" s="383"/>
      <c r="N3" s="384"/>
      <c r="O3" s="385" t="s">
        <v>107</v>
      </c>
      <c r="P3" s="386"/>
      <c r="Q3" s="387"/>
      <c r="R3" s="388" t="s">
        <v>108</v>
      </c>
      <c r="S3" s="389"/>
      <c r="T3" s="390"/>
      <c r="U3" s="385" t="s">
        <v>109</v>
      </c>
      <c r="V3" s="386"/>
      <c r="W3" s="387"/>
    </row>
    <row r="4" spans="1:23" s="337" customFormat="1" ht="13.5" thickBot="1">
      <c r="A4" s="333"/>
      <c r="B4" s="334"/>
      <c r="C4" s="335" t="s">
        <v>97</v>
      </c>
      <c r="D4" s="335" t="s">
        <v>110</v>
      </c>
      <c r="E4" s="335" t="s">
        <v>114</v>
      </c>
      <c r="F4" s="336" t="s">
        <v>97</v>
      </c>
      <c r="G4" s="336" t="s">
        <v>110</v>
      </c>
      <c r="H4" s="336" t="s">
        <v>114</v>
      </c>
      <c r="I4" s="335" t="s">
        <v>97</v>
      </c>
      <c r="J4" s="335" t="s">
        <v>110</v>
      </c>
      <c r="K4" s="335" t="s">
        <v>114</v>
      </c>
      <c r="L4" s="336" t="s">
        <v>97</v>
      </c>
      <c r="M4" s="336" t="s">
        <v>110</v>
      </c>
      <c r="N4" s="336" t="s">
        <v>114</v>
      </c>
      <c r="O4" s="335" t="s">
        <v>97</v>
      </c>
      <c r="P4" s="335" t="s">
        <v>110</v>
      </c>
      <c r="Q4" s="335" t="s">
        <v>114</v>
      </c>
      <c r="R4" s="336" t="s">
        <v>97</v>
      </c>
      <c r="S4" s="336" t="s">
        <v>110</v>
      </c>
      <c r="T4" s="336" t="s">
        <v>114</v>
      </c>
      <c r="U4" s="335" t="s">
        <v>97</v>
      </c>
      <c r="V4" s="335" t="s">
        <v>110</v>
      </c>
      <c r="W4" s="335" t="s">
        <v>114</v>
      </c>
    </row>
    <row r="5" spans="1:23" ht="28.5" customHeight="1">
      <c r="A5" s="343" t="s">
        <v>118</v>
      </c>
      <c r="B5" s="338" t="s">
        <v>119</v>
      </c>
      <c r="C5" s="359">
        <v>2</v>
      </c>
      <c r="D5" s="346">
        <f>E5/57</f>
        <v>0.15789473684210525</v>
      </c>
      <c r="E5" s="357">
        <v>9</v>
      </c>
      <c r="F5" s="347">
        <v>3</v>
      </c>
      <c r="G5" s="348">
        <f>H5/57</f>
        <v>0.15789473684210525</v>
      </c>
      <c r="H5" s="358">
        <v>9</v>
      </c>
      <c r="I5" s="349">
        <v>2.4</v>
      </c>
      <c r="J5" s="346">
        <f>K5/62</f>
        <v>0.14516129032258066</v>
      </c>
      <c r="K5" s="357">
        <v>9</v>
      </c>
      <c r="L5" s="347">
        <v>2.5</v>
      </c>
      <c r="M5" s="348">
        <f>N5/62</f>
        <v>0.14516129032258066</v>
      </c>
      <c r="N5" s="358">
        <v>9</v>
      </c>
      <c r="O5" s="349">
        <v>2.6</v>
      </c>
      <c r="P5" s="346">
        <f>Q5/62</f>
        <v>0.14516129032258066</v>
      </c>
      <c r="Q5" s="357">
        <v>9</v>
      </c>
      <c r="R5" s="347">
        <v>3.2</v>
      </c>
      <c r="S5" s="348">
        <f>T5/62</f>
        <v>0.14516129032258066</v>
      </c>
      <c r="T5" s="358">
        <v>9</v>
      </c>
      <c r="U5" s="349">
        <v>2.1</v>
      </c>
      <c r="V5" s="346">
        <f>W5/58</f>
        <v>0.15517241379310345</v>
      </c>
      <c r="W5" s="357">
        <v>9</v>
      </c>
    </row>
    <row r="6" spans="1:23" ht="13.5" customHeight="1">
      <c r="A6" s="342" t="s">
        <v>127</v>
      </c>
      <c r="B6" s="339" t="s">
        <v>120</v>
      </c>
      <c r="C6" s="356"/>
      <c r="D6" s="354"/>
      <c r="E6" s="350"/>
      <c r="F6" s="352"/>
      <c r="G6" s="353"/>
      <c r="H6" s="355"/>
      <c r="I6" s="340"/>
      <c r="J6" s="351"/>
      <c r="K6" s="350"/>
      <c r="L6" s="352"/>
      <c r="M6" s="353"/>
      <c r="N6" s="355"/>
      <c r="O6" s="340"/>
      <c r="P6" s="351"/>
      <c r="Q6" s="350"/>
      <c r="R6" s="352"/>
      <c r="S6" s="353"/>
      <c r="T6" s="355"/>
      <c r="U6" s="340"/>
      <c r="V6" s="351"/>
      <c r="W6" s="340"/>
    </row>
    <row r="7" spans="1:23" ht="12.75" customHeight="1">
      <c r="A7" s="342" t="s">
        <v>128</v>
      </c>
      <c r="B7" s="339" t="s">
        <v>121</v>
      </c>
      <c r="C7" s="356"/>
      <c r="D7" s="354"/>
      <c r="E7" s="350"/>
      <c r="F7" s="352"/>
      <c r="G7" s="353"/>
      <c r="H7" s="355"/>
      <c r="I7" s="340"/>
      <c r="J7" s="351"/>
      <c r="K7" s="350"/>
      <c r="L7" s="352"/>
      <c r="M7" s="353"/>
      <c r="N7" s="355"/>
      <c r="O7" s="340"/>
      <c r="P7" s="351"/>
      <c r="Q7" s="350"/>
      <c r="R7" s="352"/>
      <c r="S7" s="353"/>
      <c r="T7" s="355"/>
      <c r="U7" s="340"/>
      <c r="V7" s="351"/>
      <c r="W7" s="340"/>
    </row>
    <row r="8" spans="1:23" ht="12.75">
      <c r="A8" s="342" t="s">
        <v>129</v>
      </c>
      <c r="B8" s="339" t="s">
        <v>122</v>
      </c>
      <c r="C8" s="356"/>
      <c r="D8" s="354"/>
      <c r="E8" s="350"/>
      <c r="F8" s="352"/>
      <c r="G8" s="353"/>
      <c r="H8" s="355"/>
      <c r="I8" s="340"/>
      <c r="J8" s="351"/>
      <c r="K8" s="350"/>
      <c r="L8" s="352"/>
      <c r="M8" s="353"/>
      <c r="N8" s="355"/>
      <c r="O8" s="340"/>
      <c r="P8" s="351"/>
      <c r="Q8" s="350"/>
      <c r="R8" s="352"/>
      <c r="S8" s="353"/>
      <c r="T8" s="355"/>
      <c r="U8" s="340"/>
      <c r="V8" s="351"/>
      <c r="W8" s="340"/>
    </row>
    <row r="9" spans="1:23" ht="13.5" customHeight="1">
      <c r="A9" s="342" t="s">
        <v>130</v>
      </c>
      <c r="B9" s="339" t="s">
        <v>123</v>
      </c>
      <c r="C9" s="356"/>
      <c r="D9" s="351"/>
      <c r="E9" s="350"/>
      <c r="F9" s="352"/>
      <c r="G9" s="353"/>
      <c r="H9" s="355"/>
      <c r="I9" s="340"/>
      <c r="J9" s="351"/>
      <c r="K9" s="350"/>
      <c r="L9" s="352"/>
      <c r="M9" s="353"/>
      <c r="N9" s="355"/>
      <c r="O9" s="340"/>
      <c r="P9" s="351"/>
      <c r="Q9" s="350"/>
      <c r="R9" s="352"/>
      <c r="S9" s="353"/>
      <c r="T9" s="355"/>
      <c r="U9" s="340"/>
      <c r="V9" s="351"/>
      <c r="W9" s="340"/>
    </row>
    <row r="10" spans="1:23" ht="15" customHeight="1">
      <c r="A10" s="342" t="s">
        <v>131</v>
      </c>
      <c r="B10" s="339" t="s">
        <v>124</v>
      </c>
      <c r="C10" s="356"/>
      <c r="D10" s="351"/>
      <c r="E10" s="350"/>
      <c r="F10" s="352"/>
      <c r="G10" s="353"/>
      <c r="H10" s="355"/>
      <c r="I10" s="340"/>
      <c r="J10" s="351"/>
      <c r="K10" s="350"/>
      <c r="L10" s="352"/>
      <c r="M10" s="353"/>
      <c r="N10" s="355"/>
      <c r="O10" s="340"/>
      <c r="P10" s="351"/>
      <c r="Q10" s="350"/>
      <c r="R10" s="352"/>
      <c r="S10" s="353"/>
      <c r="T10" s="355"/>
      <c r="U10" s="340"/>
      <c r="V10" s="351"/>
      <c r="W10" s="340"/>
    </row>
    <row r="11" spans="1:23" ht="25.5">
      <c r="A11" s="343" t="s">
        <v>126</v>
      </c>
      <c r="B11" s="338" t="s">
        <v>125</v>
      </c>
      <c r="C11" s="356">
        <v>3</v>
      </c>
      <c r="D11" s="351">
        <f>E11/57</f>
        <v>0.21052631578947367</v>
      </c>
      <c r="E11" s="350">
        <v>12</v>
      </c>
      <c r="F11" s="352">
        <v>3</v>
      </c>
      <c r="G11" s="353">
        <f>H11/57</f>
        <v>0.19298245614035087</v>
      </c>
      <c r="H11" s="355">
        <v>11</v>
      </c>
      <c r="I11" s="340">
        <v>2</v>
      </c>
      <c r="J11" s="351">
        <f>K11/62</f>
        <v>0.1774193548387097</v>
      </c>
      <c r="K11" s="350">
        <v>11</v>
      </c>
      <c r="L11" s="352">
        <v>2.5</v>
      </c>
      <c r="M11" s="353">
        <f>N11/62</f>
        <v>0.1935483870967742</v>
      </c>
      <c r="N11" s="355">
        <v>12</v>
      </c>
      <c r="O11" s="340">
        <v>3</v>
      </c>
      <c r="P11" s="351">
        <f>Q11/62</f>
        <v>0.1935483870967742</v>
      </c>
      <c r="Q11" s="350">
        <v>12</v>
      </c>
      <c r="R11" s="352">
        <v>2</v>
      </c>
      <c r="S11" s="353">
        <f>T11/62</f>
        <v>0.11290322580645161</v>
      </c>
      <c r="T11" s="355">
        <v>7</v>
      </c>
      <c r="U11" s="340">
        <v>1.2</v>
      </c>
      <c r="V11" s="346">
        <f>W11/58</f>
        <v>0.1206896551724138</v>
      </c>
      <c r="W11" s="350">
        <v>7</v>
      </c>
    </row>
    <row r="12" spans="1:23" ht="12.75">
      <c r="A12" s="342" t="s">
        <v>132</v>
      </c>
      <c r="B12" s="339" t="s">
        <v>133</v>
      </c>
      <c r="C12" s="356"/>
      <c r="D12" s="354"/>
      <c r="E12" s="350">
        <v>6</v>
      </c>
      <c r="F12" s="352"/>
      <c r="G12" s="353"/>
      <c r="H12" s="355">
        <v>5</v>
      </c>
      <c r="I12" s="340"/>
      <c r="J12" s="351"/>
      <c r="K12" s="350">
        <v>5</v>
      </c>
      <c r="L12" s="352"/>
      <c r="M12" s="353"/>
      <c r="N12" s="355">
        <v>6</v>
      </c>
      <c r="O12" s="340"/>
      <c r="P12" s="351"/>
      <c r="Q12" s="350">
        <v>6</v>
      </c>
      <c r="R12" s="352"/>
      <c r="S12" s="353"/>
      <c r="T12" s="355">
        <v>5</v>
      </c>
      <c r="U12" s="340"/>
      <c r="V12" s="340"/>
      <c r="W12" s="340">
        <v>4</v>
      </c>
    </row>
    <row r="13" spans="1:23" ht="12.75" customHeight="1">
      <c r="A13" s="342" t="s">
        <v>134</v>
      </c>
      <c r="B13" s="339" t="s">
        <v>135</v>
      </c>
      <c r="C13" s="356"/>
      <c r="D13" s="351"/>
      <c r="E13" s="350">
        <v>5</v>
      </c>
      <c r="F13" s="352"/>
      <c r="G13" s="353"/>
      <c r="H13" s="355">
        <v>6</v>
      </c>
      <c r="I13" s="340"/>
      <c r="J13" s="351"/>
      <c r="K13" s="350">
        <v>6</v>
      </c>
      <c r="L13" s="352"/>
      <c r="M13" s="353"/>
      <c r="N13" s="355">
        <v>6</v>
      </c>
      <c r="O13" s="340"/>
      <c r="P13" s="351"/>
      <c r="Q13" s="350">
        <v>6</v>
      </c>
      <c r="R13" s="352"/>
      <c r="S13" s="353"/>
      <c r="T13" s="355">
        <v>2</v>
      </c>
      <c r="U13" s="340"/>
      <c r="V13" s="340"/>
      <c r="W13" s="340">
        <v>3</v>
      </c>
    </row>
    <row r="14" spans="1:23" ht="12.75">
      <c r="A14" s="343" t="s">
        <v>162</v>
      </c>
      <c r="B14" s="338" t="s">
        <v>163</v>
      </c>
      <c r="C14" s="356">
        <v>2.5</v>
      </c>
      <c r="D14" s="351">
        <f>E14/57</f>
        <v>0.19298245614035087</v>
      </c>
      <c r="E14" s="350">
        <v>11</v>
      </c>
      <c r="F14" s="352">
        <v>2.7</v>
      </c>
      <c r="G14" s="353">
        <f>H14/57</f>
        <v>0.17543859649122806</v>
      </c>
      <c r="H14" s="355">
        <v>10</v>
      </c>
      <c r="I14" s="340">
        <v>2</v>
      </c>
      <c r="J14" s="351">
        <f>K14/62</f>
        <v>0.1774193548387097</v>
      </c>
      <c r="K14" s="350">
        <v>11</v>
      </c>
      <c r="L14" s="352">
        <v>2</v>
      </c>
      <c r="M14" s="353">
        <f>N14/62</f>
        <v>0.16129032258064516</v>
      </c>
      <c r="N14" s="355">
        <v>10</v>
      </c>
      <c r="O14" s="340">
        <v>2.4</v>
      </c>
      <c r="P14" s="351">
        <f>Q14/62</f>
        <v>0.1935483870967742</v>
      </c>
      <c r="Q14" s="350">
        <v>12</v>
      </c>
      <c r="R14" s="352">
        <v>2</v>
      </c>
      <c r="S14" s="353">
        <f>T14/62</f>
        <v>0.14516129032258066</v>
      </c>
      <c r="T14" s="355">
        <v>9</v>
      </c>
      <c r="U14" s="340">
        <v>2</v>
      </c>
      <c r="V14" s="346">
        <f>W14/58</f>
        <v>0.1724137931034483</v>
      </c>
      <c r="W14" s="350">
        <v>10</v>
      </c>
    </row>
    <row r="15" spans="1:23" ht="12.75">
      <c r="A15" s="342" t="s">
        <v>164</v>
      </c>
      <c r="B15" s="339" t="s">
        <v>165</v>
      </c>
      <c r="C15" s="356"/>
      <c r="D15" s="351"/>
      <c r="E15" s="350">
        <v>1</v>
      </c>
      <c r="F15" s="352"/>
      <c r="G15" s="353"/>
      <c r="H15" s="355">
        <v>2</v>
      </c>
      <c r="I15" s="340"/>
      <c r="J15" s="351"/>
      <c r="K15" s="350">
        <v>2</v>
      </c>
      <c r="L15" s="352"/>
      <c r="M15" s="353"/>
      <c r="N15" s="355">
        <v>2</v>
      </c>
      <c r="O15" s="340"/>
      <c r="P15" s="351"/>
      <c r="Q15" s="350">
        <v>3</v>
      </c>
      <c r="R15" s="352"/>
      <c r="S15" s="353"/>
      <c r="T15" s="355">
        <v>1</v>
      </c>
      <c r="U15" s="340"/>
      <c r="V15" s="340"/>
      <c r="W15" s="340">
        <v>5</v>
      </c>
    </row>
    <row r="16" spans="1:23" ht="25.5" customHeight="1">
      <c r="A16" s="342" t="s">
        <v>166</v>
      </c>
      <c r="B16" s="339" t="s">
        <v>242</v>
      </c>
      <c r="C16" s="356"/>
      <c r="D16" s="354"/>
      <c r="E16" s="350">
        <v>6</v>
      </c>
      <c r="F16" s="352"/>
      <c r="G16" s="353"/>
      <c r="H16" s="355">
        <v>5</v>
      </c>
      <c r="I16" s="340"/>
      <c r="J16" s="351"/>
      <c r="K16" s="350">
        <v>5</v>
      </c>
      <c r="L16" s="352"/>
      <c r="M16" s="353"/>
      <c r="N16" s="355">
        <v>4</v>
      </c>
      <c r="O16" s="340"/>
      <c r="P16" s="351"/>
      <c r="Q16" s="350">
        <v>4</v>
      </c>
      <c r="R16" s="352"/>
      <c r="S16" s="353"/>
      <c r="T16" s="355">
        <v>4</v>
      </c>
      <c r="U16" s="340"/>
      <c r="V16" s="340"/>
      <c r="W16" s="340">
        <v>1</v>
      </c>
    </row>
    <row r="17" spans="1:23" ht="16.5" customHeight="1">
      <c r="A17" s="342" t="s">
        <v>168</v>
      </c>
      <c r="B17" s="339" t="s">
        <v>171</v>
      </c>
      <c r="C17" s="356"/>
      <c r="D17" s="354"/>
      <c r="E17" s="350">
        <v>2</v>
      </c>
      <c r="F17" s="352"/>
      <c r="G17" s="353"/>
      <c r="H17" s="355">
        <v>2</v>
      </c>
      <c r="I17" s="340"/>
      <c r="J17" s="351"/>
      <c r="K17" s="350">
        <v>2</v>
      </c>
      <c r="L17" s="352"/>
      <c r="M17" s="353"/>
      <c r="N17" s="355">
        <v>3</v>
      </c>
      <c r="O17" s="340"/>
      <c r="P17" s="351"/>
      <c r="Q17" s="350">
        <v>3</v>
      </c>
      <c r="R17" s="352"/>
      <c r="S17" s="353"/>
      <c r="T17" s="355">
        <v>3</v>
      </c>
      <c r="U17" s="340"/>
      <c r="V17" s="340"/>
      <c r="W17" s="340">
        <v>2</v>
      </c>
    </row>
    <row r="18" spans="1:23" ht="17.25" customHeight="1">
      <c r="A18" s="343" t="s">
        <v>173</v>
      </c>
      <c r="B18" s="338" t="s">
        <v>172</v>
      </c>
      <c r="C18" s="356">
        <v>2</v>
      </c>
      <c r="D18" s="351">
        <f>E18/57</f>
        <v>0.14035087719298245</v>
      </c>
      <c r="E18" s="350">
        <v>8</v>
      </c>
      <c r="F18" s="352">
        <v>2.5</v>
      </c>
      <c r="G18" s="353">
        <f>H18/57</f>
        <v>0.15789473684210525</v>
      </c>
      <c r="H18" s="355">
        <v>9</v>
      </c>
      <c r="I18" s="340">
        <v>2</v>
      </c>
      <c r="J18" s="351">
        <f>K18/62</f>
        <v>0.16129032258064516</v>
      </c>
      <c r="K18" s="350">
        <v>10</v>
      </c>
      <c r="L18" s="352">
        <v>2</v>
      </c>
      <c r="M18" s="353">
        <f>N18/62</f>
        <v>0.16129032258064516</v>
      </c>
      <c r="N18" s="355">
        <v>10</v>
      </c>
      <c r="O18" s="340">
        <v>2</v>
      </c>
      <c r="P18" s="351">
        <f>Q18/62</f>
        <v>0.14516129032258066</v>
      </c>
      <c r="Q18" s="350">
        <v>9</v>
      </c>
      <c r="R18" s="352">
        <v>2.5</v>
      </c>
      <c r="S18" s="353">
        <f>T18/62</f>
        <v>0.1935483870967742</v>
      </c>
      <c r="T18" s="355">
        <v>12</v>
      </c>
      <c r="U18" s="340">
        <v>2</v>
      </c>
      <c r="V18" s="346">
        <f>W18/58</f>
        <v>0.1896551724137931</v>
      </c>
      <c r="W18" s="350">
        <v>11</v>
      </c>
    </row>
    <row r="19" spans="1:23" ht="12.75">
      <c r="A19" s="342" t="s">
        <v>174</v>
      </c>
      <c r="B19" s="339" t="s">
        <v>235</v>
      </c>
      <c r="C19" s="356"/>
      <c r="D19" s="354"/>
      <c r="E19" s="350">
        <v>3</v>
      </c>
      <c r="F19" s="352"/>
      <c r="G19" s="353"/>
      <c r="H19" s="355">
        <v>2</v>
      </c>
      <c r="I19" s="340"/>
      <c r="J19" s="351"/>
      <c r="K19" s="350">
        <v>4</v>
      </c>
      <c r="L19" s="352"/>
      <c r="M19" s="353"/>
      <c r="N19" s="355">
        <v>2</v>
      </c>
      <c r="O19" s="340"/>
      <c r="P19" s="351"/>
      <c r="Q19" s="350">
        <v>3</v>
      </c>
      <c r="R19" s="352"/>
      <c r="S19" s="353"/>
      <c r="T19" s="355">
        <v>3</v>
      </c>
      <c r="U19" s="340"/>
      <c r="V19" s="340"/>
      <c r="W19" s="340">
        <v>1</v>
      </c>
    </row>
    <row r="20" spans="1:23" ht="12.75">
      <c r="A20" s="342" t="s">
        <v>175</v>
      </c>
      <c r="B20" s="339" t="s">
        <v>176</v>
      </c>
      <c r="C20" s="356"/>
      <c r="D20" s="354"/>
      <c r="E20" s="350">
        <v>3</v>
      </c>
      <c r="F20" s="352"/>
      <c r="G20" s="353"/>
      <c r="H20" s="355">
        <v>4</v>
      </c>
      <c r="I20" s="340"/>
      <c r="J20" s="351"/>
      <c r="K20" s="350">
        <v>3</v>
      </c>
      <c r="L20" s="352"/>
      <c r="M20" s="353"/>
      <c r="N20" s="355">
        <v>3</v>
      </c>
      <c r="O20" s="340"/>
      <c r="P20" s="351"/>
      <c r="Q20" s="350">
        <v>3</v>
      </c>
      <c r="R20" s="352"/>
      <c r="S20" s="353"/>
      <c r="T20" s="355">
        <v>3</v>
      </c>
      <c r="U20" s="340"/>
      <c r="V20" s="340"/>
      <c r="W20" s="340">
        <v>0</v>
      </c>
    </row>
    <row r="21" spans="1:23" ht="13.5" customHeight="1">
      <c r="A21" s="342" t="s">
        <v>177</v>
      </c>
      <c r="B21" s="339" t="s">
        <v>178</v>
      </c>
      <c r="C21" s="356"/>
      <c r="D21" s="354"/>
      <c r="E21" s="350">
        <v>2</v>
      </c>
      <c r="F21" s="352"/>
      <c r="G21" s="353"/>
      <c r="H21" s="355">
        <v>2</v>
      </c>
      <c r="I21" s="340"/>
      <c r="J21" s="351"/>
      <c r="K21" s="350">
        <v>2</v>
      </c>
      <c r="L21" s="352"/>
      <c r="M21" s="353"/>
      <c r="N21" s="355">
        <v>4</v>
      </c>
      <c r="O21" s="340"/>
      <c r="P21" s="351"/>
      <c r="Q21" s="350">
        <v>3</v>
      </c>
      <c r="R21" s="352"/>
      <c r="S21" s="353"/>
      <c r="T21" s="355">
        <v>5</v>
      </c>
      <c r="U21" s="340"/>
      <c r="V21" s="340"/>
      <c r="W21" s="340">
        <v>8</v>
      </c>
    </row>
    <row r="22" spans="1:23" s="341" customFormat="1" ht="23.25" customHeight="1">
      <c r="A22" s="343" t="s">
        <v>179</v>
      </c>
      <c r="B22" s="338" t="s">
        <v>180</v>
      </c>
      <c r="C22" s="356">
        <v>2</v>
      </c>
      <c r="D22" s="351">
        <f>E22/57</f>
        <v>0.14035087719298245</v>
      </c>
      <c r="E22" s="350">
        <v>8</v>
      </c>
      <c r="F22" s="352">
        <v>2.5</v>
      </c>
      <c r="G22" s="353">
        <f>H22/57</f>
        <v>0.14035087719298245</v>
      </c>
      <c r="H22" s="355">
        <v>8</v>
      </c>
      <c r="I22" s="340">
        <v>2</v>
      </c>
      <c r="J22" s="351">
        <f>K22/62</f>
        <v>0.16129032258064516</v>
      </c>
      <c r="K22" s="350">
        <v>10</v>
      </c>
      <c r="L22" s="352">
        <v>2</v>
      </c>
      <c r="M22" s="353">
        <f>N22/62</f>
        <v>0.16129032258064516</v>
      </c>
      <c r="N22" s="355">
        <v>10</v>
      </c>
      <c r="O22" s="340">
        <v>2</v>
      </c>
      <c r="P22" s="351">
        <f>Q22/62</f>
        <v>0.16129032258064516</v>
      </c>
      <c r="Q22" s="350">
        <v>10</v>
      </c>
      <c r="R22" s="352">
        <v>2</v>
      </c>
      <c r="S22" s="353">
        <f>T22/62</f>
        <v>0.16129032258064516</v>
      </c>
      <c r="T22" s="355">
        <v>10</v>
      </c>
      <c r="U22" s="340">
        <v>2.5</v>
      </c>
      <c r="V22" s="346">
        <f>W22/58</f>
        <v>0.15517241379310345</v>
      </c>
      <c r="W22" s="350">
        <v>9</v>
      </c>
    </row>
    <row r="23" spans="1:23" ht="21" customHeight="1">
      <c r="A23" s="342" t="s">
        <v>182</v>
      </c>
      <c r="B23" s="339" t="s">
        <v>243</v>
      </c>
      <c r="C23" s="356"/>
      <c r="D23" s="356"/>
      <c r="E23" s="350">
        <v>4</v>
      </c>
      <c r="F23" s="352"/>
      <c r="G23" s="352"/>
      <c r="H23" s="355">
        <v>5</v>
      </c>
      <c r="I23" s="340"/>
      <c r="J23" s="340"/>
      <c r="K23" s="350">
        <v>6</v>
      </c>
      <c r="L23" s="352"/>
      <c r="M23" s="352"/>
      <c r="N23" s="355">
        <v>5</v>
      </c>
      <c r="O23" s="340"/>
      <c r="P23" s="340"/>
      <c r="Q23" s="350">
        <v>5</v>
      </c>
      <c r="R23" s="352"/>
      <c r="S23" s="352"/>
      <c r="T23" s="355">
        <v>4</v>
      </c>
      <c r="U23" s="340"/>
      <c r="V23" s="340"/>
      <c r="W23" s="340">
        <v>4</v>
      </c>
    </row>
    <row r="24" spans="1:23" ht="18" customHeight="1">
      <c r="A24" s="342" t="s">
        <v>183</v>
      </c>
      <c r="B24" s="339" t="s">
        <v>186</v>
      </c>
      <c r="C24" s="356"/>
      <c r="D24" s="356"/>
      <c r="E24" s="350">
        <v>4</v>
      </c>
      <c r="F24" s="352"/>
      <c r="G24" s="352"/>
      <c r="H24" s="355">
        <v>2</v>
      </c>
      <c r="I24" s="340"/>
      <c r="J24" s="340"/>
      <c r="K24" s="350">
        <v>3</v>
      </c>
      <c r="L24" s="352"/>
      <c r="M24" s="352"/>
      <c r="N24" s="355">
        <v>3</v>
      </c>
      <c r="O24" s="340"/>
      <c r="P24" s="340"/>
      <c r="Q24" s="350">
        <v>3</v>
      </c>
      <c r="R24" s="352"/>
      <c r="S24" s="352"/>
      <c r="T24" s="355">
        <v>4</v>
      </c>
      <c r="U24" s="340"/>
      <c r="V24" s="340"/>
      <c r="W24" s="340">
        <v>5</v>
      </c>
    </row>
    <row r="25" spans="1:23" ht="15.75" customHeight="1">
      <c r="A25" s="343" t="s">
        <v>187</v>
      </c>
      <c r="B25" s="338" t="s">
        <v>188</v>
      </c>
      <c r="C25" s="356">
        <v>2</v>
      </c>
      <c r="D25" s="351">
        <f>E25/57</f>
        <v>0.15789473684210525</v>
      </c>
      <c r="E25" s="350">
        <v>9</v>
      </c>
      <c r="F25" s="352">
        <v>2.7</v>
      </c>
      <c r="G25" s="353">
        <f>H25/57</f>
        <v>0.17543859649122806</v>
      </c>
      <c r="H25" s="355">
        <v>10</v>
      </c>
      <c r="I25" s="340">
        <v>2</v>
      </c>
      <c r="J25" s="351">
        <f>K25/62</f>
        <v>0.1774193548387097</v>
      </c>
      <c r="K25" s="350">
        <v>11</v>
      </c>
      <c r="L25" s="352">
        <v>2</v>
      </c>
      <c r="M25" s="353">
        <f>N25/62</f>
        <v>0.1774193548387097</v>
      </c>
      <c r="N25" s="355">
        <v>11</v>
      </c>
      <c r="O25" s="340">
        <v>2.2</v>
      </c>
      <c r="P25" s="351">
        <f>Q25/62</f>
        <v>0.16129032258064516</v>
      </c>
      <c r="Q25" s="350">
        <v>10</v>
      </c>
      <c r="R25" s="352">
        <v>3</v>
      </c>
      <c r="S25" s="353">
        <f>T25/62</f>
        <v>0.25806451612903225</v>
      </c>
      <c r="T25" s="355">
        <v>16</v>
      </c>
      <c r="U25" s="340">
        <v>2.5</v>
      </c>
      <c r="V25" s="346">
        <f>W25/58</f>
        <v>0.20689655172413793</v>
      </c>
      <c r="W25" s="350">
        <v>12</v>
      </c>
    </row>
    <row r="26" spans="1:23" s="341" customFormat="1" ht="16.5" customHeight="1">
      <c r="A26" s="342" t="s">
        <v>189</v>
      </c>
      <c r="B26" s="339" t="s">
        <v>192</v>
      </c>
      <c r="C26" s="356"/>
      <c r="D26" s="356"/>
      <c r="E26" s="350">
        <v>3</v>
      </c>
      <c r="F26" s="352"/>
      <c r="G26" s="352"/>
      <c r="H26" s="355">
        <v>3</v>
      </c>
      <c r="I26" s="340"/>
      <c r="J26" s="340"/>
      <c r="K26" s="350">
        <v>5</v>
      </c>
      <c r="L26" s="352"/>
      <c r="M26" s="352"/>
      <c r="N26" s="355">
        <v>5</v>
      </c>
      <c r="O26" s="340"/>
      <c r="P26" s="340"/>
      <c r="Q26" s="340">
        <v>2</v>
      </c>
      <c r="R26" s="352"/>
      <c r="S26" s="352"/>
      <c r="T26" s="355">
        <v>6</v>
      </c>
      <c r="U26" s="340"/>
      <c r="V26" s="340"/>
      <c r="W26" s="340">
        <v>3</v>
      </c>
    </row>
    <row r="27" spans="1:23" ht="25.5">
      <c r="A27" s="342" t="s">
        <v>190</v>
      </c>
      <c r="B27" s="339" t="s">
        <v>193</v>
      </c>
      <c r="C27" s="356"/>
      <c r="D27" s="356"/>
      <c r="E27" s="350">
        <v>2</v>
      </c>
      <c r="F27" s="352"/>
      <c r="G27" s="352"/>
      <c r="H27" s="355">
        <v>3</v>
      </c>
      <c r="I27" s="340"/>
      <c r="J27" s="340"/>
      <c r="K27" s="350">
        <v>3</v>
      </c>
      <c r="L27" s="352"/>
      <c r="M27" s="352"/>
      <c r="N27" s="355">
        <v>2</v>
      </c>
      <c r="O27" s="340"/>
      <c r="P27" s="340"/>
      <c r="Q27" s="340">
        <v>3</v>
      </c>
      <c r="R27" s="352"/>
      <c r="S27" s="352"/>
      <c r="T27" s="355">
        <v>3</v>
      </c>
      <c r="U27" s="340"/>
      <c r="V27" s="340"/>
      <c r="W27" s="340">
        <v>6</v>
      </c>
    </row>
    <row r="28" spans="1:23" ht="12.75">
      <c r="A28" s="342" t="s">
        <v>191</v>
      </c>
      <c r="B28" s="339" t="s">
        <v>194</v>
      </c>
      <c r="C28" s="356"/>
      <c r="D28" s="356"/>
      <c r="E28" s="350">
        <v>2</v>
      </c>
      <c r="F28" s="352"/>
      <c r="G28" s="352"/>
      <c r="H28" s="355">
        <v>2</v>
      </c>
      <c r="I28" s="340"/>
      <c r="J28" s="340"/>
      <c r="K28" s="350">
        <v>2</v>
      </c>
      <c r="L28" s="352"/>
      <c r="M28" s="352"/>
      <c r="N28" s="355">
        <v>3</v>
      </c>
      <c r="O28" s="340"/>
      <c r="P28" s="340"/>
      <c r="Q28" s="340">
        <v>4</v>
      </c>
      <c r="R28" s="352"/>
      <c r="S28" s="352"/>
      <c r="T28" s="355">
        <v>5</v>
      </c>
      <c r="U28" s="340"/>
      <c r="V28" s="340"/>
      <c r="W28" s="340">
        <v>1</v>
      </c>
    </row>
    <row r="29" spans="1:5" ht="12.75">
      <c r="A29" s="344"/>
      <c r="B29" s="345"/>
      <c r="E29" s="360"/>
    </row>
  </sheetData>
  <sheetProtection/>
  <mergeCells count="7">
    <mergeCell ref="I3:K3"/>
    <mergeCell ref="F3:H3"/>
    <mergeCell ref="C3:E3"/>
    <mergeCell ref="U3:W3"/>
    <mergeCell ref="R3:T3"/>
    <mergeCell ref="O3:Q3"/>
    <mergeCell ref="L3:N3"/>
  </mergeCells>
  <printOptions/>
  <pageMargins left="0.75" right="0.75" top="1" bottom="1" header="0.5" footer="0.5"/>
  <pageSetup fitToHeight="1" fitToWidth="1" horizontalDpi="300" verticalDpi="3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7"/>
  <sheetViews>
    <sheetView zoomScale="75" zoomScaleNormal="75" zoomScalePageLayoutView="0" workbookViewId="0" topLeftCell="A1">
      <pane ySplit="4" topLeftCell="A8" activePane="bottomLeft" state="frozen"/>
      <selection pane="topLeft" activeCell="H5" sqref="H5"/>
      <selection pane="bottomLeft" activeCell="L18" sqref="L18"/>
    </sheetView>
  </sheetViews>
  <sheetFormatPr defaultColWidth="7.8515625" defaultRowHeight="18" customHeight="1" outlineLevelRow="1" outlineLevelCol="1"/>
  <cols>
    <col min="1" max="1" width="9.140625" style="139" customWidth="1"/>
    <col min="2" max="2" width="44.140625" style="82" customWidth="1"/>
    <col min="3" max="3" width="12.7109375" style="110" customWidth="1"/>
    <col min="4" max="4" width="7.7109375" style="110" customWidth="1"/>
    <col min="5" max="5" width="8.28125" style="110" customWidth="1" outlineLevel="1"/>
    <col min="6" max="7" width="9.421875" style="110" customWidth="1" outlineLevel="1"/>
    <col min="8" max="8" width="9.8515625" style="253" customWidth="1"/>
    <col min="9" max="9" width="9.140625" style="272" customWidth="1"/>
    <col min="10" max="121" width="7.8515625" style="0" customWidth="1"/>
    <col min="122" max="16384" width="7.8515625" style="82" customWidth="1"/>
  </cols>
  <sheetData>
    <row r="1" spans="1:121" s="88" customFormat="1" ht="72" customHeight="1">
      <c r="A1" s="136" t="s">
        <v>94</v>
      </c>
      <c r="B1" s="106" t="s">
        <v>236</v>
      </c>
      <c r="C1" s="105" t="s">
        <v>96</v>
      </c>
      <c r="D1" s="105" t="s">
        <v>28</v>
      </c>
      <c r="E1" s="105" t="s">
        <v>24</v>
      </c>
      <c r="F1" s="105" t="s">
        <v>244</v>
      </c>
      <c r="G1" s="105" t="s">
        <v>245</v>
      </c>
      <c r="H1" s="107" t="s">
        <v>30</v>
      </c>
      <c r="I1" s="105" t="s">
        <v>253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</row>
    <row r="2" spans="1:121" s="88" customFormat="1" ht="22.5" customHeight="1">
      <c r="A2" s="392" t="s">
        <v>100</v>
      </c>
      <c r="B2" s="392"/>
      <c r="C2" s="392"/>
      <c r="D2" s="392"/>
      <c r="E2" s="362">
        <v>46</v>
      </c>
      <c r="F2" s="362">
        <v>3</v>
      </c>
      <c r="G2" s="362">
        <v>1</v>
      </c>
      <c r="H2" s="105">
        <f>(E2*1)+(F2*3)+(G2*2)</f>
        <v>57</v>
      </c>
      <c r="I2" s="27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</row>
    <row r="3" spans="1:121" s="88" customFormat="1" ht="18" customHeight="1">
      <c r="A3" s="137"/>
      <c r="C3" s="87"/>
      <c r="D3" s="249" t="s">
        <v>42</v>
      </c>
      <c r="E3" s="87">
        <v>1</v>
      </c>
      <c r="F3" s="87">
        <v>3</v>
      </c>
      <c r="G3" s="87">
        <v>2</v>
      </c>
      <c r="H3" s="250">
        <f>(E2*E3)+(F2*F3)+(G2*G3)</f>
        <v>57</v>
      </c>
      <c r="I3" s="27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</row>
    <row r="4" spans="1:121" s="88" customFormat="1" ht="18" customHeight="1">
      <c r="A4" s="391" t="s">
        <v>99</v>
      </c>
      <c r="B4" s="391"/>
      <c r="C4" s="391"/>
      <c r="D4" s="391"/>
      <c r="E4" s="87">
        <f>SUM(E5,E7,E13,E21,E29,E35)</f>
        <v>46</v>
      </c>
      <c r="F4" s="87">
        <f>SUM(F7,F13,F21,F29,F35)</f>
        <v>3</v>
      </c>
      <c r="G4" s="87">
        <f>SUM(G5,G7,G13,G21,G29,G35)</f>
        <v>1</v>
      </c>
      <c r="H4" s="87">
        <f>E4+(F4*F3)+(G4*G3)</f>
        <v>57</v>
      </c>
      <c r="I4" s="27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</row>
    <row r="5" spans="1:121" s="88" customFormat="1" ht="18" customHeight="1">
      <c r="A5" s="241" t="s">
        <v>118</v>
      </c>
      <c r="B5" s="242" t="s">
        <v>119</v>
      </c>
      <c r="C5" s="243"/>
      <c r="D5" s="243">
        <v>2</v>
      </c>
      <c r="E5" s="243">
        <v>3</v>
      </c>
      <c r="F5" s="243">
        <f>F7+F13+F21+F29+F35</f>
        <v>3</v>
      </c>
      <c r="G5" s="243"/>
      <c r="H5" s="251">
        <f>E5+(F5*2)+(G5*2)</f>
        <v>9</v>
      </c>
      <c r="I5" s="274">
        <f>SUM(H5/H2)</f>
        <v>0.15789473684210525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</row>
    <row r="6" spans="1:121" s="88" customFormat="1" ht="18" customHeight="1" outlineLevel="1">
      <c r="A6" s="254"/>
      <c r="B6" s="255" t="s">
        <v>249</v>
      </c>
      <c r="C6" s="256"/>
      <c r="D6" s="256"/>
      <c r="E6" s="256">
        <f>SUM(0.5*E5)</f>
        <v>1.5</v>
      </c>
      <c r="F6" s="256">
        <f>SUM(0.5*F5)</f>
        <v>1.5</v>
      </c>
      <c r="G6" s="256"/>
      <c r="H6" s="257">
        <v>9</v>
      </c>
      <c r="I6" s="275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</row>
    <row r="7" spans="1:121" s="88" customFormat="1" ht="18" customHeight="1">
      <c r="A7" s="241" t="s">
        <v>126</v>
      </c>
      <c r="B7" s="242" t="s">
        <v>125</v>
      </c>
      <c r="C7" s="243"/>
      <c r="D7" s="244">
        <v>3</v>
      </c>
      <c r="E7" s="243">
        <v>11</v>
      </c>
      <c r="F7" s="244">
        <v>1</v>
      </c>
      <c r="G7" s="244"/>
      <c r="H7" s="251">
        <f>E7+(F7)+(G7*2)</f>
        <v>12</v>
      </c>
      <c r="I7" s="274">
        <f>SUM(H7/H2)</f>
        <v>0.21052631578947367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</row>
    <row r="8" spans="1:121" s="88" customFormat="1" ht="18" customHeight="1">
      <c r="A8" s="254"/>
      <c r="B8" s="255" t="s">
        <v>250</v>
      </c>
      <c r="C8" s="256"/>
      <c r="D8" s="259"/>
      <c r="E8" s="256">
        <f>SUM(0.5*E7)</f>
        <v>5.5</v>
      </c>
      <c r="F8" s="259"/>
      <c r="G8" s="259"/>
      <c r="H8" s="257">
        <v>10</v>
      </c>
      <c r="I8" s="275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</row>
    <row r="9" spans="1:121" s="88" customFormat="1" ht="18" customHeight="1">
      <c r="A9" s="137" t="s">
        <v>132</v>
      </c>
      <c r="B9" s="88" t="s">
        <v>133</v>
      </c>
      <c r="C9" s="87"/>
      <c r="D9" s="268">
        <v>3</v>
      </c>
      <c r="E9" s="361">
        <v>6</v>
      </c>
      <c r="F9" s="268"/>
      <c r="G9" s="268"/>
      <c r="H9" s="269">
        <v>7</v>
      </c>
      <c r="I9" s="273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</row>
    <row r="10" spans="1:121" s="88" customFormat="1" ht="18" customHeight="1">
      <c r="A10" s="137"/>
      <c r="B10" s="81" t="s">
        <v>250</v>
      </c>
      <c r="C10" s="87"/>
      <c r="D10" s="268"/>
      <c r="E10" s="87"/>
      <c r="F10" s="268"/>
      <c r="G10" s="268"/>
      <c r="H10" s="269"/>
      <c r="I10" s="273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</row>
    <row r="11" spans="1:121" s="88" customFormat="1" ht="18" customHeight="1">
      <c r="A11" s="137" t="s">
        <v>134</v>
      </c>
      <c r="B11" s="88" t="s">
        <v>135</v>
      </c>
      <c r="C11" s="87"/>
      <c r="D11" s="268">
        <v>2.9</v>
      </c>
      <c r="E11" s="87">
        <v>5</v>
      </c>
      <c r="F11" s="268"/>
      <c r="G11" s="268"/>
      <c r="H11" s="269">
        <v>5</v>
      </c>
      <c r="I11" s="273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</row>
    <row r="12" spans="1:121" s="88" customFormat="1" ht="18" customHeight="1">
      <c r="A12" s="137"/>
      <c r="B12" s="81" t="s">
        <v>250</v>
      </c>
      <c r="C12" s="87"/>
      <c r="D12" s="268"/>
      <c r="E12" s="87"/>
      <c r="F12" s="268"/>
      <c r="G12" s="268"/>
      <c r="H12" s="269"/>
      <c r="I12" s="273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</row>
    <row r="13" spans="1:121" s="88" customFormat="1" ht="18" customHeight="1">
      <c r="A13" s="241" t="s">
        <v>162</v>
      </c>
      <c r="B13" s="242" t="s">
        <v>163</v>
      </c>
      <c r="C13" s="243"/>
      <c r="D13" s="244">
        <v>2.5</v>
      </c>
      <c r="E13" s="243">
        <v>9</v>
      </c>
      <c r="F13" s="244">
        <v>1</v>
      </c>
      <c r="G13" s="244"/>
      <c r="H13" s="251">
        <f>E13+(F13)+(G13*2)</f>
        <v>10</v>
      </c>
      <c r="I13" s="274">
        <f>SUM(H13/H2)</f>
        <v>0.17543859649122806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</row>
    <row r="14" spans="1:121" s="255" customFormat="1" ht="18" customHeight="1">
      <c r="A14" s="254"/>
      <c r="B14" s="255" t="s">
        <v>250</v>
      </c>
      <c r="C14" s="256"/>
      <c r="D14" s="259"/>
      <c r="E14" s="256">
        <f>SUM(0.5*E13)</f>
        <v>4.5</v>
      </c>
      <c r="F14" s="259"/>
      <c r="G14" s="259"/>
      <c r="H14" s="257">
        <v>9</v>
      </c>
      <c r="I14" s="27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</row>
    <row r="15" spans="1:121" s="88" customFormat="1" ht="18" customHeight="1">
      <c r="A15" s="137" t="s">
        <v>164</v>
      </c>
      <c r="B15" s="88" t="s">
        <v>165</v>
      </c>
      <c r="C15" s="87"/>
      <c r="D15" s="268">
        <v>2</v>
      </c>
      <c r="E15" s="87">
        <v>4</v>
      </c>
      <c r="F15" s="268"/>
      <c r="G15" s="268"/>
      <c r="H15" s="269">
        <v>2</v>
      </c>
      <c r="I15" s="273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</row>
    <row r="16" spans="1:121" s="88" customFormat="1" ht="18" customHeight="1">
      <c r="A16" s="137"/>
      <c r="B16" s="81" t="s">
        <v>250</v>
      </c>
      <c r="C16" s="87"/>
      <c r="D16" s="268"/>
      <c r="E16" s="87"/>
      <c r="F16" s="268"/>
      <c r="G16" s="268"/>
      <c r="H16" s="269"/>
      <c r="I16" s="273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</row>
    <row r="17" spans="1:121" s="88" customFormat="1" ht="29.25" customHeight="1">
      <c r="A17" s="137" t="s">
        <v>166</v>
      </c>
      <c r="B17" s="88" t="s">
        <v>242</v>
      </c>
      <c r="C17" s="87"/>
      <c r="D17" s="268">
        <v>3</v>
      </c>
      <c r="E17" s="87">
        <v>4</v>
      </c>
      <c r="F17" s="268"/>
      <c r="G17" s="268"/>
      <c r="H17" s="269">
        <v>6</v>
      </c>
      <c r="I17" s="273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</row>
    <row r="18" spans="1:121" s="88" customFormat="1" ht="29.25" customHeight="1">
      <c r="A18" s="137"/>
      <c r="B18" s="81" t="s">
        <v>250</v>
      </c>
      <c r="C18" s="87"/>
      <c r="D18" s="268"/>
      <c r="E18" s="87"/>
      <c r="F18" s="268"/>
      <c r="G18" s="268"/>
      <c r="H18" s="269"/>
      <c r="I18" s="273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</row>
    <row r="19" spans="1:121" s="88" customFormat="1" ht="18" customHeight="1">
      <c r="A19" s="137" t="s">
        <v>168</v>
      </c>
      <c r="B19" s="88" t="s">
        <v>171</v>
      </c>
      <c r="C19" s="87"/>
      <c r="D19" s="268">
        <v>1</v>
      </c>
      <c r="E19" s="87">
        <v>1</v>
      </c>
      <c r="F19" s="268"/>
      <c r="G19" s="268"/>
      <c r="H19" s="269">
        <v>3</v>
      </c>
      <c r="I19" s="273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  <c r="DO19" s="271"/>
      <c r="DP19" s="271"/>
      <c r="DQ19" s="271"/>
    </row>
    <row r="20" spans="1:121" s="88" customFormat="1" ht="18" customHeight="1">
      <c r="A20" s="137"/>
      <c r="B20" s="81" t="s">
        <v>251</v>
      </c>
      <c r="C20" s="87"/>
      <c r="D20" s="268"/>
      <c r="E20" s="87"/>
      <c r="F20" s="268"/>
      <c r="G20" s="268"/>
      <c r="H20" s="269"/>
      <c r="I20" s="273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</row>
    <row r="21" spans="1:121" s="88" customFormat="1" ht="18" customHeight="1">
      <c r="A21" s="241" t="s">
        <v>173</v>
      </c>
      <c r="B21" s="242" t="s">
        <v>172</v>
      </c>
      <c r="C21" s="243"/>
      <c r="D21" s="244">
        <v>2</v>
      </c>
      <c r="E21" s="243">
        <v>8</v>
      </c>
      <c r="F21" s="244"/>
      <c r="G21" s="244"/>
      <c r="H21" s="251">
        <f>E21+(F21*1)+(G21*2)</f>
        <v>8</v>
      </c>
      <c r="I21" s="274">
        <f>SUM(H21/H2)</f>
        <v>0.14035087719298245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</row>
    <row r="22" spans="1:121" s="255" customFormat="1" ht="18" customHeight="1">
      <c r="A22" s="254"/>
      <c r="B22" s="255" t="s">
        <v>251</v>
      </c>
      <c r="C22" s="256"/>
      <c r="D22" s="259"/>
      <c r="E22" s="256">
        <f>SUM(0.5*E21)</f>
        <v>4</v>
      </c>
      <c r="F22" s="259"/>
      <c r="G22" s="259"/>
      <c r="H22" s="257">
        <v>8</v>
      </c>
      <c r="I22" s="27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</row>
    <row r="23" spans="1:121" s="88" customFormat="1" ht="18" customHeight="1">
      <c r="A23" s="137" t="s">
        <v>174</v>
      </c>
      <c r="B23" s="88" t="s">
        <v>235</v>
      </c>
      <c r="C23" s="87"/>
      <c r="D23" s="268">
        <v>1.9</v>
      </c>
      <c r="E23" s="87">
        <v>3</v>
      </c>
      <c r="F23" s="268"/>
      <c r="G23" s="268"/>
      <c r="H23" s="269">
        <v>3</v>
      </c>
      <c r="I23" s="273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</row>
    <row r="24" spans="1:121" s="88" customFormat="1" ht="18" customHeight="1">
      <c r="A24" s="137"/>
      <c r="B24" s="81" t="s">
        <v>251</v>
      </c>
      <c r="C24" s="87"/>
      <c r="D24" s="268"/>
      <c r="E24" s="87"/>
      <c r="F24" s="268"/>
      <c r="G24" s="268"/>
      <c r="H24" s="269"/>
      <c r="I24" s="273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</row>
    <row r="25" spans="1:121" s="88" customFormat="1" ht="18" customHeight="1">
      <c r="A25" s="137" t="s">
        <v>175</v>
      </c>
      <c r="B25" s="88" t="s">
        <v>176</v>
      </c>
      <c r="C25" s="87"/>
      <c r="D25" s="268">
        <v>3</v>
      </c>
      <c r="E25" s="87">
        <v>4</v>
      </c>
      <c r="F25" s="268"/>
      <c r="G25" s="268"/>
      <c r="H25" s="269">
        <v>3</v>
      </c>
      <c r="I25" s="273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</row>
    <row r="26" spans="1:121" s="88" customFormat="1" ht="18" customHeight="1">
      <c r="A26" s="137"/>
      <c r="B26" s="81" t="s">
        <v>251</v>
      </c>
      <c r="C26" s="87"/>
      <c r="D26" s="268"/>
      <c r="E26" s="87"/>
      <c r="F26" s="268"/>
      <c r="G26" s="268"/>
      <c r="H26" s="269"/>
      <c r="I26" s="273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</row>
    <row r="27" spans="1:121" s="88" customFormat="1" ht="18" customHeight="1">
      <c r="A27" s="137" t="s">
        <v>177</v>
      </c>
      <c r="B27" s="88" t="s">
        <v>178</v>
      </c>
      <c r="C27" s="87"/>
      <c r="D27" s="268">
        <v>0.5</v>
      </c>
      <c r="E27" s="87">
        <f>ROUND((D27/SUM(D23,D25,D27))*E21,0)</f>
        <v>1</v>
      </c>
      <c r="F27" s="268"/>
      <c r="G27" s="268"/>
      <c r="H27" s="269">
        <v>2</v>
      </c>
      <c r="I27" s="273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</row>
    <row r="28" spans="1:121" s="88" customFormat="1" ht="18" customHeight="1">
      <c r="A28" s="137"/>
      <c r="B28" s="81" t="s">
        <v>250</v>
      </c>
      <c r="C28" s="87"/>
      <c r="D28" s="268"/>
      <c r="E28" s="87"/>
      <c r="F28" s="268"/>
      <c r="G28" s="268"/>
      <c r="H28" s="269"/>
      <c r="I28" s="273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</row>
    <row r="29" spans="1:121" s="88" customFormat="1" ht="18" customHeight="1">
      <c r="A29" s="241" t="s">
        <v>179</v>
      </c>
      <c r="B29" s="242" t="s">
        <v>180</v>
      </c>
      <c r="C29" s="243"/>
      <c r="D29" s="244">
        <v>2</v>
      </c>
      <c r="E29" s="243">
        <v>7</v>
      </c>
      <c r="F29" s="244">
        <v>1</v>
      </c>
      <c r="G29" s="244"/>
      <c r="H29" s="251">
        <f>E29+(F29)+(G29*2)</f>
        <v>8</v>
      </c>
      <c r="I29" s="274">
        <f>SUM(H29/H2)</f>
        <v>0.14035087719298245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</row>
    <row r="30" spans="1:121" s="255" customFormat="1" ht="18" customHeight="1">
      <c r="A30" s="254"/>
      <c r="B30" s="255" t="s">
        <v>249</v>
      </c>
      <c r="C30" s="256"/>
      <c r="D30" s="259"/>
      <c r="E30" s="256">
        <f>SUM(0.5*E29)</f>
        <v>3.5</v>
      </c>
      <c r="F30" s="259"/>
      <c r="G30" s="259"/>
      <c r="H30" s="257">
        <v>4</v>
      </c>
      <c r="I30" s="27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</row>
    <row r="31" spans="1:121" s="88" customFormat="1" ht="18" customHeight="1">
      <c r="A31" s="137" t="s">
        <v>182</v>
      </c>
      <c r="B31" s="88" t="s">
        <v>243</v>
      </c>
      <c r="C31" s="87"/>
      <c r="D31" s="268">
        <v>2.5</v>
      </c>
      <c r="E31" s="87">
        <v>5</v>
      </c>
      <c r="F31" s="268"/>
      <c r="G31" s="268"/>
      <c r="H31" s="269">
        <v>4</v>
      </c>
      <c r="I31" s="273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</row>
    <row r="32" spans="1:121" s="88" customFormat="1" ht="18" customHeight="1">
      <c r="A32" s="137"/>
      <c r="B32" s="81" t="s">
        <v>249</v>
      </c>
      <c r="C32" s="87"/>
      <c r="D32" s="268"/>
      <c r="E32" s="87"/>
      <c r="F32" s="268"/>
      <c r="G32" s="268"/>
      <c r="H32" s="269"/>
      <c r="I32" s="273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</row>
    <row r="33" spans="1:121" s="88" customFormat="1" ht="18" customHeight="1">
      <c r="A33" s="137" t="s">
        <v>183</v>
      </c>
      <c r="B33" s="88" t="s">
        <v>186</v>
      </c>
      <c r="C33" s="87"/>
      <c r="D33" s="268">
        <v>1.7</v>
      </c>
      <c r="E33" s="87">
        <v>2</v>
      </c>
      <c r="F33" s="268"/>
      <c r="G33" s="268"/>
      <c r="H33" s="269">
        <v>4</v>
      </c>
      <c r="I33" s="273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</row>
    <row r="34" spans="1:121" s="88" customFormat="1" ht="18" customHeight="1">
      <c r="A34" s="137"/>
      <c r="B34" s="81" t="s">
        <v>250</v>
      </c>
      <c r="C34" s="87"/>
      <c r="D34" s="268"/>
      <c r="E34" s="87"/>
      <c r="F34" s="268"/>
      <c r="G34" s="268"/>
      <c r="H34" s="269"/>
      <c r="I34" s="273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</row>
    <row r="35" spans="1:121" s="88" customFormat="1" ht="18" customHeight="1">
      <c r="A35" s="241" t="s">
        <v>187</v>
      </c>
      <c r="B35" s="242" t="s">
        <v>188</v>
      </c>
      <c r="C35" s="243"/>
      <c r="D35" s="244">
        <v>2</v>
      </c>
      <c r="E35" s="243">
        <v>8</v>
      </c>
      <c r="F35" s="244"/>
      <c r="G35" s="244">
        <v>1</v>
      </c>
      <c r="H35" s="251">
        <f>E35+(F35)+(G35*2)</f>
        <v>10</v>
      </c>
      <c r="I35" s="274">
        <f>SUM(H35/H2)</f>
        <v>0.17543859649122806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</row>
    <row r="36" spans="1:121" s="255" customFormat="1" ht="18" customHeight="1">
      <c r="A36" s="254"/>
      <c r="B36" s="255" t="s">
        <v>250</v>
      </c>
      <c r="C36" s="256"/>
      <c r="D36" s="259"/>
      <c r="E36" s="256">
        <f>SUM(0.5*E35)</f>
        <v>4</v>
      </c>
      <c r="F36" s="259"/>
      <c r="G36" s="259"/>
      <c r="H36" s="257">
        <v>6</v>
      </c>
      <c r="I36" s="27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</row>
    <row r="37" spans="1:121" s="88" customFormat="1" ht="18" customHeight="1">
      <c r="A37" s="137" t="s">
        <v>189</v>
      </c>
      <c r="B37" s="88" t="s">
        <v>192</v>
      </c>
      <c r="C37" s="87"/>
      <c r="D37" s="268">
        <v>2.8</v>
      </c>
      <c r="E37" s="87">
        <v>4</v>
      </c>
      <c r="F37" s="268"/>
      <c r="G37" s="268"/>
      <c r="H37" s="269">
        <v>5</v>
      </c>
      <c r="I37" s="273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</row>
    <row r="38" spans="1:121" s="88" customFormat="1" ht="18" customHeight="1">
      <c r="A38" s="137"/>
      <c r="B38" s="81" t="s">
        <v>250</v>
      </c>
      <c r="C38" s="87"/>
      <c r="D38" s="268"/>
      <c r="E38" s="87"/>
      <c r="F38" s="268"/>
      <c r="G38" s="268"/>
      <c r="H38" s="269"/>
      <c r="I38" s="273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</row>
    <row r="39" spans="1:121" s="88" customFormat="1" ht="27.75" customHeight="1">
      <c r="A39" s="137" t="s">
        <v>190</v>
      </c>
      <c r="B39" s="88" t="s">
        <v>193</v>
      </c>
      <c r="C39" s="87"/>
      <c r="D39" s="268">
        <v>1.8</v>
      </c>
      <c r="E39" s="87">
        <f>ROUND((D39/SUM(D37,D39,D41))*E35,0)</f>
        <v>2</v>
      </c>
      <c r="F39" s="268"/>
      <c r="G39" s="268"/>
      <c r="H39" s="269">
        <v>2</v>
      </c>
      <c r="I39" s="273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</row>
    <row r="40" spans="1:121" s="88" customFormat="1" ht="27.75" customHeight="1">
      <c r="A40" s="137"/>
      <c r="B40" s="81" t="s">
        <v>250</v>
      </c>
      <c r="C40" s="87"/>
      <c r="D40" s="268"/>
      <c r="E40" s="87"/>
      <c r="F40" s="268"/>
      <c r="G40" s="268"/>
      <c r="H40" s="269"/>
      <c r="I40" s="273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</row>
    <row r="41" spans="1:121" s="88" customFormat="1" ht="18" customHeight="1">
      <c r="A41" s="137" t="s">
        <v>191</v>
      </c>
      <c r="B41" s="88" t="s">
        <v>194</v>
      </c>
      <c r="C41" s="87"/>
      <c r="D41" s="268">
        <v>1.8</v>
      </c>
      <c r="E41" s="87">
        <v>2</v>
      </c>
      <c r="F41" s="268"/>
      <c r="G41" s="268"/>
      <c r="H41" s="269">
        <v>2</v>
      </c>
      <c r="I41" s="273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</row>
    <row r="42" spans="1:121" s="88" customFormat="1" ht="18" customHeight="1">
      <c r="A42" s="137"/>
      <c r="B42" s="81" t="s">
        <v>251</v>
      </c>
      <c r="C42" s="87"/>
      <c r="D42" s="268"/>
      <c r="E42" s="87"/>
      <c r="F42" s="268"/>
      <c r="G42" s="268"/>
      <c r="H42" s="269"/>
      <c r="I42" s="273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</row>
    <row r="43" spans="4:9" ht="18" customHeight="1">
      <c r="D43" s="246"/>
      <c r="E43" s="246"/>
      <c r="F43" s="246"/>
      <c r="G43" s="246"/>
      <c r="H43" s="248"/>
      <c r="I43" s="273"/>
    </row>
    <row r="44" spans="4:9" ht="18" customHeight="1">
      <c r="D44" s="246"/>
      <c r="E44" s="246"/>
      <c r="F44" s="246"/>
      <c r="G44" s="246"/>
      <c r="H44" s="247"/>
      <c r="I44" s="273"/>
    </row>
    <row r="45" spans="4:9" ht="18" customHeight="1">
      <c r="D45" s="246"/>
      <c r="E45" s="246"/>
      <c r="F45" s="246"/>
      <c r="G45" s="246"/>
      <c r="H45" s="247"/>
      <c r="I45" s="273"/>
    </row>
    <row r="46" spans="4:9" ht="18" customHeight="1">
      <c r="D46" s="246"/>
      <c r="E46" s="246"/>
      <c r="F46" s="246"/>
      <c r="G46" s="246"/>
      <c r="H46" s="247"/>
      <c r="I46" s="273"/>
    </row>
    <row r="47" spans="4:9" ht="18" customHeight="1">
      <c r="D47" s="246"/>
      <c r="E47" s="246"/>
      <c r="F47" s="246"/>
      <c r="G47" s="246"/>
      <c r="H47" s="247"/>
      <c r="I47" s="273"/>
    </row>
    <row r="48" spans="4:9" ht="18" customHeight="1">
      <c r="D48" s="246"/>
      <c r="E48" s="246"/>
      <c r="F48" s="246"/>
      <c r="G48" s="246"/>
      <c r="H48" s="247"/>
      <c r="I48" s="273"/>
    </row>
    <row r="49" spans="4:9" ht="18" customHeight="1">
      <c r="D49" s="246"/>
      <c r="E49" s="246"/>
      <c r="F49" s="246"/>
      <c r="G49" s="246"/>
      <c r="H49" s="247"/>
      <c r="I49" s="273"/>
    </row>
    <row r="50" spans="4:9" ht="18" customHeight="1">
      <c r="D50" s="246"/>
      <c r="E50" s="246"/>
      <c r="F50" s="246"/>
      <c r="G50" s="246"/>
      <c r="H50" s="247"/>
      <c r="I50" s="273"/>
    </row>
    <row r="51" spans="4:9" ht="18" customHeight="1">
      <c r="D51" s="246"/>
      <c r="E51" s="246"/>
      <c r="F51" s="246"/>
      <c r="G51" s="246"/>
      <c r="H51" s="247"/>
      <c r="I51" s="273"/>
    </row>
    <row r="52" spans="4:9" ht="18" customHeight="1">
      <c r="D52" s="246"/>
      <c r="E52" s="246"/>
      <c r="F52" s="246"/>
      <c r="G52" s="246"/>
      <c r="H52" s="247"/>
      <c r="I52" s="273"/>
    </row>
    <row r="53" spans="4:9" ht="18" customHeight="1">
      <c r="D53" s="246"/>
      <c r="E53" s="246"/>
      <c r="F53" s="246"/>
      <c r="G53" s="246"/>
      <c r="H53" s="247"/>
      <c r="I53" s="273"/>
    </row>
    <row r="54" spans="4:9" ht="18" customHeight="1">
      <c r="D54" s="246"/>
      <c r="E54" s="246"/>
      <c r="F54" s="246"/>
      <c r="G54" s="246"/>
      <c r="H54" s="247"/>
      <c r="I54" s="273"/>
    </row>
    <row r="55" spans="4:9" ht="18" customHeight="1">
      <c r="D55" s="246"/>
      <c r="E55" s="246"/>
      <c r="F55" s="246"/>
      <c r="G55" s="246"/>
      <c r="H55" s="247"/>
      <c r="I55" s="273"/>
    </row>
    <row r="56" spans="4:9" ht="18" customHeight="1">
      <c r="D56" s="246"/>
      <c r="E56" s="246"/>
      <c r="F56" s="246"/>
      <c r="G56" s="246"/>
      <c r="H56" s="247"/>
      <c r="I56" s="273"/>
    </row>
    <row r="57" spans="4:9" ht="18" customHeight="1">
      <c r="D57" s="246"/>
      <c r="E57" s="246"/>
      <c r="F57" s="246"/>
      <c r="G57" s="246"/>
      <c r="H57" s="247"/>
      <c r="I57" s="273"/>
    </row>
    <row r="58" spans="4:9" ht="18" customHeight="1">
      <c r="D58" s="246"/>
      <c r="E58" s="246"/>
      <c r="F58" s="246"/>
      <c r="G58" s="246"/>
      <c r="H58" s="247"/>
      <c r="I58" s="273"/>
    </row>
    <row r="59" spans="4:9" ht="18" customHeight="1">
      <c r="D59" s="246"/>
      <c r="E59" s="246"/>
      <c r="F59" s="246"/>
      <c r="G59" s="246"/>
      <c r="H59" s="247"/>
      <c r="I59" s="273"/>
    </row>
    <row r="60" spans="4:9" ht="18" customHeight="1">
      <c r="D60" s="246"/>
      <c r="E60" s="246"/>
      <c r="F60" s="246"/>
      <c r="G60" s="246"/>
      <c r="H60" s="247"/>
      <c r="I60" s="273"/>
    </row>
    <row r="61" ht="18" customHeight="1">
      <c r="I61" s="273"/>
    </row>
    <row r="62" ht="18" customHeight="1">
      <c r="I62" s="273"/>
    </row>
    <row r="63" ht="18" customHeight="1">
      <c r="I63" s="273"/>
    </row>
    <row r="64" ht="18" customHeight="1">
      <c r="I64" s="273"/>
    </row>
    <row r="65" ht="18" customHeight="1">
      <c r="I65" s="273"/>
    </row>
    <row r="66" ht="18" customHeight="1">
      <c r="I66" s="273"/>
    </row>
    <row r="67" ht="18" customHeight="1">
      <c r="I67" s="273"/>
    </row>
  </sheetData>
  <sheetProtection/>
  <mergeCells count="2">
    <mergeCell ref="A4:D4"/>
    <mergeCell ref="A2:D2"/>
  </mergeCells>
  <printOptions gridLines="1"/>
  <pageMargins left="0.75" right="0.75" top="1" bottom="1" header="0.5" footer="0.5"/>
  <pageSetup fitToHeight="0" fitToWidth="1" horizontalDpi="600" verticalDpi="600" orientation="landscape" r:id="rId2"/>
  <headerFooter alignWithMargins="0">
    <oddFooter>&amp;L&amp;F&amp;C&amp;A&amp;RPage &amp;P</oddFooter>
  </headerFooter>
  <rowBreaks count="3" manualBreakCount="3">
    <brk id="12" max="255" man="1"/>
    <brk id="26" max="255" man="1"/>
    <brk id="38" max="255" man="1"/>
  </rowBreaks>
  <ignoredErrors>
    <ignoredError sqref="F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N19" sqref="N19"/>
    </sheetView>
  </sheetViews>
  <sheetFormatPr defaultColWidth="7.8515625" defaultRowHeight="18" customHeight="1" outlineLevelRow="1" outlineLevelCol="1"/>
  <cols>
    <col min="1" max="1" width="9.140625" style="139" customWidth="1"/>
    <col min="2" max="2" width="44.140625" style="82" customWidth="1"/>
    <col min="3" max="3" width="12.7109375" style="110" customWidth="1"/>
    <col min="4" max="4" width="8.57421875" style="110" customWidth="1"/>
    <col min="5" max="5" width="8.28125" style="110" customWidth="1" outlineLevel="1"/>
    <col min="6" max="7" width="8.57421875" style="110" customWidth="1" outlineLevel="1"/>
    <col min="8" max="8" width="12.28125" style="253" customWidth="1"/>
    <col min="9" max="9" width="9.140625" style="272" customWidth="1"/>
    <col min="10" max="16384" width="7.8515625" style="82" customWidth="1"/>
  </cols>
  <sheetData>
    <row r="1" spans="1:9" s="88" customFormat="1" ht="66" customHeight="1">
      <c r="A1" s="136" t="s">
        <v>94</v>
      </c>
      <c r="B1" s="106" t="s">
        <v>236</v>
      </c>
      <c r="C1" s="105" t="s">
        <v>96</v>
      </c>
      <c r="D1" s="105" t="s">
        <v>28</v>
      </c>
      <c r="E1" s="105" t="s">
        <v>24</v>
      </c>
      <c r="F1" s="105" t="s">
        <v>244</v>
      </c>
      <c r="G1" s="105" t="s">
        <v>245</v>
      </c>
      <c r="H1" s="107" t="s">
        <v>30</v>
      </c>
      <c r="I1" s="105" t="s">
        <v>253</v>
      </c>
    </row>
    <row r="2" spans="1:9" s="88" customFormat="1" ht="22.5" customHeight="1">
      <c r="A2" s="392" t="s">
        <v>100</v>
      </c>
      <c r="B2" s="392"/>
      <c r="C2" s="392"/>
      <c r="D2" s="392"/>
      <c r="E2" s="362">
        <v>46</v>
      </c>
      <c r="F2" s="362">
        <v>3</v>
      </c>
      <c r="G2" s="362">
        <v>1</v>
      </c>
      <c r="H2" s="105">
        <f>(E2*1)+(F2*3)+(G2*2)</f>
        <v>57</v>
      </c>
      <c r="I2" s="272"/>
    </row>
    <row r="3" spans="1:9" s="88" customFormat="1" ht="18" customHeight="1">
      <c r="A3" s="137"/>
      <c r="C3" s="87"/>
      <c r="D3" s="249" t="s">
        <v>42</v>
      </c>
      <c r="E3" s="87">
        <v>1</v>
      </c>
      <c r="F3" s="87">
        <v>3</v>
      </c>
      <c r="G3" s="87">
        <v>2</v>
      </c>
      <c r="H3" s="250">
        <f>(E2*E3)+(F2*F3)+(G2*G3)</f>
        <v>57</v>
      </c>
      <c r="I3" s="273"/>
    </row>
    <row r="4" spans="1:9" s="88" customFormat="1" ht="18" customHeight="1">
      <c r="A4" s="393" t="s">
        <v>99</v>
      </c>
      <c r="B4" s="393"/>
      <c r="C4" s="393"/>
      <c r="D4" s="393"/>
      <c r="E4" s="87">
        <f>SUM(E5,E7,E13,E21,E29,E35)</f>
        <v>46</v>
      </c>
      <c r="F4" s="87">
        <f>SUM(F7,F13,F21,F29,F35)</f>
        <v>3</v>
      </c>
      <c r="G4" s="87">
        <f>SUM(G5,G7,G13,G21,G29,G35)</f>
        <v>1</v>
      </c>
      <c r="H4" s="87">
        <f>E4+(F4*F3)+(G4*G3)</f>
        <v>57</v>
      </c>
      <c r="I4" s="273"/>
    </row>
    <row r="5" spans="1:9" s="88" customFormat="1" ht="18" customHeight="1">
      <c r="A5" s="241" t="s">
        <v>118</v>
      </c>
      <c r="B5" s="242" t="s">
        <v>119</v>
      </c>
      <c r="C5" s="243"/>
      <c r="D5" s="243">
        <v>3</v>
      </c>
      <c r="E5" s="243">
        <v>3</v>
      </c>
      <c r="F5" s="243">
        <f>F7+F13+F21+F29+F35</f>
        <v>3</v>
      </c>
      <c r="G5" s="243">
        <v>0</v>
      </c>
      <c r="H5" s="251">
        <f>E5+(F5*2)+(G5*2)</f>
        <v>9</v>
      </c>
      <c r="I5" s="274">
        <f>SUM(H5/H2)</f>
        <v>0.15789473684210525</v>
      </c>
    </row>
    <row r="6" spans="1:9" s="88" customFormat="1" ht="18" customHeight="1" outlineLevel="1">
      <c r="A6" s="254"/>
      <c r="B6" s="255" t="s">
        <v>249</v>
      </c>
      <c r="C6" s="256"/>
      <c r="D6" s="256"/>
      <c r="E6" s="256">
        <f>SUM(0.5*E5)</f>
        <v>1.5</v>
      </c>
      <c r="F6" s="256">
        <f>SUM(0.5*F5)</f>
        <v>1.5</v>
      </c>
      <c r="G6" s="256"/>
      <c r="H6" s="257">
        <v>8</v>
      </c>
      <c r="I6" s="275"/>
    </row>
    <row r="7" spans="1:9" s="88" customFormat="1" ht="18" customHeight="1">
      <c r="A7" s="241" t="s">
        <v>126</v>
      </c>
      <c r="B7" s="242" t="s">
        <v>125</v>
      </c>
      <c r="C7" s="243"/>
      <c r="D7" s="244">
        <v>3</v>
      </c>
      <c r="E7" s="243">
        <v>11</v>
      </c>
      <c r="F7" s="244">
        <v>0</v>
      </c>
      <c r="G7" s="244">
        <v>0</v>
      </c>
      <c r="H7" s="251">
        <f>E7+(F7*1)+(G7*2)</f>
        <v>11</v>
      </c>
      <c r="I7" s="274">
        <f>SUM(H7/H2)</f>
        <v>0.19298245614035087</v>
      </c>
    </row>
    <row r="8" spans="1:9" s="88" customFormat="1" ht="18" customHeight="1">
      <c r="A8" s="254"/>
      <c r="B8" s="255" t="s">
        <v>250</v>
      </c>
      <c r="C8" s="256"/>
      <c r="D8" s="259"/>
      <c r="E8" s="256">
        <f>SUM(0.5*E7)</f>
        <v>5.5</v>
      </c>
      <c r="F8" s="259"/>
      <c r="G8" s="259"/>
      <c r="H8" s="257">
        <v>9</v>
      </c>
      <c r="I8" s="275"/>
    </row>
    <row r="9" spans="1:13" s="88" customFormat="1" ht="18" customHeight="1">
      <c r="A9" s="137" t="s">
        <v>132</v>
      </c>
      <c r="B9" s="88" t="s">
        <v>133</v>
      </c>
      <c r="C9" s="87"/>
      <c r="D9" s="268">
        <v>2.8</v>
      </c>
      <c r="E9" s="87">
        <f>ROUND((D9/SUM(D9,D11))*E7,0)</f>
        <v>5</v>
      </c>
      <c r="F9" s="268"/>
      <c r="G9" s="268"/>
      <c r="H9" s="269">
        <v>5</v>
      </c>
      <c r="I9" s="273"/>
      <c r="J9" s="245"/>
      <c r="K9" s="245"/>
      <c r="L9" s="245"/>
      <c r="M9" s="245"/>
    </row>
    <row r="10" spans="1:13" s="80" customFormat="1" ht="18" customHeight="1">
      <c r="A10" s="276"/>
      <c r="B10" s="81" t="s">
        <v>250</v>
      </c>
      <c r="C10" s="277"/>
      <c r="D10" s="278"/>
      <c r="E10" s="277"/>
      <c r="F10" s="278"/>
      <c r="G10" s="278"/>
      <c r="H10" s="279"/>
      <c r="I10" s="273"/>
      <c r="J10" s="280"/>
      <c r="K10" s="280"/>
      <c r="L10" s="280"/>
      <c r="M10" s="280"/>
    </row>
    <row r="11" spans="1:13" s="88" customFormat="1" ht="18" customHeight="1">
      <c r="A11" s="137" t="s">
        <v>134</v>
      </c>
      <c r="B11" s="88" t="s">
        <v>135</v>
      </c>
      <c r="C11" s="87"/>
      <c r="D11" s="268">
        <v>3</v>
      </c>
      <c r="E11" s="87">
        <f>ROUND((D11/SUM(D9,D11))*E7,0)</f>
        <v>6</v>
      </c>
      <c r="F11" s="268"/>
      <c r="G11" s="268"/>
      <c r="H11" s="269">
        <v>6</v>
      </c>
      <c r="I11" s="273"/>
      <c r="J11" s="245"/>
      <c r="K11" s="245"/>
      <c r="L11" s="245"/>
      <c r="M11" s="245"/>
    </row>
    <row r="12" spans="1:13" s="88" customFormat="1" ht="18" customHeight="1">
      <c r="A12" s="137"/>
      <c r="B12" s="81" t="s">
        <v>250</v>
      </c>
      <c r="C12" s="87"/>
      <c r="D12" s="268"/>
      <c r="E12" s="87"/>
      <c r="F12" s="268"/>
      <c r="G12" s="268"/>
      <c r="H12" s="269"/>
      <c r="I12" s="273"/>
      <c r="J12" s="245"/>
      <c r="K12" s="245"/>
      <c r="L12" s="245"/>
      <c r="M12" s="245"/>
    </row>
    <row r="13" spans="1:9" s="88" customFormat="1" ht="18" customHeight="1">
      <c r="A13" s="241" t="s">
        <v>162</v>
      </c>
      <c r="B13" s="242" t="s">
        <v>163</v>
      </c>
      <c r="C13" s="243"/>
      <c r="D13" s="244">
        <v>2.7</v>
      </c>
      <c r="E13" s="243">
        <v>8</v>
      </c>
      <c r="F13" s="244"/>
      <c r="G13" s="244">
        <v>1</v>
      </c>
      <c r="H13" s="251">
        <f>E13+(F13*1)+(G13*2)</f>
        <v>10</v>
      </c>
      <c r="I13" s="274">
        <f>SUM(H13/H2)</f>
        <v>0.17543859649122806</v>
      </c>
    </row>
    <row r="14" spans="1:9" s="88" customFormat="1" ht="18" customHeight="1">
      <c r="A14" s="254"/>
      <c r="B14" s="255" t="s">
        <v>250</v>
      </c>
      <c r="C14" s="256"/>
      <c r="D14" s="259"/>
      <c r="E14" s="256">
        <f>SUM(0.5*E13)</f>
        <v>4</v>
      </c>
      <c r="F14" s="259"/>
      <c r="G14" s="259"/>
      <c r="H14" s="257">
        <v>8</v>
      </c>
      <c r="I14" s="275"/>
    </row>
    <row r="15" spans="1:13" s="88" customFormat="1" ht="18" customHeight="1">
      <c r="A15" s="137" t="s">
        <v>164</v>
      </c>
      <c r="B15" s="88" t="s">
        <v>165</v>
      </c>
      <c r="C15" s="87"/>
      <c r="D15" s="268">
        <v>1.5</v>
      </c>
      <c r="E15" s="87">
        <v>3</v>
      </c>
      <c r="F15" s="268"/>
      <c r="G15" s="268"/>
      <c r="H15" s="269">
        <v>3</v>
      </c>
      <c r="I15" s="273"/>
      <c r="J15" s="245"/>
      <c r="K15" s="245"/>
      <c r="L15" s="245"/>
      <c r="M15" s="245"/>
    </row>
    <row r="16" spans="1:13" s="88" customFormat="1" ht="18" customHeight="1">
      <c r="A16" s="137"/>
      <c r="B16" s="81" t="s">
        <v>250</v>
      </c>
      <c r="C16" s="87"/>
      <c r="D16" s="268"/>
      <c r="E16" s="87"/>
      <c r="F16" s="268"/>
      <c r="G16" s="268"/>
      <c r="H16" s="269"/>
      <c r="I16" s="273"/>
      <c r="J16" s="245"/>
      <c r="K16" s="245"/>
      <c r="L16" s="245"/>
      <c r="M16" s="245"/>
    </row>
    <row r="17" spans="1:13" s="88" customFormat="1" ht="30.75" customHeight="1">
      <c r="A17" s="137" t="s">
        <v>166</v>
      </c>
      <c r="B17" s="88" t="s">
        <v>242</v>
      </c>
      <c r="C17" s="87"/>
      <c r="D17" s="268">
        <v>3</v>
      </c>
      <c r="E17" s="87">
        <v>4</v>
      </c>
      <c r="F17" s="268"/>
      <c r="G17" s="268"/>
      <c r="H17" s="269">
        <v>5</v>
      </c>
      <c r="I17" s="273"/>
      <c r="J17" s="245"/>
      <c r="K17" s="245"/>
      <c r="L17" s="245"/>
      <c r="M17" s="245"/>
    </row>
    <row r="18" spans="1:13" s="88" customFormat="1" ht="19.5" customHeight="1">
      <c r="A18" s="137"/>
      <c r="B18" s="81" t="s">
        <v>250</v>
      </c>
      <c r="C18" s="87"/>
      <c r="D18" s="268"/>
      <c r="E18" s="87"/>
      <c r="F18" s="268"/>
      <c r="G18" s="268"/>
      <c r="H18" s="269"/>
      <c r="I18" s="273"/>
      <c r="J18" s="245"/>
      <c r="K18" s="245"/>
      <c r="L18" s="245"/>
      <c r="M18" s="245"/>
    </row>
    <row r="19" spans="1:13" s="88" customFormat="1" ht="18" customHeight="1">
      <c r="A19" s="137" t="s">
        <v>168</v>
      </c>
      <c r="B19" s="88" t="s">
        <v>171</v>
      </c>
      <c r="C19" s="87"/>
      <c r="D19" s="268">
        <v>0.5</v>
      </c>
      <c r="E19" s="87">
        <v>1</v>
      </c>
      <c r="F19" s="268"/>
      <c r="G19" s="268"/>
      <c r="H19" s="269">
        <v>2</v>
      </c>
      <c r="I19" s="273"/>
      <c r="J19" s="245"/>
      <c r="K19" s="245"/>
      <c r="L19" s="245"/>
      <c r="M19" s="245"/>
    </row>
    <row r="20" spans="1:13" s="88" customFormat="1" ht="18" customHeight="1">
      <c r="A20" s="137"/>
      <c r="B20" s="81" t="s">
        <v>251</v>
      </c>
      <c r="C20" s="87"/>
      <c r="D20" s="268"/>
      <c r="E20" s="87"/>
      <c r="F20" s="268"/>
      <c r="G20" s="268"/>
      <c r="H20" s="269"/>
      <c r="I20" s="273"/>
      <c r="J20" s="245"/>
      <c r="K20" s="245"/>
      <c r="L20" s="245"/>
      <c r="M20" s="245"/>
    </row>
    <row r="21" spans="1:9" s="88" customFormat="1" ht="18" customHeight="1">
      <c r="A21" s="241" t="s">
        <v>173</v>
      </c>
      <c r="B21" s="242" t="s">
        <v>172</v>
      </c>
      <c r="C21" s="243"/>
      <c r="D21" s="244">
        <v>2.5</v>
      </c>
      <c r="E21" s="243">
        <v>8</v>
      </c>
      <c r="F21" s="244">
        <v>1</v>
      </c>
      <c r="G21" s="244"/>
      <c r="H21" s="251">
        <f>E21+(F21*1)+(G21*2)</f>
        <v>9</v>
      </c>
      <c r="I21" s="274">
        <f>SUM(H21/H2)</f>
        <v>0.15789473684210525</v>
      </c>
    </row>
    <row r="22" spans="1:9" s="88" customFormat="1" ht="18" customHeight="1">
      <c r="A22" s="254"/>
      <c r="B22" s="255" t="s">
        <v>251</v>
      </c>
      <c r="C22" s="256"/>
      <c r="D22" s="259"/>
      <c r="E22" s="256">
        <f>SUM(0.5*E21)</f>
        <v>4</v>
      </c>
      <c r="F22" s="259"/>
      <c r="G22" s="259"/>
      <c r="H22" s="257">
        <v>9</v>
      </c>
      <c r="I22" s="275"/>
    </row>
    <row r="23" spans="1:13" s="88" customFormat="1" ht="18" customHeight="1">
      <c r="A23" s="137" t="s">
        <v>174</v>
      </c>
      <c r="B23" s="88" t="s">
        <v>235</v>
      </c>
      <c r="C23" s="87"/>
      <c r="D23" s="268">
        <v>1.9</v>
      </c>
      <c r="E23" s="87">
        <v>3</v>
      </c>
      <c r="F23" s="268"/>
      <c r="G23" s="268"/>
      <c r="H23" s="269">
        <v>3</v>
      </c>
      <c r="I23" s="273"/>
      <c r="J23" s="245"/>
      <c r="K23" s="245"/>
      <c r="L23" s="245"/>
      <c r="M23" s="245"/>
    </row>
    <row r="24" spans="1:13" s="88" customFormat="1" ht="18" customHeight="1">
      <c r="A24" s="137"/>
      <c r="B24" s="81" t="s">
        <v>251</v>
      </c>
      <c r="C24" s="87"/>
      <c r="D24" s="268"/>
      <c r="E24" s="87"/>
      <c r="F24" s="268"/>
      <c r="G24" s="268"/>
      <c r="H24" s="269"/>
      <c r="I24" s="273"/>
      <c r="J24" s="245"/>
      <c r="K24" s="245"/>
      <c r="L24" s="245"/>
      <c r="M24" s="245"/>
    </row>
    <row r="25" spans="1:13" s="88" customFormat="1" ht="18" customHeight="1">
      <c r="A25" s="137" t="s">
        <v>175</v>
      </c>
      <c r="B25" s="88" t="s">
        <v>176</v>
      </c>
      <c r="C25" s="87"/>
      <c r="D25" s="268">
        <v>3</v>
      </c>
      <c r="E25" s="87">
        <v>4</v>
      </c>
      <c r="F25" s="268"/>
      <c r="G25" s="268"/>
      <c r="H25" s="269">
        <v>4</v>
      </c>
      <c r="I25" s="273"/>
      <c r="J25" s="245"/>
      <c r="K25" s="245"/>
      <c r="L25" s="245"/>
      <c r="M25" s="245"/>
    </row>
    <row r="26" spans="1:13" s="88" customFormat="1" ht="18" customHeight="1">
      <c r="A26" s="137"/>
      <c r="B26" s="81" t="s">
        <v>251</v>
      </c>
      <c r="C26" s="87"/>
      <c r="D26" s="268"/>
      <c r="E26" s="87"/>
      <c r="F26" s="268"/>
      <c r="G26" s="268"/>
      <c r="H26" s="269"/>
      <c r="I26" s="273"/>
      <c r="J26" s="245"/>
      <c r="K26" s="245"/>
      <c r="L26" s="245"/>
      <c r="M26" s="245"/>
    </row>
    <row r="27" spans="1:13" s="88" customFormat="1" ht="18" customHeight="1">
      <c r="A27" s="137" t="s">
        <v>177</v>
      </c>
      <c r="B27" s="88" t="s">
        <v>178</v>
      </c>
      <c r="C27" s="87"/>
      <c r="D27" s="268">
        <v>0.5</v>
      </c>
      <c r="E27" s="87">
        <f>ROUND((D27/SUM(D23,D25,D27))*E21,0)</f>
        <v>1</v>
      </c>
      <c r="F27" s="268"/>
      <c r="G27" s="268"/>
      <c r="H27" s="269">
        <v>2</v>
      </c>
      <c r="I27" s="273"/>
      <c r="J27" s="245"/>
      <c r="K27" s="245"/>
      <c r="L27" s="245"/>
      <c r="M27" s="245"/>
    </row>
    <row r="28" spans="1:13" s="88" customFormat="1" ht="18" customHeight="1">
      <c r="A28" s="137"/>
      <c r="B28" s="81" t="s">
        <v>250</v>
      </c>
      <c r="C28" s="87"/>
      <c r="D28" s="268"/>
      <c r="E28" s="87"/>
      <c r="F28" s="268"/>
      <c r="G28" s="268"/>
      <c r="H28" s="269"/>
      <c r="I28" s="273"/>
      <c r="J28" s="245"/>
      <c r="K28" s="245"/>
      <c r="L28" s="245"/>
      <c r="M28" s="245"/>
    </row>
    <row r="29" spans="1:9" s="242" customFormat="1" ht="18" customHeight="1">
      <c r="A29" s="241" t="s">
        <v>179</v>
      </c>
      <c r="B29" s="242" t="s">
        <v>180</v>
      </c>
      <c r="C29" s="243"/>
      <c r="D29" s="244">
        <v>2.5</v>
      </c>
      <c r="E29" s="243">
        <v>7</v>
      </c>
      <c r="F29" s="244">
        <v>1</v>
      </c>
      <c r="G29" s="244"/>
      <c r="H29" s="251">
        <f>E29+(F29*1)+(G29*2)</f>
        <v>8</v>
      </c>
      <c r="I29" s="274">
        <f>SUM(H29/H2)</f>
        <v>0.14035087719298245</v>
      </c>
    </row>
    <row r="30" spans="1:9" s="88" customFormat="1" ht="18" customHeight="1">
      <c r="A30" s="254"/>
      <c r="B30" s="255" t="s">
        <v>249</v>
      </c>
      <c r="C30" s="256"/>
      <c r="D30" s="259"/>
      <c r="E30" s="256">
        <f>SUM(0.5*E29)</f>
        <v>3.5</v>
      </c>
      <c r="F30" s="259"/>
      <c r="G30" s="259"/>
      <c r="H30" s="257">
        <v>5</v>
      </c>
      <c r="I30" s="275"/>
    </row>
    <row r="31" spans="1:13" s="88" customFormat="1" ht="18" customHeight="1">
      <c r="A31" s="137" t="s">
        <v>182</v>
      </c>
      <c r="B31" s="88" t="s">
        <v>243</v>
      </c>
      <c r="C31" s="87"/>
      <c r="D31" s="268">
        <v>2.7</v>
      </c>
      <c r="E31" s="87">
        <f>ROUND((D31/SUM(D31,D33))*E29,0)</f>
        <v>4</v>
      </c>
      <c r="F31" s="268"/>
      <c r="G31" s="268"/>
      <c r="H31" s="269">
        <v>5</v>
      </c>
      <c r="I31" s="273"/>
      <c r="J31" s="245"/>
      <c r="K31" s="245"/>
      <c r="L31" s="245"/>
      <c r="M31" s="245"/>
    </row>
    <row r="32" spans="1:13" s="88" customFormat="1" ht="18" customHeight="1">
      <c r="A32" s="137"/>
      <c r="B32" s="81" t="s">
        <v>249</v>
      </c>
      <c r="C32" s="87"/>
      <c r="D32" s="268"/>
      <c r="E32" s="87"/>
      <c r="F32" s="268"/>
      <c r="G32" s="268"/>
      <c r="H32" s="269"/>
      <c r="I32" s="273"/>
      <c r="J32" s="245"/>
      <c r="K32" s="245"/>
      <c r="L32" s="245"/>
      <c r="M32" s="245"/>
    </row>
    <row r="33" spans="1:13" s="88" customFormat="1" ht="18" customHeight="1">
      <c r="A33" s="137" t="s">
        <v>183</v>
      </c>
      <c r="B33" s="88" t="s">
        <v>186</v>
      </c>
      <c r="C33" s="87"/>
      <c r="D33" s="268">
        <v>2.4</v>
      </c>
      <c r="E33" s="87">
        <v>3</v>
      </c>
      <c r="F33" s="268"/>
      <c r="G33" s="268"/>
      <c r="H33" s="269">
        <v>3</v>
      </c>
      <c r="I33" s="273"/>
      <c r="J33" s="245"/>
      <c r="K33" s="245"/>
      <c r="L33" s="245"/>
      <c r="M33" s="245"/>
    </row>
    <row r="34" spans="1:13" s="88" customFormat="1" ht="18" customHeight="1">
      <c r="A34" s="137"/>
      <c r="B34" s="81" t="s">
        <v>250</v>
      </c>
      <c r="C34" s="87"/>
      <c r="D34" s="268"/>
      <c r="E34" s="87"/>
      <c r="F34" s="268"/>
      <c r="G34" s="268"/>
      <c r="H34" s="269"/>
      <c r="I34" s="273"/>
      <c r="J34" s="245"/>
      <c r="K34" s="245"/>
      <c r="L34" s="245"/>
      <c r="M34" s="245"/>
    </row>
    <row r="35" spans="1:9" s="88" customFormat="1" ht="18" customHeight="1">
      <c r="A35" s="241" t="s">
        <v>187</v>
      </c>
      <c r="B35" s="242" t="s">
        <v>188</v>
      </c>
      <c r="C35" s="243"/>
      <c r="D35" s="244">
        <v>2.7</v>
      </c>
      <c r="E35" s="243">
        <v>9</v>
      </c>
      <c r="F35" s="244">
        <v>1</v>
      </c>
      <c r="G35" s="244"/>
      <c r="H35" s="251">
        <f>E35+(F35*1)+(G35*2)</f>
        <v>10</v>
      </c>
      <c r="I35" s="274">
        <f>SUM(H35/H2)</f>
        <v>0.17543859649122806</v>
      </c>
    </row>
    <row r="36" spans="1:9" s="88" customFormat="1" ht="18" customHeight="1">
      <c r="A36" s="254"/>
      <c r="B36" s="255" t="s">
        <v>250</v>
      </c>
      <c r="C36" s="256"/>
      <c r="D36" s="259"/>
      <c r="E36" s="256">
        <f>SUM(0.5*E35)</f>
        <v>4.5</v>
      </c>
      <c r="F36" s="259"/>
      <c r="G36" s="259"/>
      <c r="H36" s="257"/>
      <c r="I36" s="275"/>
    </row>
    <row r="37" spans="1:13" s="88" customFormat="1" ht="18" customHeight="1">
      <c r="A37" s="137" t="s">
        <v>189</v>
      </c>
      <c r="B37" s="88" t="s">
        <v>192</v>
      </c>
      <c r="C37" s="87"/>
      <c r="D37" s="268">
        <v>3</v>
      </c>
      <c r="E37" s="87">
        <v>5</v>
      </c>
      <c r="F37" s="268"/>
      <c r="G37" s="268"/>
      <c r="H37" s="269">
        <v>5</v>
      </c>
      <c r="I37" s="273"/>
      <c r="J37" s="245"/>
      <c r="K37" s="245"/>
      <c r="L37" s="245"/>
      <c r="M37" s="245"/>
    </row>
    <row r="38" spans="1:13" s="88" customFormat="1" ht="18" customHeight="1">
      <c r="A38" s="137"/>
      <c r="B38" s="81" t="s">
        <v>250</v>
      </c>
      <c r="C38" s="87"/>
      <c r="D38" s="268"/>
      <c r="E38" s="87"/>
      <c r="F38" s="268"/>
      <c r="G38" s="268"/>
      <c r="H38" s="269"/>
      <c r="I38" s="273"/>
      <c r="J38" s="245"/>
      <c r="K38" s="245"/>
      <c r="L38" s="245"/>
      <c r="M38" s="245"/>
    </row>
    <row r="39" spans="1:13" s="88" customFormat="1" ht="27.75" customHeight="1">
      <c r="A39" s="137" t="s">
        <v>190</v>
      </c>
      <c r="B39" s="88" t="s">
        <v>193</v>
      </c>
      <c r="C39" s="87"/>
      <c r="D39" s="268">
        <v>1.7</v>
      </c>
      <c r="E39" s="87">
        <v>2</v>
      </c>
      <c r="F39" s="268"/>
      <c r="G39" s="268"/>
      <c r="H39" s="269">
        <v>3</v>
      </c>
      <c r="I39" s="273"/>
      <c r="J39" s="245"/>
      <c r="K39" s="245"/>
      <c r="L39" s="245"/>
      <c r="M39" s="245"/>
    </row>
    <row r="40" spans="1:13" s="88" customFormat="1" ht="15" customHeight="1">
      <c r="A40" s="137"/>
      <c r="B40" s="81" t="s">
        <v>250</v>
      </c>
      <c r="C40" s="87"/>
      <c r="D40" s="268"/>
      <c r="E40" s="87"/>
      <c r="F40" s="268"/>
      <c r="G40" s="268"/>
      <c r="H40" s="269"/>
      <c r="I40" s="273"/>
      <c r="J40" s="245"/>
      <c r="K40" s="245"/>
      <c r="L40" s="245"/>
      <c r="M40" s="245"/>
    </row>
    <row r="41" spans="1:13" s="88" customFormat="1" ht="18" customHeight="1">
      <c r="A41" s="137" t="s">
        <v>191</v>
      </c>
      <c r="B41" s="88" t="s">
        <v>194</v>
      </c>
      <c r="C41" s="87"/>
      <c r="D41" s="268">
        <v>1.3</v>
      </c>
      <c r="E41" s="87">
        <v>2</v>
      </c>
      <c r="F41" s="268"/>
      <c r="G41" s="268"/>
      <c r="H41" s="269">
        <v>2</v>
      </c>
      <c r="I41" s="273"/>
      <c r="J41" s="245"/>
      <c r="K41" s="245"/>
      <c r="L41" s="245"/>
      <c r="M41" s="245"/>
    </row>
    <row r="42" spans="1:13" s="88" customFormat="1" ht="18" customHeight="1">
      <c r="A42" s="137"/>
      <c r="B42" s="81" t="s">
        <v>251</v>
      </c>
      <c r="C42" s="87"/>
      <c r="D42" s="268"/>
      <c r="E42" s="87"/>
      <c r="F42" s="268"/>
      <c r="G42" s="268"/>
      <c r="H42" s="269"/>
      <c r="I42" s="273"/>
      <c r="J42" s="245"/>
      <c r="K42" s="245"/>
      <c r="L42" s="245"/>
      <c r="M42" s="245"/>
    </row>
    <row r="43" spans="4:9" ht="18" customHeight="1">
      <c r="D43" s="246"/>
      <c r="E43" s="246"/>
      <c r="F43" s="246"/>
      <c r="G43" s="246"/>
      <c r="H43" s="247"/>
      <c r="I43" s="273"/>
    </row>
    <row r="44" spans="4:9" ht="18" customHeight="1">
      <c r="D44" s="246"/>
      <c r="E44" s="246"/>
      <c r="F44" s="246"/>
      <c r="G44" s="246"/>
      <c r="H44" s="248"/>
      <c r="I44" s="273"/>
    </row>
    <row r="45" spans="4:9" ht="18" customHeight="1">
      <c r="D45" s="246"/>
      <c r="E45" s="246"/>
      <c r="F45" s="246"/>
      <c r="G45" s="246"/>
      <c r="H45" s="247"/>
      <c r="I45" s="273"/>
    </row>
    <row r="46" spans="4:9" ht="18" customHeight="1">
      <c r="D46" s="246"/>
      <c r="E46" s="246"/>
      <c r="F46" s="246"/>
      <c r="G46" s="246"/>
      <c r="H46" s="247"/>
      <c r="I46" s="273"/>
    </row>
    <row r="47" spans="4:9" ht="18" customHeight="1">
      <c r="D47" s="246"/>
      <c r="E47" s="246"/>
      <c r="F47" s="246"/>
      <c r="G47" s="246"/>
      <c r="H47" s="247"/>
      <c r="I47" s="273"/>
    </row>
    <row r="48" spans="4:9" ht="18" customHeight="1">
      <c r="D48" s="246"/>
      <c r="E48" s="246"/>
      <c r="F48" s="246"/>
      <c r="G48" s="246"/>
      <c r="H48" s="247"/>
      <c r="I48" s="273"/>
    </row>
    <row r="49" spans="4:9" ht="18" customHeight="1">
      <c r="D49" s="246"/>
      <c r="E49" s="246"/>
      <c r="F49" s="246"/>
      <c r="G49" s="246"/>
      <c r="H49" s="247"/>
      <c r="I49" s="273"/>
    </row>
    <row r="50" spans="4:9" ht="18" customHeight="1">
      <c r="D50" s="246"/>
      <c r="E50" s="246"/>
      <c r="F50" s="246"/>
      <c r="G50" s="246"/>
      <c r="H50" s="247"/>
      <c r="I50" s="273"/>
    </row>
    <row r="51" spans="4:9" ht="18" customHeight="1">
      <c r="D51" s="246"/>
      <c r="E51" s="246"/>
      <c r="F51" s="246"/>
      <c r="G51" s="246"/>
      <c r="H51" s="247"/>
      <c r="I51" s="273"/>
    </row>
    <row r="52" spans="4:9" ht="18" customHeight="1">
      <c r="D52" s="246"/>
      <c r="E52" s="246"/>
      <c r="F52" s="246"/>
      <c r="G52" s="246"/>
      <c r="H52" s="247"/>
      <c r="I52" s="273"/>
    </row>
    <row r="53" spans="4:9" ht="18" customHeight="1">
      <c r="D53" s="246"/>
      <c r="E53" s="246"/>
      <c r="F53" s="246"/>
      <c r="G53" s="246"/>
      <c r="H53" s="247"/>
      <c r="I53" s="273"/>
    </row>
    <row r="54" spans="4:9" ht="18" customHeight="1">
      <c r="D54" s="246"/>
      <c r="E54" s="246"/>
      <c r="F54" s="246"/>
      <c r="G54" s="246"/>
      <c r="H54" s="247"/>
      <c r="I54" s="273"/>
    </row>
    <row r="55" spans="4:9" ht="18" customHeight="1">
      <c r="D55" s="246"/>
      <c r="E55" s="246"/>
      <c r="F55" s="246"/>
      <c r="G55" s="246"/>
      <c r="H55" s="247"/>
      <c r="I55" s="273"/>
    </row>
    <row r="56" spans="4:9" ht="18" customHeight="1">
      <c r="D56" s="246"/>
      <c r="E56" s="246"/>
      <c r="F56" s="246"/>
      <c r="G56" s="246"/>
      <c r="H56" s="247"/>
      <c r="I56" s="273"/>
    </row>
    <row r="57" spans="4:9" ht="18" customHeight="1">
      <c r="D57" s="246"/>
      <c r="E57" s="246"/>
      <c r="F57" s="246"/>
      <c r="G57" s="246"/>
      <c r="H57" s="247"/>
      <c r="I57" s="273"/>
    </row>
    <row r="58" spans="4:9" ht="18" customHeight="1">
      <c r="D58" s="246"/>
      <c r="E58" s="246"/>
      <c r="F58" s="246"/>
      <c r="G58" s="246"/>
      <c r="H58" s="247"/>
      <c r="I58" s="273"/>
    </row>
    <row r="59" spans="4:9" ht="18" customHeight="1">
      <c r="D59" s="246"/>
      <c r="E59" s="246"/>
      <c r="F59" s="246"/>
      <c r="G59" s="246"/>
      <c r="H59" s="247"/>
      <c r="I59" s="273"/>
    </row>
    <row r="60" spans="4:9" ht="18" customHeight="1">
      <c r="D60" s="246"/>
      <c r="E60" s="246"/>
      <c r="F60" s="246"/>
      <c r="G60" s="246"/>
      <c r="H60" s="247"/>
      <c r="I60" s="273"/>
    </row>
    <row r="61" spans="4:9" ht="18" customHeight="1">
      <c r="D61" s="246"/>
      <c r="E61" s="246"/>
      <c r="F61" s="246"/>
      <c r="G61" s="246"/>
      <c r="H61" s="247"/>
      <c r="I61" s="273"/>
    </row>
    <row r="62" ht="18" customHeight="1">
      <c r="I62" s="273"/>
    </row>
    <row r="63" ht="18" customHeight="1">
      <c r="I63" s="273"/>
    </row>
    <row r="64" ht="18" customHeight="1">
      <c r="I64" s="273"/>
    </row>
    <row r="65" ht="18" customHeight="1">
      <c r="I65" s="273"/>
    </row>
    <row r="66" ht="18" customHeight="1">
      <c r="I66" s="273"/>
    </row>
    <row r="67" ht="18" customHeight="1">
      <c r="I67" s="273"/>
    </row>
  </sheetData>
  <sheetProtection/>
  <mergeCells count="2">
    <mergeCell ref="A4:D4"/>
    <mergeCell ref="A2:D2"/>
  </mergeCells>
  <printOptions gridLines="1"/>
  <pageMargins left="0.75" right="0.75" top="1" bottom="1" header="0.5" footer="0.5"/>
  <pageSetup fitToHeight="0" fitToWidth="1" horizontalDpi="600" verticalDpi="600" orientation="landscape" scale="81" r:id="rId2"/>
  <headerFooter alignWithMargins="0">
    <oddFooter>&amp;L&amp;F&amp;C&amp;A&amp;RPage &amp;P</oddFooter>
  </headerFooter>
  <rowBreaks count="3" manualBreakCount="3">
    <brk id="16" max="255" man="1"/>
    <brk id="26" max="255" man="1"/>
    <brk id="38" max="255" man="1"/>
  </rowBreaks>
  <ignoredErrors>
    <ignoredError sqref="F4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zoomScale="75" zoomScaleNormal="75" zoomScaleSheetLayoutView="85" zoomScalePageLayoutView="0" workbookViewId="0" topLeftCell="A1">
      <pane ySplit="4" topLeftCell="A5" activePane="bottomLeft" state="frozen"/>
      <selection pane="topLeft" activeCell="G6" sqref="G6"/>
      <selection pane="bottomLeft" activeCell="K19" sqref="K19"/>
    </sheetView>
  </sheetViews>
  <sheetFormatPr defaultColWidth="7.8515625" defaultRowHeight="18" customHeight="1" outlineLevelRow="1" outlineLevelCol="1"/>
  <cols>
    <col min="1" max="1" width="9.140625" style="139" customWidth="1"/>
    <col min="2" max="2" width="44.140625" style="82" customWidth="1"/>
    <col min="3" max="3" width="12.7109375" style="110" customWidth="1"/>
    <col min="4" max="4" width="8.57421875" style="110" customWidth="1"/>
    <col min="5" max="5" width="8.28125" style="110" customWidth="1" outlineLevel="1"/>
    <col min="6" max="7" width="11.00390625" style="110" customWidth="1" outlineLevel="1"/>
    <col min="8" max="8" width="9.8515625" style="253" customWidth="1"/>
    <col min="9" max="9" width="9.140625" style="272" customWidth="1"/>
    <col min="10" max="17" width="9.8515625" style="0" customWidth="1"/>
    <col min="18" max="23" width="7.8515625" style="0" customWidth="1"/>
    <col min="24" max="16384" width="7.8515625" style="82" customWidth="1"/>
  </cols>
  <sheetData>
    <row r="1" spans="1:23" s="88" customFormat="1" ht="64.5" customHeight="1">
      <c r="A1" s="136" t="s">
        <v>94</v>
      </c>
      <c r="B1" s="106" t="s">
        <v>236</v>
      </c>
      <c r="C1" s="105" t="s">
        <v>96</v>
      </c>
      <c r="D1" s="105" t="s">
        <v>28</v>
      </c>
      <c r="E1" s="105" t="s">
        <v>24</v>
      </c>
      <c r="F1" s="105" t="s">
        <v>244</v>
      </c>
      <c r="G1" s="105" t="s">
        <v>245</v>
      </c>
      <c r="H1" s="107" t="s">
        <v>30</v>
      </c>
      <c r="I1" s="105" t="s">
        <v>253</v>
      </c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s="88" customFormat="1" ht="22.5" customHeight="1">
      <c r="A2" s="392" t="s">
        <v>100</v>
      </c>
      <c r="B2" s="392"/>
      <c r="C2" s="392"/>
      <c r="D2" s="392"/>
      <c r="E2" s="362">
        <v>51</v>
      </c>
      <c r="F2" s="362">
        <v>3</v>
      </c>
      <c r="G2" s="362">
        <v>1</v>
      </c>
      <c r="H2" s="105">
        <f>(E2*1)+(F2*3)+(G2*2)</f>
        <v>62</v>
      </c>
      <c r="I2" s="27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88" customFormat="1" ht="18" customHeight="1">
      <c r="A3" s="137"/>
      <c r="C3" s="87"/>
      <c r="D3" s="249" t="s">
        <v>42</v>
      </c>
      <c r="E3" s="87">
        <v>1</v>
      </c>
      <c r="F3" s="87">
        <v>3</v>
      </c>
      <c r="G3" s="87">
        <v>2</v>
      </c>
      <c r="H3" s="250">
        <f>(E2*E3)+(F2*F3)+(G2*G3)</f>
        <v>62</v>
      </c>
      <c r="I3" s="27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s="88" customFormat="1" ht="18" customHeight="1">
      <c r="A4" s="393" t="s">
        <v>99</v>
      </c>
      <c r="B4" s="393"/>
      <c r="C4" s="393"/>
      <c r="D4" s="393"/>
      <c r="E4" s="87">
        <f>SUM(E5,E7,E13,E21,E29,E35)</f>
        <v>51</v>
      </c>
      <c r="F4" s="87">
        <f>SUM(F7,F13,F21,F29,F35)</f>
        <v>3</v>
      </c>
      <c r="G4" s="87">
        <f>SUM(G5,G7,G13,G21,G29,G35)</f>
        <v>1</v>
      </c>
      <c r="H4" s="87">
        <f>E4+(F4*F3)+(G4*G3)</f>
        <v>62</v>
      </c>
      <c r="I4" s="273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88" customFormat="1" ht="18" customHeight="1">
      <c r="A5" s="241" t="s">
        <v>118</v>
      </c>
      <c r="B5" s="242" t="s">
        <v>119</v>
      </c>
      <c r="C5" s="243"/>
      <c r="D5" s="243">
        <v>2.4</v>
      </c>
      <c r="E5" s="243">
        <v>3</v>
      </c>
      <c r="F5" s="243">
        <v>3</v>
      </c>
      <c r="G5" s="243"/>
      <c r="H5" s="251">
        <f>E5+(F5*2)+(G5*2)</f>
        <v>9</v>
      </c>
      <c r="I5" s="274">
        <f>SUM(H5/H2)</f>
        <v>0.14516129032258066</v>
      </c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255" customFormat="1" ht="18" customHeight="1" outlineLevel="1">
      <c r="A6" s="254"/>
      <c r="B6" s="255" t="s">
        <v>249</v>
      </c>
      <c r="C6" s="256"/>
      <c r="D6" s="256"/>
      <c r="E6" s="256">
        <f>SUM(0.5*E5)</f>
        <v>1.5</v>
      </c>
      <c r="F6" s="256">
        <f>SUM(0.5*F5)</f>
        <v>1.5</v>
      </c>
      <c r="G6" s="256"/>
      <c r="H6" s="257">
        <v>9</v>
      </c>
      <c r="I6" s="275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88" customFormat="1" ht="18" customHeight="1">
      <c r="A7" s="241" t="s">
        <v>126</v>
      </c>
      <c r="B7" s="242" t="s">
        <v>125</v>
      </c>
      <c r="C7" s="243"/>
      <c r="D7" s="244">
        <v>2</v>
      </c>
      <c r="E7" s="243">
        <v>11</v>
      </c>
      <c r="F7" s="244"/>
      <c r="G7" s="244"/>
      <c r="H7" s="251">
        <f>E7+(F7*1)+(G7*2)</f>
        <v>11</v>
      </c>
      <c r="I7" s="274">
        <f>SUM(H7/H2)</f>
        <v>0.1774193548387097</v>
      </c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55" customFormat="1" ht="18" customHeight="1">
      <c r="A8" s="254"/>
      <c r="B8" s="255" t="s">
        <v>250</v>
      </c>
      <c r="C8" s="256"/>
      <c r="D8" s="259"/>
      <c r="E8" s="256">
        <f>SUM(0.5*E7)</f>
        <v>5.5</v>
      </c>
      <c r="F8" s="259"/>
      <c r="G8" s="259"/>
      <c r="H8" s="257">
        <v>6</v>
      </c>
      <c r="I8" s="275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88" customFormat="1" ht="18" customHeight="1">
      <c r="A9" s="137" t="s">
        <v>132</v>
      </c>
      <c r="B9" s="88" t="s">
        <v>133</v>
      </c>
      <c r="C9" s="87"/>
      <c r="D9" s="268">
        <v>2.3</v>
      </c>
      <c r="E9" s="87">
        <v>5</v>
      </c>
      <c r="F9" s="268"/>
      <c r="G9" s="268"/>
      <c r="H9" s="269">
        <v>5</v>
      </c>
      <c r="I9" s="273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</row>
    <row r="10" spans="1:23" s="88" customFormat="1" ht="18" customHeight="1">
      <c r="A10" s="137"/>
      <c r="B10" s="81" t="s">
        <v>251</v>
      </c>
      <c r="C10" s="87"/>
      <c r="D10" s="268"/>
      <c r="E10" s="87"/>
      <c r="F10" s="268"/>
      <c r="G10" s="268"/>
      <c r="H10" s="269"/>
      <c r="I10" s="273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</row>
    <row r="11" spans="1:23" s="88" customFormat="1" ht="18" customHeight="1">
      <c r="A11" s="137" t="s">
        <v>134</v>
      </c>
      <c r="B11" s="88" t="s">
        <v>135</v>
      </c>
      <c r="C11" s="87"/>
      <c r="D11" s="268">
        <v>2.5</v>
      </c>
      <c r="E11" s="87">
        <f>ROUND((D11/SUM(D9,D11))*E7,0)</f>
        <v>6</v>
      </c>
      <c r="F11" s="268"/>
      <c r="G11" s="268"/>
      <c r="H11" s="269">
        <v>6</v>
      </c>
      <c r="I11" s="273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</row>
    <row r="12" spans="1:23" s="88" customFormat="1" ht="18" customHeight="1">
      <c r="A12" s="137"/>
      <c r="B12" s="81" t="s">
        <v>250</v>
      </c>
      <c r="C12" s="87"/>
      <c r="D12" s="268"/>
      <c r="E12" s="87"/>
      <c r="F12" s="268"/>
      <c r="G12" s="268"/>
      <c r="H12" s="269"/>
      <c r="I12" s="273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</row>
    <row r="13" spans="1:23" s="88" customFormat="1" ht="18" customHeight="1">
      <c r="A13" s="241" t="s">
        <v>162</v>
      </c>
      <c r="B13" s="242" t="s">
        <v>163</v>
      </c>
      <c r="C13" s="243"/>
      <c r="D13" s="244">
        <v>2</v>
      </c>
      <c r="E13" s="243">
        <v>9</v>
      </c>
      <c r="F13" s="244">
        <v>1</v>
      </c>
      <c r="G13" s="244"/>
      <c r="H13" s="251">
        <f>E13+(F13*1)+(G13*2)</f>
        <v>10</v>
      </c>
      <c r="I13" s="274">
        <f>SUM(H13/H2)</f>
        <v>0.16129032258064516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55" customFormat="1" ht="18" customHeight="1">
      <c r="A14" s="254"/>
      <c r="B14" s="255" t="s">
        <v>250</v>
      </c>
      <c r="C14" s="256"/>
      <c r="D14" s="259"/>
      <c r="E14" s="256">
        <f>SUM(0.5*E13)</f>
        <v>4.5</v>
      </c>
      <c r="F14" s="259"/>
      <c r="G14" s="259"/>
      <c r="H14" s="257">
        <v>9</v>
      </c>
      <c r="I14" s="275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88" customFormat="1" ht="18" customHeight="1">
      <c r="A15" s="137" t="s">
        <v>164</v>
      </c>
      <c r="B15" s="88" t="s">
        <v>165</v>
      </c>
      <c r="C15" s="87"/>
      <c r="D15" s="268">
        <v>1</v>
      </c>
      <c r="E15" s="87">
        <v>3</v>
      </c>
      <c r="F15" s="268"/>
      <c r="G15" s="268"/>
      <c r="H15" s="269">
        <v>2</v>
      </c>
      <c r="I15" s="28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3" s="81" customFormat="1" ht="18" customHeight="1">
      <c r="A16" s="261"/>
      <c r="B16" s="81" t="s">
        <v>250</v>
      </c>
      <c r="C16" s="262"/>
      <c r="D16" s="282"/>
      <c r="E16" s="262"/>
      <c r="F16" s="282"/>
      <c r="G16" s="282"/>
      <c r="H16" s="283"/>
      <c r="I16" s="273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</row>
    <row r="17" spans="1:23" s="81" customFormat="1" ht="25.5" customHeight="1">
      <c r="A17" s="137" t="s">
        <v>166</v>
      </c>
      <c r="B17" s="88" t="s">
        <v>242</v>
      </c>
      <c r="C17" s="262"/>
      <c r="D17" s="268">
        <v>3</v>
      </c>
      <c r="E17" s="87">
        <v>4</v>
      </c>
      <c r="F17" s="282"/>
      <c r="G17" s="282"/>
      <c r="H17" s="269">
        <v>7</v>
      </c>
      <c r="I17" s="273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23" s="88" customFormat="1" ht="25.5" customHeight="1">
      <c r="A18" s="137"/>
      <c r="B18" s="81" t="s">
        <v>250</v>
      </c>
      <c r="C18" s="87"/>
      <c r="D18" s="268"/>
      <c r="E18" s="87"/>
      <c r="F18" s="268"/>
      <c r="G18" s="268"/>
      <c r="H18" s="269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</row>
    <row r="19" spans="1:23" s="88" customFormat="1" ht="18" customHeight="1">
      <c r="A19" s="137" t="s">
        <v>168</v>
      </c>
      <c r="B19" s="88" t="s">
        <v>171</v>
      </c>
      <c r="C19" s="87"/>
      <c r="D19" s="268">
        <v>1</v>
      </c>
      <c r="E19" s="87">
        <f>ROUND((D19/SUM(D15,D17,D19))*E13,0)</f>
        <v>2</v>
      </c>
      <c r="F19" s="268"/>
      <c r="G19" s="268"/>
      <c r="H19" s="269">
        <v>2</v>
      </c>
      <c r="I19" s="273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</row>
    <row r="20" spans="1:23" s="88" customFormat="1" ht="18" customHeight="1">
      <c r="A20" s="137"/>
      <c r="B20" s="81" t="s">
        <v>251</v>
      </c>
      <c r="C20" s="87"/>
      <c r="D20" s="268"/>
      <c r="E20" s="87"/>
      <c r="F20" s="268"/>
      <c r="G20" s="268"/>
      <c r="H20" s="269"/>
      <c r="I20" s="273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</row>
    <row r="21" spans="1:23" s="88" customFormat="1" ht="18" customHeight="1">
      <c r="A21" s="241" t="s">
        <v>173</v>
      </c>
      <c r="B21" s="242" t="s">
        <v>172</v>
      </c>
      <c r="C21" s="243"/>
      <c r="D21" s="244">
        <v>2</v>
      </c>
      <c r="E21" s="243">
        <v>9</v>
      </c>
      <c r="F21" s="244"/>
      <c r="G21" s="244">
        <v>1</v>
      </c>
      <c r="H21" s="251">
        <f>E21+(F21*1)+(G21*2)</f>
        <v>11</v>
      </c>
      <c r="I21" s="274">
        <f>SUM(H21/H2)</f>
        <v>0.1774193548387097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55" customFormat="1" ht="18" customHeight="1">
      <c r="A22" s="254"/>
      <c r="B22" s="255" t="s">
        <v>250</v>
      </c>
      <c r="C22" s="256"/>
      <c r="D22" s="259"/>
      <c r="E22" s="256">
        <f>SUM(0.5*E21)</f>
        <v>4.5</v>
      </c>
      <c r="F22" s="259"/>
      <c r="G22" s="259"/>
      <c r="H22" s="257">
        <v>10</v>
      </c>
      <c r="I22" s="275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88" customFormat="1" ht="18" customHeight="1">
      <c r="A23" s="137" t="s">
        <v>174</v>
      </c>
      <c r="B23" s="88" t="s">
        <v>235</v>
      </c>
      <c r="C23" s="87"/>
      <c r="D23" s="268">
        <v>2.4</v>
      </c>
      <c r="E23" s="87">
        <v>4</v>
      </c>
      <c r="F23" s="268"/>
      <c r="G23" s="268"/>
      <c r="H23" s="269">
        <v>4</v>
      </c>
      <c r="I23" s="273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</row>
    <row r="24" spans="1:23" s="88" customFormat="1" ht="18" customHeight="1">
      <c r="A24" s="137"/>
      <c r="B24" s="81" t="s">
        <v>250</v>
      </c>
      <c r="C24" s="87"/>
      <c r="D24" s="268"/>
      <c r="E24" s="87"/>
      <c r="F24" s="268"/>
      <c r="G24" s="268"/>
      <c r="H24" s="269"/>
      <c r="I24" s="273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23" s="88" customFormat="1" ht="18" customHeight="1">
      <c r="A25" s="137" t="s">
        <v>175</v>
      </c>
      <c r="B25" s="88" t="s">
        <v>176</v>
      </c>
      <c r="C25" s="87"/>
      <c r="D25" s="268">
        <v>2.4</v>
      </c>
      <c r="E25" s="87">
        <v>3</v>
      </c>
      <c r="F25" s="268"/>
      <c r="G25" s="268"/>
      <c r="H25" s="269">
        <v>3</v>
      </c>
      <c r="I25" s="273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</row>
    <row r="26" spans="1:23" s="88" customFormat="1" ht="18" customHeight="1">
      <c r="A26" s="137"/>
      <c r="B26" s="81" t="s">
        <v>251</v>
      </c>
      <c r="C26" s="87"/>
      <c r="D26" s="268"/>
      <c r="E26" s="87"/>
      <c r="F26" s="268"/>
      <c r="G26" s="268"/>
      <c r="H26" s="269"/>
      <c r="I26" s="273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</row>
    <row r="27" spans="1:23" s="88" customFormat="1" ht="18" customHeight="1">
      <c r="A27" s="137" t="s">
        <v>177</v>
      </c>
      <c r="B27" s="88" t="s">
        <v>178</v>
      </c>
      <c r="C27" s="87"/>
      <c r="D27" s="268">
        <v>1.5</v>
      </c>
      <c r="E27" s="87">
        <f>ROUND((D27/SUM(D23,D25,D27))*E21,0)</f>
        <v>2</v>
      </c>
      <c r="F27" s="268"/>
      <c r="G27" s="268"/>
      <c r="H27" s="269">
        <v>3</v>
      </c>
      <c r="I27" s="273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</row>
    <row r="28" spans="1:23" s="88" customFormat="1" ht="18" customHeight="1">
      <c r="A28" s="137"/>
      <c r="B28" s="81" t="s">
        <v>250</v>
      </c>
      <c r="C28" s="87"/>
      <c r="D28" s="268"/>
      <c r="E28" s="87"/>
      <c r="F28" s="268"/>
      <c r="G28" s="268"/>
      <c r="H28" s="269"/>
      <c r="I28" s="273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</row>
    <row r="29" spans="1:23" s="88" customFormat="1" ht="18" customHeight="1">
      <c r="A29" s="241" t="s">
        <v>179</v>
      </c>
      <c r="B29" s="242" t="s">
        <v>180</v>
      </c>
      <c r="C29" s="243"/>
      <c r="D29" s="244">
        <v>2</v>
      </c>
      <c r="E29" s="243">
        <v>9</v>
      </c>
      <c r="F29" s="244">
        <v>1</v>
      </c>
      <c r="G29" s="244"/>
      <c r="H29" s="251">
        <f>E29+(F29*1)+(G29*2)</f>
        <v>10</v>
      </c>
      <c r="I29" s="274">
        <f>SUM(H29/H2)</f>
        <v>0.16129032258064516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55" customFormat="1" ht="18" customHeight="1">
      <c r="A30" s="254"/>
      <c r="B30" s="255" t="s">
        <v>249</v>
      </c>
      <c r="C30" s="256"/>
      <c r="D30" s="259"/>
      <c r="E30" s="256">
        <f>SUM(0.5*E29)</f>
        <v>4.5</v>
      </c>
      <c r="F30" s="259"/>
      <c r="G30" s="259"/>
      <c r="H30" s="257">
        <v>5</v>
      </c>
      <c r="I30" s="275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88" customFormat="1" ht="18" customHeight="1">
      <c r="A31" s="137" t="s">
        <v>182</v>
      </c>
      <c r="B31" s="88" t="s">
        <v>243</v>
      </c>
      <c r="C31" s="87"/>
      <c r="D31" s="268">
        <v>3</v>
      </c>
      <c r="E31" s="87">
        <v>6</v>
      </c>
      <c r="F31" s="268"/>
      <c r="G31" s="268"/>
      <c r="H31" s="269">
        <v>7</v>
      </c>
      <c r="I31" s="273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</row>
    <row r="32" spans="1:23" s="88" customFormat="1" ht="18" customHeight="1">
      <c r="A32" s="137"/>
      <c r="B32" s="81" t="s">
        <v>249</v>
      </c>
      <c r="C32" s="87"/>
      <c r="D32" s="268"/>
      <c r="E32" s="87"/>
      <c r="F32" s="268"/>
      <c r="G32" s="268"/>
      <c r="H32" s="269"/>
      <c r="I32" s="273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</row>
    <row r="33" spans="1:23" s="88" customFormat="1" ht="18" customHeight="1">
      <c r="A33" s="137" t="s">
        <v>183</v>
      </c>
      <c r="B33" s="88" t="s">
        <v>186</v>
      </c>
      <c r="C33" s="87"/>
      <c r="D33" s="268">
        <v>2</v>
      </c>
      <c r="E33" s="87">
        <v>3</v>
      </c>
      <c r="F33" s="268"/>
      <c r="G33" s="268"/>
      <c r="H33" s="269">
        <v>3</v>
      </c>
      <c r="I33" s="273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</row>
    <row r="34" spans="1:23" s="88" customFormat="1" ht="18" customHeight="1">
      <c r="A34" s="137"/>
      <c r="B34" s="81" t="s">
        <v>249</v>
      </c>
      <c r="C34" s="87"/>
      <c r="D34" s="268"/>
      <c r="E34" s="87"/>
      <c r="F34" s="268"/>
      <c r="G34" s="268"/>
      <c r="H34" s="269"/>
      <c r="I34" s="273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</row>
    <row r="35" spans="1:23" s="88" customFormat="1" ht="18" customHeight="1">
      <c r="A35" s="241" t="s">
        <v>187</v>
      </c>
      <c r="B35" s="242" t="s">
        <v>188</v>
      </c>
      <c r="C35" s="243"/>
      <c r="D35" s="244">
        <v>2</v>
      </c>
      <c r="E35" s="243">
        <v>10</v>
      </c>
      <c r="F35" s="244">
        <v>1</v>
      </c>
      <c r="G35" s="244"/>
      <c r="H35" s="251">
        <f>E35+(F35*1)+(G35*2)</f>
        <v>11</v>
      </c>
      <c r="I35" s="274">
        <f>SUM(H35/H2)</f>
        <v>0.1774193548387097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55" customFormat="1" ht="18" customHeight="1">
      <c r="A36" s="254"/>
      <c r="B36" s="255" t="s">
        <v>250</v>
      </c>
      <c r="C36" s="256"/>
      <c r="D36" s="259"/>
      <c r="E36" s="256">
        <f>SUM(0.5*E35)</f>
        <v>5</v>
      </c>
      <c r="F36" s="259"/>
      <c r="G36" s="259"/>
      <c r="H36" s="257">
        <v>11</v>
      </c>
      <c r="I36" s="275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88" customFormat="1" ht="18" customHeight="1">
      <c r="A37" s="137" t="s">
        <v>189</v>
      </c>
      <c r="B37" s="88" t="s">
        <v>192</v>
      </c>
      <c r="C37" s="87"/>
      <c r="D37" s="268">
        <v>3</v>
      </c>
      <c r="E37" s="87">
        <v>5</v>
      </c>
      <c r="F37" s="268"/>
      <c r="G37" s="268"/>
      <c r="H37" s="269">
        <v>6</v>
      </c>
      <c r="I37" s="273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</row>
    <row r="38" spans="1:23" s="80" customFormat="1" ht="18" customHeight="1">
      <c r="A38" s="276"/>
      <c r="B38" s="81" t="s">
        <v>250</v>
      </c>
      <c r="C38" s="277"/>
      <c r="D38" s="278"/>
      <c r="E38" s="277"/>
      <c r="F38" s="278"/>
      <c r="G38" s="278"/>
      <c r="H38" s="279"/>
      <c r="I38" s="273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</row>
    <row r="39" spans="1:23" s="80" customFormat="1" ht="18.75" customHeight="1">
      <c r="A39" s="276" t="s">
        <v>190</v>
      </c>
      <c r="B39" s="80" t="s">
        <v>193</v>
      </c>
      <c r="C39" s="277"/>
      <c r="D39" s="278">
        <v>1.7</v>
      </c>
      <c r="E39" s="277">
        <v>3</v>
      </c>
      <c r="F39" s="278"/>
      <c r="G39" s="278"/>
      <c r="H39" s="279">
        <v>3</v>
      </c>
      <c r="I39" s="273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</row>
    <row r="40" spans="1:23" s="88" customFormat="1" ht="15.75" customHeight="1">
      <c r="A40" s="137"/>
      <c r="B40" s="81" t="s">
        <v>250</v>
      </c>
      <c r="C40" s="87"/>
      <c r="D40" s="268"/>
      <c r="E40" s="87"/>
      <c r="F40" s="268"/>
      <c r="G40" s="268"/>
      <c r="H40" s="269"/>
      <c r="I40" s="273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</row>
    <row r="41" spans="1:23" s="88" customFormat="1" ht="18" customHeight="1">
      <c r="A41" s="137" t="s">
        <v>191</v>
      </c>
      <c r="B41" s="88" t="s">
        <v>194</v>
      </c>
      <c r="C41" s="87"/>
      <c r="D41" s="268">
        <v>1.7</v>
      </c>
      <c r="E41" s="87">
        <v>2</v>
      </c>
      <c r="F41" s="268"/>
      <c r="G41" s="268"/>
      <c r="H41" s="269">
        <v>2</v>
      </c>
      <c r="I41" s="273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</row>
    <row r="42" spans="1:23" s="88" customFormat="1" ht="18" customHeight="1">
      <c r="A42" s="137"/>
      <c r="B42" s="81" t="s">
        <v>250</v>
      </c>
      <c r="C42" s="87"/>
      <c r="D42" s="268"/>
      <c r="E42" s="87"/>
      <c r="F42" s="268"/>
      <c r="G42" s="268"/>
      <c r="H42" s="269"/>
      <c r="I42" s="273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</row>
    <row r="43" ht="18" customHeight="1"/>
    <row r="44" ht="34.5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spans="4:9" ht="18" customHeight="1">
      <c r="D54" s="246"/>
      <c r="E54" s="246"/>
      <c r="F54" s="246"/>
      <c r="G54" s="246"/>
      <c r="H54" s="248"/>
      <c r="I54" s="273"/>
    </row>
    <row r="55" spans="4:9" ht="18" customHeight="1">
      <c r="D55" s="246"/>
      <c r="E55" s="246"/>
      <c r="F55" s="246"/>
      <c r="G55" s="246"/>
      <c r="H55" s="247"/>
      <c r="I55" s="273"/>
    </row>
    <row r="56" spans="4:9" ht="18" customHeight="1">
      <c r="D56" s="246"/>
      <c r="E56" s="246"/>
      <c r="F56" s="246"/>
      <c r="G56" s="246"/>
      <c r="H56" s="247"/>
      <c r="I56" s="273"/>
    </row>
    <row r="57" spans="4:9" ht="18" customHeight="1">
      <c r="D57" s="246"/>
      <c r="E57" s="246"/>
      <c r="F57" s="246"/>
      <c r="G57" s="246"/>
      <c r="H57" s="247"/>
      <c r="I57" s="273"/>
    </row>
    <row r="58" spans="4:9" ht="18" customHeight="1">
      <c r="D58" s="246"/>
      <c r="E58" s="246"/>
      <c r="F58" s="246"/>
      <c r="G58" s="246"/>
      <c r="H58" s="247"/>
      <c r="I58" s="273"/>
    </row>
    <row r="59" spans="4:8" ht="18" customHeight="1">
      <c r="D59" s="246"/>
      <c r="E59" s="246"/>
      <c r="F59" s="246"/>
      <c r="G59" s="246"/>
      <c r="H59" s="247"/>
    </row>
    <row r="60" spans="4:8" ht="18" customHeight="1">
      <c r="D60" s="246"/>
      <c r="E60" s="246"/>
      <c r="F60" s="246"/>
      <c r="G60" s="246"/>
      <c r="H60" s="247"/>
    </row>
    <row r="61" spans="4:8" ht="18" customHeight="1">
      <c r="D61" s="246"/>
      <c r="E61" s="246"/>
      <c r="F61" s="246"/>
      <c r="G61" s="246"/>
      <c r="H61" s="247"/>
    </row>
    <row r="62" spans="4:8" ht="18" customHeight="1">
      <c r="D62" s="246"/>
      <c r="E62" s="246"/>
      <c r="F62" s="246"/>
      <c r="G62" s="246"/>
      <c r="H62" s="247"/>
    </row>
    <row r="63" spans="4:8" ht="18" customHeight="1">
      <c r="D63" s="246"/>
      <c r="E63" s="246"/>
      <c r="F63" s="246"/>
      <c r="G63" s="246"/>
      <c r="H63" s="247"/>
    </row>
    <row r="64" spans="4:8" ht="18" customHeight="1">
      <c r="D64" s="246"/>
      <c r="E64" s="246"/>
      <c r="F64" s="246"/>
      <c r="G64" s="246"/>
      <c r="H64" s="247"/>
    </row>
    <row r="65" spans="4:8" ht="18" customHeight="1">
      <c r="D65" s="246"/>
      <c r="E65" s="246"/>
      <c r="F65" s="246"/>
      <c r="G65" s="246"/>
      <c r="H65" s="247"/>
    </row>
    <row r="66" spans="4:8" ht="18" customHeight="1">
      <c r="D66" s="246"/>
      <c r="E66" s="246"/>
      <c r="F66" s="246"/>
      <c r="G66" s="246"/>
      <c r="H66" s="247"/>
    </row>
    <row r="67" spans="4:8" ht="18" customHeight="1">
      <c r="D67" s="246"/>
      <c r="E67" s="246"/>
      <c r="F67" s="246"/>
      <c r="G67" s="246"/>
      <c r="H67" s="247"/>
    </row>
    <row r="68" spans="4:8" ht="18" customHeight="1">
      <c r="D68" s="246"/>
      <c r="E68" s="246"/>
      <c r="F68" s="246"/>
      <c r="G68" s="246"/>
      <c r="H68" s="247"/>
    </row>
    <row r="69" spans="4:8" ht="18" customHeight="1">
      <c r="D69" s="246"/>
      <c r="E69" s="246"/>
      <c r="F69" s="246"/>
      <c r="G69" s="246"/>
      <c r="H69" s="247"/>
    </row>
    <row r="70" spans="4:8" ht="18" customHeight="1">
      <c r="D70" s="246"/>
      <c r="E70" s="246"/>
      <c r="F70" s="246"/>
      <c r="G70" s="246"/>
      <c r="H70" s="247"/>
    </row>
    <row r="71" spans="4:8" ht="18" customHeight="1">
      <c r="D71" s="246"/>
      <c r="E71" s="246"/>
      <c r="F71" s="246"/>
      <c r="G71" s="246"/>
      <c r="H71" s="247"/>
    </row>
  </sheetData>
  <sheetProtection/>
  <mergeCells count="2">
    <mergeCell ref="A4:D4"/>
    <mergeCell ref="A2:D2"/>
  </mergeCells>
  <printOptions gridLines="1"/>
  <pageMargins left="0.75" right="0.75" top="1" bottom="1" header="0.5" footer="0.5"/>
  <pageSetup fitToHeight="0" fitToWidth="1" horizontalDpi="600" verticalDpi="600" orientation="landscape" r:id="rId2"/>
  <headerFooter alignWithMargins="0">
    <oddFooter>&amp;L&amp;F&amp;C&amp;A&amp;RPage &amp;P</oddFooter>
  </headerFooter>
  <rowBreaks count="2" manualBreakCount="2">
    <brk id="16" max="255" man="1"/>
    <brk id="28" max="255" man="1"/>
  </rowBreaks>
  <ignoredErrors>
    <ignoredError sqref="F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McGraw-Hill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Tully</dc:creator>
  <cp:keywords/>
  <dc:description/>
  <cp:lastModifiedBy>Jennifer C. Teasdale</cp:lastModifiedBy>
  <cp:lastPrinted>2010-07-06T17:01:56Z</cp:lastPrinted>
  <dcterms:created xsi:type="dcterms:W3CDTF">2000-10-16T13:26:12Z</dcterms:created>
  <dcterms:modified xsi:type="dcterms:W3CDTF">2011-08-09T19:59:28Z</dcterms:modified>
  <cp:category/>
  <cp:version/>
  <cp:contentType/>
  <cp:contentStatus/>
</cp:coreProperties>
</file>