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5491" windowWidth="18870" windowHeight="10005" tabRatio="731" firstSheet="3" activeTab="8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L43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<sst xmlns="http://schemas.openxmlformats.org/spreadsheetml/2006/main" count="531" uniqueCount="382">
  <si>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</si>
  <si>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</si>
  <si>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</si>
  <si>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</si>
  <si>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</si>
  <si>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</si>
  <si>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</si>
  <si>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</si>
  <si>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</si>
  <si>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</si>
  <si>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</si>
  <si>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</si>
  <si>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</si>
  <si>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</si>
  <si>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</si>
  <si>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</si>
  <si>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</si>
  <si>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</si>
  <si>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</si>
  <si>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</si>
  <si>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</si>
  <si>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</si>
  <si>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</si>
  <si>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</si>
  <si>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</si>
  <si>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</si>
  <si>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</si>
  <si>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</si>
  <si>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</si>
  <si>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</si>
  <si>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</si>
  <si>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</si>
  <si>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</si>
  <si>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</si>
  <si>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</si>
  <si>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</si>
  <si>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</si>
  <si>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</si>
  <si>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</si>
  <si>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</si>
  <si>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</si>
  <si>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</si>
  <si>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</si>
  <si>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</si>
  <si>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</si>
  <si>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</si>
  <si>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</si>
  <si>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</si>
  <si>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</si>
  <si>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</si>
  <si>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</si>
  <si>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</si>
  <si>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</si>
  <si>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</si>
  <si>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</si>
  <si>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</si>
  <si>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</si>
  <si>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</si>
  <si>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</si>
  <si>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</si>
  <si>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</si>
  <si>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</si>
  <si>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</si>
  <si>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</si>
  <si>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</si>
  <si>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</si>
  <si>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</si>
  <si>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</si>
  <si>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</si>
  <si>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</si>
  <si>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</si>
  <si>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</si>
  <si>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</si>
  <si>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</si>
  <si>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</si>
  <si>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</si>
  <si>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</si>
  <si>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</si>
  <si>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</si>
  <si>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</si>
  <si>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</si>
  <si>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</si>
  <si>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</si>
  <si>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</si>
  <si>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</si>
  <si>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</si>
  <si>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</si>
  <si>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</si>
  <si>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</si>
  <si>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</si>
  <si>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</si>
  <si>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</si>
  <si>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</si>
  <si>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</si>
  <si>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</si>
  <si>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</si>
  <si>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</si>
  <si>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</si>
  <si>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</si>
  <si>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</si>
  <si>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</si>
  <si>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</si>
  <si>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</si>
  <si>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</si>
  <si>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</si>
  <si>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</si>
  <si>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</si>
  <si>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</si>
  <si>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</si>
  <si>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</si>
  <si>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</si>
  <si>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</si>
  <si>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</si>
  <si>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</si>
  <si>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</si>
  <si>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</si>
  <si>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</si>
  <si>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</si>
  <si>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</si>
  <si>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</si>
  <si>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</si>
  <si>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</si>
  <si>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</si>
  <si>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</si>
  <si>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</si>
  <si>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</si>
  <si>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</si>
  <si>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</si>
  <si>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</si>
  <si>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</si>
  <si>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</si>
  <si>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</si>
  <si>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</si>
  <si>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</si>
  <si>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</si>
  <si>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</si>
  <si>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</si>
  <si>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</si>
  <si>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</si>
  <si>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</si>
  <si>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</si>
  <si>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</si>
  <si>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</si>
  <si>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</si>
  <si>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</si>
  <si>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</si>
  <si>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</si>
  <si>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</si>
  <si>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</si>
  <si>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</si>
  <si>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</si>
  <si>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</si>
  <si>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</si>
  <si>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</si>
  <si>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</si>
  <si>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</si>
  <si>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</si>
  <si>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</si>
  <si>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</si>
  <si>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</si>
  <si>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</si>
  <si>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</si>
  <si>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</si>
  <si>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</si>
  <si>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</si>
  <si>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</si>
  <si>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</si>
  <si>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</si>
  <si>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</si>
  <si>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</si>
  <si>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</si>
  <si>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</si>
  <si>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</si>
  <si>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</si>
  <si>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</si>
  <si>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</si>
  <si>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</si>
  <si>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</si>
  <si>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</si>
  <si>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</si>
  <si>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</si>
  <si>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</si>
  <si>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</si>
  <si>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</si>
  <si>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</si>
  <si>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</si>
  <si>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</si>
  <si>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</si>
  <si>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</si>
  <si>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</si>
  <si>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</si>
  <si>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</si>
  <si>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</si>
  <si>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</si>
  <si>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</si>
  <si>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</si>
  <si>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</si>
  <si>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</si>
  <si>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</si>
  <si>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</si>
  <si>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</si>
  <si>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</si>
  <si>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</si>
  <si>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</si>
  <si>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</si>
  <si>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</si>
  <si>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</si>
  <si>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</si>
  <si>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</si>
  <si>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</si>
  <si>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</si>
  <si>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</si>
  <si>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</si>
  <si>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</si>
  <si>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</si>
  <si>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</si>
  <si>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</si>
  <si>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</si>
  <si>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</si>
  <si>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</si>
  <si>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</si>
  <si>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</si>
  <si>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</si>
  <si>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</si>
  <si>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</si>
  <si>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</si>
  <si>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</si>
  <si>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</si>
  <si>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</si>
  <si>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</si>
  <si>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</si>
  <si>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</si>
  <si>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</si>
  <si>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</si>
  <si>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</si>
  <si>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</si>
  <si>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</si>
  <si>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</si>
  <si>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</si>
  <si>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</si>
  <si>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</si>
  <si>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</si>
  <si>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</si>
  <si>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</si>
  <si>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</si>
  <si>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</si>
  <si>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</si>
  <si>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</si>
  <si>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</si>
  <si>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</si>
  <si>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</si>
  <si>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</si>
  <si>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</si>
  <si>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</si>
  <si>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</si>
  <si>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</si>
  <si>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</si>
  <si>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</si>
  <si>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</si>
  <si>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</si>
  <si>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</si>
  <si>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</si>
  <si>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</si>
  <si>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</si>
  <si>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</si>
  <si>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</si>
  <si>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</si>
  <si>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</si>
  <si>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</si>
  <si>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</si>
  <si>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</si>
  <si>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</si>
  <si>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</si>
  <si>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</si>
  <si>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</si>
  <si>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</si>
  <si>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</si>
  <si>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</si>
  <si>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</si>
  <si>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</si>
  <si>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</si>
  <si>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</si>
  <si>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</si>
  <si>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</si>
  <si>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</si>
  <si>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</si>
  <si>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</si>
  <si>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</si>
  <si>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</si>
  <si>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</si>
  <si>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</si>
  <si>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</si>
  <si>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</si>
  <si>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</si>
  <si>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</si>
  <si>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</si>
  <si>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</si>
  <si>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</si>
  <si>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</si>
  <si>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</si>
  <si>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</si>
  <si>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</si>
  <si>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</si>
  <si>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</si>
  <si>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</si>
  <si>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</si>
  <si>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</si>
  <si>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</si>
  <si>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</si>
  <si>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</si>
  <si>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</si>
  <si>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</si>
  <si>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</si>
  <si>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</si>
  <si>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</si>
  <si>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</si>
  <si>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</si>
  <si>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</si>
  <si>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</si>
  <si>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</si>
  <si>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</si>
  <si>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</si>
  <si>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</si>
  <si>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</si>
  <si>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</si>
  <si>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</si>
  <si>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</si>
  <si>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</si>
  <si>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</si>
  <si>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</si>
  <si>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</si>
  <si>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</si>
  <si>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</si>
  <si>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</si>
  <si>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</si>
  <si>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</si>
  <si>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</si>
  <si>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</si>
  <si>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</si>
  <si>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</si>
  <si>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</si>
  <si>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</si>
  <si>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</si>
  <si>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</si>
  <si>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</si>
  <si>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</si>
  <si>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</si>
  <si>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</si>
  <si>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</si>
  <si>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</si>
  <si>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</si>
  <si>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</si>
  <si>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</si>
  <si>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</si>
  <si>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</si>
  <si>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</si>
  <si>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</si>
  <si>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</si>
  <si>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</si>
  <si>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</si>
  <si>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</si>
  <si>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</si>
  <si>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</si>
  <si>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</si>
  <si>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</si>
  <si>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</si>
  <si>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</si>
  <si>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</si>
  <si>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</si>
  <si>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</si>
  <si>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</si>
  <si>
    <t xml:space="preserve">Cynthia Rabbitt </t>
  </si>
  <si>
    <t xml:space="preserve">Cooperative Educational Service Agency #1 </t>
  </si>
  <si>
    <t>N25 W23131 Paul Road Suite 100</t>
  </si>
  <si>
    <t>Pewaukee</t>
  </si>
  <si>
    <t>Wisconsin</t>
  </si>
  <si>
    <t>Alfred Zietlow</t>
  </si>
  <si>
    <t>3312 Bayview Court</t>
  </si>
  <si>
    <t>Delafield, WI 53018</t>
  </si>
  <si>
    <t xml:space="preserve">Hanover Insurance Group </t>
  </si>
  <si>
    <t xml:space="preserve">    Interfunds </t>
  </si>
  <si>
    <t>GASB 68 /74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</si>
</sst>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40" fontId="0" fillId="0" borderId="0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6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4" fontId="0" fillId="0" borderId="0" xfId="47" applyFont="1" applyAlignment="1">
      <alignment/>
    </xf>
    <xf numFmtId="14" fontId="0" fillId="0" borderId="0" xfId="0" applyNumberForma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0" fontId="12" fillId="0" borderId="0" xfId="60" applyFont="1" applyProtection="1">
      <alignment/>
      <protection locked="0"/>
    </xf>
    <xf numFmtId="3" fontId="12" fillId="0" borderId="16" xfId="0" applyNumberFormat="1" applyFont="1" applyBorder="1" applyAlignment="1" applyProtection="1">
      <alignment/>
      <protection locked="0"/>
    </xf>
    <xf numFmtId="0" fontId="12" fillId="0" borderId="10" xfId="60" applyFont="1" applyBorder="1" applyProtection="1">
      <alignment/>
      <protection locked="0"/>
    </xf>
    <xf numFmtId="44" fontId="0" fillId="0" borderId="0" xfId="0" applyNumberFormat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44" fontId="0" fillId="0" borderId="0" xfId="47" applyFont="1" applyAlignment="1" applyProtection="1">
      <alignment/>
      <protection/>
    </xf>
    <xf numFmtId="0" fontId="0" fillId="0" borderId="0" xfId="0" applyFill="1" applyAlignment="1">
      <alignment horizontal="left" indent="1"/>
    </xf>
    <xf numFmtId="2" fontId="8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3" fillId="0" borderId="0" xfId="0" applyFont="1" applyFill="1" applyAlignment="1">
      <alignment horizontal="left" indent="2"/>
    </xf>
    <xf numFmtId="2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0" fillId="0" borderId="0" xfId="45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44" fontId="0" fillId="0" borderId="0" xfId="0" applyNumberFormat="1" applyBorder="1" applyAlignment="1">
      <alignment/>
    </xf>
    <xf numFmtId="2" fontId="3" fillId="0" borderId="0" xfId="0" applyNumberFormat="1" applyFont="1" applyFill="1" applyBorder="1" applyAlignment="1">
      <alignment/>
    </xf>
    <xf numFmtId="44" fontId="0" fillId="0" borderId="0" xfId="47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DetailRowBalanceCol" xfId="39"/>
    <cellStyle name="AccountDetailRowDescCol" xfId="40"/>
    <cellStyle name="AccountDetailRowNameCol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PageLayoutView="0" workbookViewId="0" topLeftCell="A1">
      <selection activeCell="O9" sqref="O9"/>
    </sheetView>
  </sheetViews>
  <sheetFormatPr defaultColWidth="8.8515625" defaultRowHeight="12.75"/>
  <cols>
    <col min="1" max="1" width="5.421875" style="58" customWidth="1"/>
    <col min="2" max="2" width="7.57421875" style="58" customWidth="1"/>
    <col min="3" max="3" width="9.00390625" style="58" customWidth="1"/>
    <col min="4" max="4" width="8.8515625" style="58" customWidth="1"/>
    <col min="5" max="5" width="5.421875" style="58" customWidth="1"/>
    <col min="6" max="6" width="7.57421875" style="58" customWidth="1"/>
    <col min="7" max="7" width="2.421875" style="58" customWidth="1"/>
    <col min="8" max="8" width="3.00390625" style="58" customWidth="1"/>
    <col min="9" max="16384" width="8.8515625" style="58" customWidth="1"/>
  </cols>
  <sheetData>
    <row r="1" spans="1:13" ht="12.75">
      <c r="A1" s="32"/>
      <c r="B1" s="32"/>
      <c r="C1" s="79" t="s">
        <v>212</v>
      </c>
      <c r="D1" s="79"/>
      <c r="E1" s="32"/>
      <c r="F1" s="32"/>
      <c r="G1" s="32"/>
      <c r="H1" s="80" t="s">
        <v>243</v>
      </c>
      <c r="I1" s="81"/>
      <c r="J1" s="81"/>
      <c r="K1" s="81"/>
      <c r="L1" s="32"/>
      <c r="M1" s="32"/>
    </row>
    <row r="2" spans="1:15" ht="12.75">
      <c r="A2" s="32"/>
      <c r="B2" s="32"/>
      <c r="C2" s="82" t="s">
        <v>213</v>
      </c>
      <c r="D2" s="79"/>
      <c r="E2" s="32"/>
      <c r="F2" s="32"/>
      <c r="G2" s="32"/>
      <c r="H2" s="83" t="s">
        <v>232</v>
      </c>
      <c r="I2" s="170" t="s">
        <v>242</v>
      </c>
      <c r="J2" s="171"/>
      <c r="K2" s="171"/>
      <c r="L2" s="171"/>
      <c r="M2" s="171"/>
      <c r="N2" s="100"/>
      <c r="O2" s="100"/>
    </row>
    <row r="3" spans="1:15" ht="12.75">
      <c r="A3" s="32"/>
      <c r="B3" s="32"/>
      <c r="C3" s="79" t="s">
        <v>368</v>
      </c>
      <c r="D3" s="79"/>
      <c r="E3" s="32"/>
      <c r="F3" s="32"/>
      <c r="G3" s="32"/>
      <c r="H3" s="32"/>
      <c r="I3" s="171"/>
      <c r="J3" s="171"/>
      <c r="K3" s="171"/>
      <c r="L3" s="171"/>
      <c r="M3" s="171"/>
      <c r="N3" s="100"/>
      <c r="O3" s="100"/>
    </row>
    <row r="4" spans="1:15" ht="12.75">
      <c r="A4" s="32"/>
      <c r="B4" s="32"/>
      <c r="C4" s="32"/>
      <c r="D4" s="32"/>
      <c r="E4" s="32"/>
      <c r="F4" s="32"/>
      <c r="G4" s="32"/>
      <c r="H4" s="83" t="s">
        <v>231</v>
      </c>
      <c r="I4" s="170" t="s">
        <v>241</v>
      </c>
      <c r="J4" s="171"/>
      <c r="K4" s="171"/>
      <c r="L4" s="171"/>
      <c r="M4" s="171"/>
      <c r="N4" s="101"/>
      <c r="O4" s="101"/>
    </row>
    <row r="5" spans="1:15" ht="12.75">
      <c r="A5" s="32"/>
      <c r="B5" s="32"/>
      <c r="C5" s="32"/>
      <c r="D5" s="32"/>
      <c r="E5" s="32"/>
      <c r="F5" s="32"/>
      <c r="G5" s="32"/>
      <c r="H5" s="83"/>
      <c r="I5" s="171"/>
      <c r="J5" s="171"/>
      <c r="K5" s="171"/>
      <c r="L5" s="171"/>
      <c r="M5" s="171"/>
      <c r="N5" s="101"/>
      <c r="O5" s="101"/>
    </row>
    <row r="6" spans="1:15" ht="12.75">
      <c r="A6" s="32"/>
      <c r="B6" s="32"/>
      <c r="C6" s="32"/>
      <c r="D6" s="32"/>
      <c r="E6" s="32"/>
      <c r="F6" s="32"/>
      <c r="G6" s="32"/>
      <c r="H6" s="81"/>
      <c r="I6" s="77" t="s">
        <v>360</v>
      </c>
      <c r="J6" s="81"/>
      <c r="K6" s="32"/>
      <c r="L6" s="84"/>
      <c r="M6" s="84"/>
      <c r="N6" s="101"/>
      <c r="O6" s="101"/>
    </row>
    <row r="7" spans="1:13" s="100" customFormat="1" ht="11.25">
      <c r="A7" s="85"/>
      <c r="B7" s="86"/>
      <c r="C7" s="86"/>
      <c r="D7" s="86"/>
      <c r="E7" s="86"/>
      <c r="F7" s="86"/>
      <c r="G7" s="86"/>
      <c r="H7" s="81"/>
      <c r="I7" s="87" t="s">
        <v>366</v>
      </c>
      <c r="J7" s="81"/>
      <c r="K7" s="81"/>
      <c r="L7" s="84"/>
      <c r="M7" s="86"/>
    </row>
    <row r="8" spans="1:13" s="100" customFormat="1" ht="12" thickBot="1">
      <c r="A8" s="88"/>
      <c r="B8" s="89"/>
      <c r="C8" s="89"/>
      <c r="D8" s="89"/>
      <c r="E8" s="89"/>
      <c r="F8" s="89"/>
      <c r="G8" s="89"/>
      <c r="H8" s="81"/>
      <c r="I8" s="90"/>
      <c r="J8" s="81"/>
      <c r="K8" s="81"/>
      <c r="L8" s="84"/>
      <c r="M8" s="89"/>
    </row>
    <row r="9" spans="1:13" s="100" customFormat="1" ht="11.25" customHeight="1" thickTop="1">
      <c r="A9" s="86" t="s">
        <v>49</v>
      </c>
      <c r="B9" s="91"/>
      <c r="C9" s="86"/>
      <c r="D9" s="86"/>
      <c r="E9" s="86"/>
      <c r="F9" s="86"/>
      <c r="G9" s="86"/>
      <c r="H9" s="92"/>
      <c r="I9" s="92"/>
      <c r="J9" s="92"/>
      <c r="K9" s="92"/>
      <c r="L9" s="92"/>
      <c r="M9" s="86"/>
    </row>
    <row r="10" spans="2:3" s="100" customFormat="1" ht="11.25">
      <c r="B10" s="138" t="s">
        <v>372</v>
      </c>
      <c r="C10" s="103"/>
    </row>
    <row r="11" spans="1:13" s="100" customFormat="1" ht="11.2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s="100" customFormat="1" ht="14.25" customHeight="1" thickTop="1">
      <c r="A12" s="81" t="s">
        <v>214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="100" customFormat="1" ht="11.25">
      <c r="B13" s="138" t="s">
        <v>373</v>
      </c>
    </row>
    <row r="14" spans="1:13" s="100" customFormat="1" ht="11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s="100" customFormat="1" ht="14.25" customHeight="1">
      <c r="A15" s="81" t="s">
        <v>215</v>
      </c>
      <c r="B15" s="81"/>
      <c r="C15" s="81"/>
      <c r="D15" s="81"/>
      <c r="E15" s="81"/>
      <c r="F15" s="81"/>
      <c r="G15" s="81"/>
      <c r="H15" s="81"/>
      <c r="I15" s="81"/>
      <c r="J15" s="93" t="s">
        <v>217</v>
      </c>
      <c r="K15" s="94"/>
      <c r="L15" s="93" t="s">
        <v>216</v>
      </c>
      <c r="M15" s="81"/>
    </row>
    <row r="16" spans="2:12" s="100" customFormat="1" ht="11.25">
      <c r="B16" s="138" t="s">
        <v>374</v>
      </c>
      <c r="J16" s="139" t="s">
        <v>375</v>
      </c>
      <c r="K16" s="102"/>
      <c r="L16" s="105">
        <v>53072</v>
      </c>
    </row>
    <row r="17" spans="1:13" s="100" customFormat="1" ht="12" thickBot="1">
      <c r="A17" s="78"/>
      <c r="B17" s="78"/>
      <c r="C17" s="78"/>
      <c r="D17" s="78"/>
      <c r="E17" s="78"/>
      <c r="F17" s="78"/>
      <c r="G17" s="78"/>
      <c r="H17" s="78"/>
      <c r="I17" s="78"/>
      <c r="J17" s="106"/>
      <c r="K17" s="78"/>
      <c r="L17" s="106"/>
      <c r="M17" s="78"/>
    </row>
    <row r="18" spans="1:13" s="100" customFormat="1" ht="14.25" customHeight="1" thickTop="1">
      <c r="A18" s="79" t="s">
        <v>369</v>
      </c>
      <c r="B18" s="81"/>
      <c r="C18" s="81"/>
      <c r="D18" s="81"/>
      <c r="E18" s="81"/>
      <c r="F18" s="81"/>
      <c r="G18" s="92"/>
      <c r="H18" s="95" t="s">
        <v>218</v>
      </c>
      <c r="I18" s="81"/>
      <c r="J18" s="81"/>
      <c r="K18" s="81"/>
      <c r="L18" s="81"/>
      <c r="M18" s="81"/>
    </row>
    <row r="19" spans="3:9" s="100" customFormat="1" ht="11.25">
      <c r="C19" s="141" t="s">
        <v>376</v>
      </c>
      <c r="G19" s="102"/>
      <c r="H19" s="105"/>
      <c r="I19" s="141" t="s">
        <v>377</v>
      </c>
    </row>
    <row r="20" spans="1:13" s="100" customFormat="1" ht="11.25">
      <c r="A20" s="104"/>
      <c r="B20" s="104"/>
      <c r="C20" s="104"/>
      <c r="D20" s="104"/>
      <c r="E20" s="104"/>
      <c r="F20" s="104"/>
      <c r="G20" s="104"/>
      <c r="H20" s="107"/>
      <c r="I20" s="143" t="s">
        <v>378</v>
      </c>
      <c r="J20" s="104"/>
      <c r="K20" s="104"/>
      <c r="L20" s="104"/>
      <c r="M20" s="104"/>
    </row>
    <row r="21" spans="1:13" s="100" customFormat="1" ht="14.25" customHeight="1">
      <c r="A21" s="81"/>
      <c r="B21" s="81"/>
      <c r="C21" s="81"/>
      <c r="D21" s="81"/>
      <c r="E21" s="81"/>
      <c r="F21" s="80" t="s">
        <v>221</v>
      </c>
      <c r="G21" s="81"/>
      <c r="H21" s="81"/>
      <c r="I21" s="81"/>
      <c r="J21" s="81"/>
      <c r="K21" s="81"/>
      <c r="L21" s="81"/>
      <c r="M21" s="81"/>
    </row>
    <row r="22" spans="1:13" s="100" customFormat="1" ht="11.25">
      <c r="A22" s="81" t="s">
        <v>219</v>
      </c>
      <c r="B22" s="96"/>
      <c r="C22" s="81" t="s">
        <v>220</v>
      </c>
      <c r="D22" s="81"/>
      <c r="E22" s="96"/>
      <c r="F22" s="81" t="s">
        <v>222</v>
      </c>
      <c r="G22" s="81"/>
      <c r="H22" s="81"/>
      <c r="I22" s="81"/>
      <c r="J22" s="81"/>
      <c r="K22" s="81"/>
      <c r="L22" s="81"/>
      <c r="M22" s="81"/>
    </row>
    <row r="23" spans="2:6" s="100" customFormat="1" ht="11.25">
      <c r="B23" s="142">
        <v>200000</v>
      </c>
      <c r="C23" s="140">
        <v>43647</v>
      </c>
      <c r="E23" s="108"/>
      <c r="F23" s="138" t="s">
        <v>379</v>
      </c>
    </row>
    <row r="24" spans="1:13" s="100" customFormat="1" ht="12" thickBot="1">
      <c r="A24" s="78"/>
      <c r="B24" s="109"/>
      <c r="C24" s="78"/>
      <c r="D24" s="78"/>
      <c r="E24" s="109"/>
      <c r="F24" s="78"/>
      <c r="G24" s="78"/>
      <c r="H24" s="78"/>
      <c r="I24" s="78"/>
      <c r="J24" s="78"/>
      <c r="K24" s="78"/>
      <c r="L24" s="78"/>
      <c r="M24" s="78"/>
    </row>
    <row r="25" spans="1:13" s="100" customFormat="1" ht="13.5" customHeight="1" thickTop="1">
      <c r="A25" s="81"/>
      <c r="B25" s="81"/>
      <c r="C25" s="81"/>
      <c r="D25" s="81"/>
      <c r="E25" s="81"/>
      <c r="F25" s="80" t="s">
        <v>223</v>
      </c>
      <c r="G25" s="81"/>
      <c r="H25" s="81"/>
      <c r="I25" s="81"/>
      <c r="J25" s="81"/>
      <c r="K25" s="81"/>
      <c r="L25" s="81"/>
      <c r="M25" s="81"/>
    </row>
    <row r="26" spans="1:13" s="100" customFormat="1" ht="11.25">
      <c r="A26" s="81" t="s">
        <v>219</v>
      </c>
      <c r="B26" s="96"/>
      <c r="C26" s="81" t="s">
        <v>220</v>
      </c>
      <c r="D26" s="81"/>
      <c r="E26" s="96"/>
      <c r="F26" s="81" t="s">
        <v>222</v>
      </c>
      <c r="G26" s="81"/>
      <c r="H26" s="81"/>
      <c r="I26" s="81"/>
      <c r="J26" s="81"/>
      <c r="K26" s="81"/>
      <c r="L26" s="81"/>
      <c r="M26" s="81"/>
    </row>
    <row r="27" spans="2:6" s="100" customFormat="1" ht="11.25">
      <c r="B27" s="142">
        <v>200000</v>
      </c>
      <c r="C27" s="140">
        <v>43647</v>
      </c>
      <c r="E27" s="108"/>
      <c r="F27" s="138" t="s">
        <v>379</v>
      </c>
    </row>
    <row r="28" spans="1:13" s="100" customFormat="1" ht="12" thickBot="1">
      <c r="A28" s="78"/>
      <c r="B28" s="109"/>
      <c r="C28" s="78"/>
      <c r="D28" s="78"/>
      <c r="E28" s="109"/>
      <c r="F28" s="78"/>
      <c r="G28" s="78"/>
      <c r="H28" s="78"/>
      <c r="I28" s="78"/>
      <c r="J28" s="78"/>
      <c r="K28" s="78"/>
      <c r="L28" s="78"/>
      <c r="M28" s="78"/>
    </row>
    <row r="29" spans="1:13" s="100" customFormat="1" ht="14.25" customHeight="1" thickTop="1">
      <c r="A29" s="80" t="s">
        <v>224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100" customFormat="1" ht="11.25">
      <c r="A30" s="81" t="s">
        <v>225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s="100" customFormat="1" ht="11.25">
      <c r="A31" s="86" t="s">
        <v>226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100" customFormat="1" ht="11.25">
      <c r="A32" s="97" t="s">
        <v>370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100" customFormat="1" ht="14.25" customHeight="1">
      <c r="A33" s="81" t="s">
        <v>227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93" t="s">
        <v>230</v>
      </c>
      <c r="M33" s="81"/>
    </row>
    <row r="34" s="100" customFormat="1" ht="11.25">
      <c r="L34" s="105"/>
    </row>
    <row r="35" spans="1:13" s="100" customFormat="1" ht="11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7"/>
      <c r="M35" s="104"/>
    </row>
    <row r="36" spans="1:13" s="100" customFormat="1" ht="14.25" customHeight="1">
      <c r="A36" s="81" t="s">
        <v>228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9" t="s">
        <v>230</v>
      </c>
      <c r="M36" s="81"/>
    </row>
    <row r="37" s="100" customFormat="1" ht="11.25">
      <c r="L37" s="105"/>
    </row>
    <row r="38" spans="1:13" s="100" customFormat="1" ht="11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7"/>
      <c r="M38" s="104"/>
    </row>
    <row r="39" spans="1:13" s="100" customFormat="1" ht="14.25" customHeight="1">
      <c r="A39" s="81" t="s">
        <v>229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99" t="s">
        <v>230</v>
      </c>
      <c r="M39" s="81"/>
    </row>
    <row r="40" s="100" customFormat="1" ht="11.25">
      <c r="L40" s="105"/>
    </row>
    <row r="41" spans="1:13" s="100" customFormat="1" ht="12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06"/>
      <c r="M41" s="78"/>
    </row>
    <row r="42" s="100" customFormat="1" ht="14.25" customHeight="1" thickTop="1"/>
    <row r="43" s="100" customFormat="1" ht="14.25" customHeight="1"/>
    <row r="44" spans="9:10" s="100" customFormat="1" ht="14.25" customHeight="1">
      <c r="I44" s="101"/>
      <c r="J44" s="101"/>
    </row>
    <row r="45" spans="9:10" s="100" customFormat="1" ht="11.25">
      <c r="I45" s="101"/>
      <c r="J45" s="101"/>
    </row>
    <row r="46" spans="4:10" s="100" customFormat="1" ht="11.25">
      <c r="D46" s="110"/>
      <c r="E46" s="101"/>
      <c r="F46" s="101"/>
      <c r="G46" s="101"/>
      <c r="H46" s="101"/>
      <c r="I46" s="101"/>
      <c r="J46" s="101"/>
    </row>
    <row r="47" s="100" customFormat="1" ht="11.25"/>
    <row r="48" s="100" customFormat="1" ht="11.25"/>
    <row r="49" s="100" customFormat="1" ht="11.25"/>
    <row r="50" s="100" customFormat="1" ht="11.25"/>
    <row r="51" s="100" customFormat="1" ht="11.25"/>
    <row r="52" s="100" customFormat="1" ht="11.25"/>
    <row r="53" s="100" customFormat="1" ht="11.25"/>
    <row r="54" s="100" customFormat="1" ht="11.25"/>
    <row r="55" s="100" customFormat="1" ht="11.25"/>
    <row r="56" s="100" customFormat="1" ht="11.25"/>
    <row r="57" s="100" customFormat="1" ht="11.25"/>
    <row r="58" s="100" customFormat="1" ht="11.25"/>
    <row r="59" s="100" customFormat="1" ht="11.25"/>
    <row r="60" s="100" customFormat="1" ht="11.25"/>
    <row r="61" s="100" customFormat="1" ht="11.25"/>
    <row r="62" s="100" customFormat="1" ht="11.25"/>
    <row r="63" s="100" customFormat="1" ht="11.25"/>
    <row r="64" s="100" customFormat="1" ht="11.25"/>
    <row r="65" s="100" customFormat="1" ht="11.25"/>
    <row r="66" s="100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landscape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3" width="5.57421875" style="0" customWidth="1"/>
  </cols>
  <sheetData>
    <row r="1" spans="1:13" ht="15.75">
      <c r="A1" s="118" t="s">
        <v>158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11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19" t="s">
        <v>363</v>
      </c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>
      <c r="A5" s="119"/>
      <c r="B5" s="119" t="s">
        <v>212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 t="s">
        <v>289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0"/>
      <c r="B8" s="120" t="s">
        <v>288</v>
      </c>
      <c r="C8" s="58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>
      <c r="A9" s="120"/>
      <c r="B9" s="120" t="s">
        <v>364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75">
      <c r="A10" s="120"/>
      <c r="B10" s="120" t="s">
        <v>335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2.75">
      <c r="A13" s="120"/>
      <c r="B13" s="120" t="s">
        <v>292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>
      <c r="A14" s="120"/>
      <c r="B14" s="120" t="s">
        <v>293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>
      <c r="A15" s="120"/>
      <c r="B15" s="120" t="s">
        <v>334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2.75">
      <c r="A16" s="120"/>
      <c r="B16" s="120" t="s">
        <v>333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2.75" customHeight="1">
      <c r="A18" s="120"/>
      <c r="B18" s="119" t="s">
        <v>328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2.75">
      <c r="A19" s="120"/>
      <c r="B19" s="119" t="s">
        <v>329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2.75">
      <c r="A22" s="120"/>
      <c r="B22" s="120" t="s">
        <v>291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2.75">
      <c r="A23" s="120"/>
      <c r="B23" s="120" t="s">
        <v>327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2.75">
      <c r="A24" s="120"/>
      <c r="B24" s="120" t="s">
        <v>331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2.75">
      <c r="A25" s="120"/>
      <c r="B25" s="120" t="s">
        <v>332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2.75">
      <c r="A27" s="120"/>
      <c r="B27" s="119" t="s">
        <v>290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>
      <c r="A28" s="120"/>
      <c r="B28" s="119" t="s">
        <v>330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2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8"/>
      <c r="M30" s="58"/>
    </row>
    <row r="31" spans="1:13" ht="12.75" customHeight="1">
      <c r="A31" s="121"/>
      <c r="B31" s="120" t="s">
        <v>294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21"/>
      <c r="B32" s="120" t="s">
        <v>295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 customHeight="1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 customHeight="1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 customHeight="1">
      <c r="A35" s="121"/>
      <c r="B35" s="120" t="s">
        <v>325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121"/>
      <c r="B36" s="120" t="s">
        <v>326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 customHeight="1">
      <c r="A37" s="12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 customHeight="1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121"/>
      <c r="B39" s="120" t="s">
        <v>324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 customHeight="1">
      <c r="A40" s="121"/>
      <c r="B40" s="120" t="s">
        <v>296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4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4" t="s">
        <v>49</v>
      </c>
      <c r="B1" s="57" t="str">
        <f>'Signature Page'!$B$10</f>
        <v>Cooperative Educational Service Agency #1 </v>
      </c>
    </row>
    <row r="2" spans="1:2" ht="18">
      <c r="A2" s="9" t="s">
        <v>50</v>
      </c>
      <c r="B2" s="133" t="s">
        <v>367</v>
      </c>
    </row>
    <row r="4" ht="18">
      <c r="F4" s="111" t="s">
        <v>244</v>
      </c>
    </row>
    <row r="5" ht="18">
      <c r="F5" s="111" t="s">
        <v>245</v>
      </c>
    </row>
    <row r="6" ht="18">
      <c r="F6" s="111" t="s">
        <v>246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2:11" ht="12.75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13" t="s">
        <v>256</v>
      </c>
      <c r="K11" s="113" t="s">
        <v>258</v>
      </c>
    </row>
    <row r="12" spans="2:13" ht="12.75">
      <c r="B12" s="112" t="s">
        <v>247</v>
      </c>
      <c r="C12" s="112" t="s">
        <v>247</v>
      </c>
      <c r="D12" s="112" t="s">
        <v>247</v>
      </c>
      <c r="E12" s="112" t="s">
        <v>251</v>
      </c>
      <c r="F12" s="112" t="s">
        <v>253</v>
      </c>
      <c r="G12" s="112" t="s">
        <v>247</v>
      </c>
      <c r="H12" s="112" t="s">
        <v>198</v>
      </c>
      <c r="I12" s="112" t="s">
        <v>198</v>
      </c>
      <c r="J12" s="112" t="s">
        <v>257</v>
      </c>
      <c r="K12" s="112" t="s">
        <v>247</v>
      </c>
      <c r="M12" s="112" t="s">
        <v>259</v>
      </c>
    </row>
    <row r="14" ht="12.75">
      <c r="A14" s="3" t="s">
        <v>260</v>
      </c>
    </row>
    <row r="15" spans="1:13" ht="12.75">
      <c r="A15" s="15" t="s">
        <v>261</v>
      </c>
      <c r="M15">
        <f>SUM(B15:K15)</f>
        <v>0</v>
      </c>
    </row>
    <row r="16" spans="1:13" ht="12.75">
      <c r="A16" s="15" t="s">
        <v>262</v>
      </c>
      <c r="M16">
        <f>SUM(B16:K16)</f>
        <v>0</v>
      </c>
    </row>
    <row r="17" spans="1:13" ht="12.75">
      <c r="A17" s="15" t="s">
        <v>263</v>
      </c>
      <c r="M17">
        <f>SUM(B17:K17)</f>
        <v>0</v>
      </c>
    </row>
    <row r="18" spans="1:13" ht="12.75">
      <c r="A18" s="15" t="s">
        <v>264</v>
      </c>
      <c r="M18">
        <f>SUM(B18:K18)</f>
        <v>0</v>
      </c>
    </row>
    <row r="19" spans="1:13" ht="12.75">
      <c r="A19" s="15" t="s">
        <v>265</v>
      </c>
      <c r="M19">
        <f>SUM(B19:K19)</f>
        <v>0</v>
      </c>
    </row>
    <row r="21" spans="1:13" ht="12.75">
      <c r="A21" s="15" t="s">
        <v>266</v>
      </c>
      <c r="B21" s="114">
        <f>SUM(B15:B19)</f>
        <v>0</v>
      </c>
      <c r="C21" s="114">
        <f aca="true" t="shared" si="0" ref="C21:M21">SUM(C15:C19)</f>
        <v>0</v>
      </c>
      <c r="D21" s="114">
        <f t="shared" si="0"/>
        <v>0</v>
      </c>
      <c r="E21" s="114">
        <f t="shared" si="0"/>
        <v>0</v>
      </c>
      <c r="F21" s="114">
        <f t="shared" si="0"/>
        <v>0</v>
      </c>
      <c r="G21" s="114">
        <f t="shared" si="0"/>
        <v>0</v>
      </c>
      <c r="H21" s="114">
        <f t="shared" si="0"/>
        <v>0</v>
      </c>
      <c r="I21" s="114">
        <f t="shared" si="0"/>
        <v>0</v>
      </c>
      <c r="J21" s="114">
        <f t="shared" si="0"/>
        <v>0</v>
      </c>
      <c r="K21" s="114">
        <f t="shared" si="0"/>
        <v>0</v>
      </c>
      <c r="L21" s="114"/>
      <c r="M21" s="114">
        <f t="shared" si="0"/>
        <v>0</v>
      </c>
    </row>
    <row r="24" ht="12.75">
      <c r="A24" s="3" t="s">
        <v>267</v>
      </c>
    </row>
    <row r="25" ht="12.75">
      <c r="A25" s="15" t="s">
        <v>268</v>
      </c>
    </row>
    <row r="26" spans="1:13" ht="12.75">
      <c r="A26" s="15" t="s">
        <v>269</v>
      </c>
      <c r="M26">
        <f>SUM(B26:K26)</f>
        <v>0</v>
      </c>
    </row>
    <row r="27" spans="1:13" ht="12.75">
      <c r="A27" s="15" t="s">
        <v>270</v>
      </c>
      <c r="M27">
        <f>SUM(B27:K27)</f>
        <v>0</v>
      </c>
    </row>
    <row r="28" ht="12.75">
      <c r="A28" s="15" t="s">
        <v>271</v>
      </c>
    </row>
    <row r="29" spans="1:13" ht="12.75">
      <c r="A29" s="15" t="s">
        <v>269</v>
      </c>
      <c r="M29">
        <f>SUM(B29:K29)</f>
        <v>0</v>
      </c>
    </row>
    <row r="30" spans="1:13" ht="12.75">
      <c r="A30" s="15" t="s">
        <v>270</v>
      </c>
      <c r="M30">
        <f>SUM(B30:K30)</f>
        <v>0</v>
      </c>
    </row>
    <row r="31" ht="12.75">
      <c r="A31" s="15" t="s">
        <v>272</v>
      </c>
    </row>
    <row r="32" spans="1:13" ht="12.75">
      <c r="A32" s="15" t="s">
        <v>269</v>
      </c>
      <c r="M32">
        <f>SUM(B32:K32)</f>
        <v>0</v>
      </c>
    </row>
    <row r="33" spans="1:13" ht="12.75">
      <c r="A33" s="15" t="s">
        <v>270</v>
      </c>
      <c r="M33">
        <f>SUM(B33:K33)</f>
        <v>0</v>
      </c>
    </row>
    <row r="35" spans="1:13" ht="12.75">
      <c r="A35" s="15" t="s">
        <v>273</v>
      </c>
      <c r="B35" s="114">
        <f>SUM(B26:B33)</f>
        <v>0</v>
      </c>
      <c r="C35" s="114">
        <f aca="true" t="shared" si="1" ref="C35:M35">SUM(C26:C33)</f>
        <v>0</v>
      </c>
      <c r="D35" s="114">
        <f t="shared" si="1"/>
        <v>0</v>
      </c>
      <c r="E35" s="114">
        <f t="shared" si="1"/>
        <v>0</v>
      </c>
      <c r="F35" s="114">
        <f t="shared" si="1"/>
        <v>0</v>
      </c>
      <c r="G35" s="114">
        <f t="shared" si="1"/>
        <v>0</v>
      </c>
      <c r="H35" s="114">
        <f t="shared" si="1"/>
        <v>0</v>
      </c>
      <c r="I35" s="114">
        <f t="shared" si="1"/>
        <v>0</v>
      </c>
      <c r="J35" s="114">
        <f t="shared" si="1"/>
        <v>0</v>
      </c>
      <c r="K35" s="114">
        <f t="shared" si="1"/>
        <v>0</v>
      </c>
      <c r="L35" s="114"/>
      <c r="M35" s="114">
        <f t="shared" si="1"/>
        <v>0</v>
      </c>
    </row>
    <row r="38" ht="12.75">
      <c r="A38" s="15" t="s">
        <v>274</v>
      </c>
    </row>
    <row r="39" spans="1:13" ht="12.75">
      <c r="A39" s="15" t="s">
        <v>275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280</v>
      </c>
    </row>
    <row r="42" spans="1:13" ht="12.75">
      <c r="A42" s="15" t="s">
        <v>281</v>
      </c>
      <c r="M42">
        <f>SUM(B42:K42)</f>
        <v>0</v>
      </c>
    </row>
    <row r="43" spans="1:13" ht="12.75">
      <c r="A43" s="15" t="s">
        <v>282</v>
      </c>
      <c r="M43">
        <f>SUM(B43:K43)</f>
        <v>0</v>
      </c>
    </row>
    <row r="45" ht="12.75">
      <c r="A45" s="15" t="s">
        <v>283</v>
      </c>
    </row>
    <row r="46" spans="1:13" ht="12.75">
      <c r="A46" s="15" t="s">
        <v>284</v>
      </c>
      <c r="B46" s="114">
        <f>SUM(B42:B43)</f>
        <v>0</v>
      </c>
      <c r="C46" s="114">
        <f aca="true" t="shared" si="3" ref="C46:M46">SUM(C42:C43)</f>
        <v>0</v>
      </c>
      <c r="D46" s="114">
        <f t="shared" si="3"/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4">
        <f t="shared" si="3"/>
        <v>0</v>
      </c>
      <c r="I46" s="114">
        <f t="shared" si="3"/>
        <v>0</v>
      </c>
      <c r="J46" s="114">
        <f t="shared" si="3"/>
        <v>0</v>
      </c>
      <c r="K46" s="114">
        <f t="shared" si="3"/>
        <v>0</v>
      </c>
      <c r="L46" s="114"/>
      <c r="M46" s="114">
        <f t="shared" si="3"/>
        <v>0</v>
      </c>
    </row>
    <row r="49" spans="1:13" ht="12.75">
      <c r="A49" s="15" t="s">
        <v>285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286</v>
      </c>
      <c r="M51">
        <f>SUM(B51:K51)</f>
        <v>0</v>
      </c>
    </row>
    <row r="54" spans="1:13" ht="13.5" thickBot="1">
      <c r="A54" s="15" t="s">
        <v>287</v>
      </c>
      <c r="B54" s="117">
        <f>+B49+B51</f>
        <v>0</v>
      </c>
      <c r="C54" s="117">
        <f>+C49+C51</f>
        <v>0</v>
      </c>
      <c r="D54" s="117">
        <f aca="true" t="shared" si="5" ref="D54:K54">+D49+D51</f>
        <v>0</v>
      </c>
      <c r="E54" s="117">
        <f t="shared" si="5"/>
        <v>0</v>
      </c>
      <c r="F54" s="117">
        <f t="shared" si="5"/>
        <v>0</v>
      </c>
      <c r="G54" s="117">
        <f t="shared" si="5"/>
        <v>0</v>
      </c>
      <c r="H54" s="117">
        <f t="shared" si="5"/>
        <v>0</v>
      </c>
      <c r="I54" s="117">
        <f t="shared" si="5"/>
        <v>0</v>
      </c>
      <c r="J54" s="117">
        <f t="shared" si="5"/>
        <v>0</v>
      </c>
      <c r="K54" s="117">
        <f t="shared" si="5"/>
        <v>0</v>
      </c>
      <c r="L54" s="117"/>
      <c r="M54" s="117">
        <f>+M49+M51</f>
        <v>0</v>
      </c>
    </row>
    <row r="5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50"/>
  <sheetViews>
    <sheetView zoomScale="90" zoomScaleNormal="90" zoomScalePageLayoutView="0" workbookViewId="0" topLeftCell="A1">
      <selection activeCell="H20" sqref="H20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  <col min="6" max="6" width="12.7109375" style="0" bestFit="1" customWidth="1"/>
    <col min="8" max="8" width="10.421875" style="0" bestFit="1" customWidth="1"/>
    <col min="10" max="10" width="16.140625" style="0" bestFit="1" customWidth="1"/>
  </cols>
  <sheetData>
    <row r="1" spans="1:2" ht="18">
      <c r="A1" s="54" t="s">
        <v>49</v>
      </c>
      <c r="B1" s="57" t="str">
        <f>'Signature Page'!$B$10</f>
        <v>Cooperative Educational Service Agency #1 </v>
      </c>
    </row>
    <row r="2" spans="1:2" ht="18">
      <c r="A2" s="9" t="s">
        <v>50</v>
      </c>
      <c r="B2" s="35" t="s">
        <v>367</v>
      </c>
    </row>
    <row r="3" spans="3:4" ht="18">
      <c r="C3" s="70" t="s">
        <v>0</v>
      </c>
      <c r="D3" s="11"/>
    </row>
    <row r="4" ht="15.75">
      <c r="C4" s="66" t="s">
        <v>41</v>
      </c>
    </row>
    <row r="5" ht="15.75">
      <c r="C5" s="1"/>
    </row>
    <row r="6" ht="15.75">
      <c r="C6" s="1"/>
    </row>
    <row r="7" spans="2:4" ht="12.75">
      <c r="B7" s="51" t="s">
        <v>156</v>
      </c>
      <c r="C7" s="51"/>
      <c r="D7" s="52"/>
    </row>
    <row r="8" spans="2:4" ht="12.75">
      <c r="B8" s="53" t="s">
        <v>157</v>
      </c>
      <c r="C8" s="53" t="s">
        <v>53</v>
      </c>
      <c r="D8" s="68" t="s">
        <v>53</v>
      </c>
    </row>
    <row r="9" spans="2:4" ht="12.75">
      <c r="B9" s="112" t="s">
        <v>41</v>
      </c>
      <c r="C9" s="116" t="s">
        <v>54</v>
      </c>
      <c r="D9" s="116" t="s">
        <v>41</v>
      </c>
    </row>
    <row r="10" ht="12.75">
      <c r="A10" s="15" t="s">
        <v>1</v>
      </c>
    </row>
    <row r="11" spans="1:4" ht="12.75">
      <c r="A11" s="2" t="s">
        <v>2</v>
      </c>
      <c r="B11" s="63">
        <v>1529073.42</v>
      </c>
      <c r="C11" s="62">
        <v>-1529073.42</v>
      </c>
      <c r="D11" s="5">
        <f>+B11+C11</f>
        <v>0</v>
      </c>
    </row>
    <row r="12" spans="1:4" ht="12.75">
      <c r="A12" s="2" t="s">
        <v>43</v>
      </c>
      <c r="B12" s="63">
        <v>7315895.93</v>
      </c>
      <c r="C12" s="62"/>
      <c r="D12" s="5">
        <f aca="true" t="shared" si="0" ref="D12:D19">+B12+C12</f>
        <v>7315895.93</v>
      </c>
    </row>
    <row r="13" spans="1:4" ht="12.75">
      <c r="A13" s="2" t="s">
        <v>42</v>
      </c>
      <c r="B13" s="63">
        <v>1786.64</v>
      </c>
      <c r="C13" s="62"/>
      <c r="D13" s="5">
        <f t="shared" si="0"/>
        <v>1786.64</v>
      </c>
    </row>
    <row r="14" spans="1:4" ht="12.75">
      <c r="A14" s="2" t="s">
        <v>5</v>
      </c>
      <c r="B14" s="63">
        <v>0</v>
      </c>
      <c r="C14" s="62"/>
      <c r="D14" s="5">
        <f t="shared" si="0"/>
        <v>0</v>
      </c>
    </row>
    <row r="15" spans="1:4" ht="12.75">
      <c r="A15" s="2" t="s">
        <v>3</v>
      </c>
      <c r="B15" s="63">
        <v>0</v>
      </c>
      <c r="C15" s="62"/>
      <c r="D15" s="5">
        <f t="shared" si="0"/>
        <v>0</v>
      </c>
    </row>
    <row r="16" spans="1:6" ht="12.75">
      <c r="A16" s="2" t="s">
        <v>11</v>
      </c>
      <c r="B16" s="65">
        <v>0</v>
      </c>
      <c r="C16" s="152"/>
      <c r="D16" s="154">
        <f t="shared" si="0"/>
        <v>0</v>
      </c>
      <c r="E16" s="38"/>
      <c r="F16" s="38"/>
    </row>
    <row r="17" spans="1:4" ht="12.75">
      <c r="A17" s="2" t="s">
        <v>44</v>
      </c>
      <c r="B17" s="65">
        <v>261484.46</v>
      </c>
      <c r="C17" s="62"/>
      <c r="D17" s="5">
        <f t="shared" si="0"/>
        <v>261484.46</v>
      </c>
    </row>
    <row r="18" spans="1:4" ht="12.75">
      <c r="A18" s="2" t="s">
        <v>29</v>
      </c>
      <c r="B18" s="65">
        <v>2646.12</v>
      </c>
      <c r="C18" s="62"/>
      <c r="D18" s="5">
        <f t="shared" si="0"/>
        <v>2646.12</v>
      </c>
    </row>
    <row r="19" spans="1:4" ht="12.75">
      <c r="A19" s="2" t="s">
        <v>30</v>
      </c>
      <c r="B19" s="64">
        <v>0</v>
      </c>
      <c r="C19" s="62"/>
      <c r="D19" s="13">
        <f t="shared" si="0"/>
        <v>0</v>
      </c>
    </row>
    <row r="20" spans="1:4" ht="12.75">
      <c r="A20" s="4" t="s">
        <v>34</v>
      </c>
      <c r="B20" s="123">
        <f>SUM(B11:B19)</f>
        <v>9110886.57</v>
      </c>
      <c r="C20" s="62"/>
      <c r="D20" s="123">
        <f>SUM(D11:D19)</f>
        <v>7581813.149999999</v>
      </c>
    </row>
    <row r="21" ht="12.75">
      <c r="C21" s="62"/>
    </row>
    <row r="22" spans="1:3" ht="12.75">
      <c r="A22" s="15" t="s">
        <v>4</v>
      </c>
      <c r="C22" s="62"/>
    </row>
    <row r="23" spans="1:4" ht="12.75">
      <c r="A23" s="2" t="s">
        <v>6</v>
      </c>
      <c r="B23" s="63">
        <v>1195465.45</v>
      </c>
      <c r="C23" s="62"/>
      <c r="D23" s="5">
        <f>+B23+C23</f>
        <v>1195465.45</v>
      </c>
    </row>
    <row r="24" spans="1:4" ht="12.75">
      <c r="A24" s="2" t="s">
        <v>7</v>
      </c>
      <c r="B24" s="64">
        <v>0</v>
      </c>
      <c r="C24" s="62"/>
      <c r="D24" s="13">
        <f>+B24+C24</f>
        <v>0</v>
      </c>
    </row>
    <row r="25" spans="1:4" ht="12.75">
      <c r="A25" s="4" t="s">
        <v>276</v>
      </c>
      <c r="B25" s="123">
        <f>SUM(B23:B24)</f>
        <v>1195465.45</v>
      </c>
      <c r="C25" s="62"/>
      <c r="D25" s="123">
        <f>SUM(D23:D24)</f>
        <v>1195465.45</v>
      </c>
    </row>
    <row r="26" ht="12.75">
      <c r="C26" s="62"/>
    </row>
    <row r="27" spans="1:3" ht="12.75">
      <c r="A27" s="15" t="s">
        <v>8</v>
      </c>
      <c r="C27" s="62"/>
    </row>
    <row r="28" spans="1:4" ht="12.75">
      <c r="A28" s="2" t="s">
        <v>31</v>
      </c>
      <c r="B28" s="63">
        <v>1479306.47</v>
      </c>
      <c r="C28" s="62"/>
      <c r="D28" s="5">
        <f>+B28+C28</f>
        <v>1479306.47</v>
      </c>
    </row>
    <row r="29" spans="1:4" ht="12.75">
      <c r="A29" s="2" t="s">
        <v>32</v>
      </c>
      <c r="B29" s="63">
        <v>0</v>
      </c>
      <c r="C29" s="62"/>
      <c r="D29" s="5">
        <f>+B29+C29</f>
        <v>0</v>
      </c>
    </row>
    <row r="30" spans="1:10" ht="12.75">
      <c r="A30" s="2" t="s">
        <v>9</v>
      </c>
      <c r="B30" s="63">
        <v>0</v>
      </c>
      <c r="C30" s="62"/>
      <c r="D30" s="5">
        <f>+B30+C30</f>
        <v>0</v>
      </c>
      <c r="J30" s="135"/>
    </row>
    <row r="31" spans="1:10" ht="12.75">
      <c r="A31" s="2" t="s">
        <v>13</v>
      </c>
      <c r="B31" s="63">
        <v>413729.01</v>
      </c>
      <c r="C31" s="62"/>
      <c r="D31" s="5">
        <v>413729.01</v>
      </c>
      <c r="J31" s="135"/>
    </row>
    <row r="32" spans="1:10" ht="12.75">
      <c r="A32" s="2" t="s">
        <v>365</v>
      </c>
      <c r="B32" s="64">
        <v>0</v>
      </c>
      <c r="C32" s="62"/>
      <c r="D32" s="13">
        <f>+B32+C32</f>
        <v>0</v>
      </c>
      <c r="J32" s="135"/>
    </row>
    <row r="33" spans="1:10" ht="12.75">
      <c r="A33" s="4" t="s">
        <v>277</v>
      </c>
      <c r="B33" s="123">
        <f>SUM(B28:B32)</f>
        <v>1893035.48</v>
      </c>
      <c r="C33" s="62"/>
      <c r="D33" s="123">
        <f>SUM(D28:D32)</f>
        <v>1893035.48</v>
      </c>
      <c r="J33" s="135"/>
    </row>
    <row r="34" ht="12.75">
      <c r="C34" s="62"/>
    </row>
    <row r="35" spans="1:3" ht="12.75">
      <c r="A35" s="15" t="s">
        <v>10</v>
      </c>
      <c r="C35" s="62"/>
    </row>
    <row r="36" spans="1:4" ht="12.75">
      <c r="A36" s="2" t="s">
        <v>12</v>
      </c>
      <c r="B36" s="63">
        <v>0</v>
      </c>
      <c r="C36" s="62"/>
      <c r="D36" s="5">
        <f>+B36+C36</f>
        <v>0</v>
      </c>
    </row>
    <row r="37" spans="1:4" ht="12.75">
      <c r="A37" s="2" t="s">
        <v>45</v>
      </c>
      <c r="B37" s="63">
        <v>1224325.74</v>
      </c>
      <c r="C37" s="62"/>
      <c r="D37" s="5">
        <f>+B37+C37</f>
        <v>1224325.74</v>
      </c>
    </row>
    <row r="38" spans="1:4" ht="12.75">
      <c r="A38" s="2" t="s">
        <v>33</v>
      </c>
      <c r="B38" s="64">
        <v>0</v>
      </c>
      <c r="C38" s="62"/>
      <c r="D38" s="13">
        <f>+B38+C38</f>
        <v>0</v>
      </c>
    </row>
    <row r="39" spans="1:4" ht="12.75">
      <c r="A39" s="4" t="s">
        <v>278</v>
      </c>
      <c r="B39" s="123">
        <f>SUM(B36:B38)</f>
        <v>1224325.74</v>
      </c>
      <c r="C39" s="62"/>
      <c r="D39" s="123">
        <f>SUM(D36:D38)</f>
        <v>1224325.74</v>
      </c>
    </row>
    <row r="40" spans="3:9" ht="12.75">
      <c r="C40" s="62"/>
      <c r="F40" s="158"/>
      <c r="G40" s="38"/>
      <c r="H40" s="159"/>
      <c r="I40" s="38"/>
    </row>
    <row r="41" spans="1:9" ht="12.75">
      <c r="A41" s="7" t="s">
        <v>279</v>
      </c>
      <c r="B41" s="122">
        <f>+B20+B25+B33+B39</f>
        <v>13423713.24</v>
      </c>
      <c r="C41" s="62"/>
      <c r="D41" s="122">
        <f>+D20+D25+D33+D39</f>
        <v>11894639.82</v>
      </c>
      <c r="F41" s="160"/>
      <c r="G41" s="38"/>
      <c r="H41" s="154"/>
      <c r="I41" s="38"/>
    </row>
    <row r="42" spans="6:10" ht="12.75">
      <c r="F42" s="159"/>
      <c r="G42" s="38"/>
      <c r="H42" s="38"/>
      <c r="I42" s="38"/>
      <c r="J42" s="5"/>
    </row>
    <row r="43" spans="2:4" ht="12.75">
      <c r="B43" t="s">
        <v>336</v>
      </c>
      <c r="D43" t="s">
        <v>336</v>
      </c>
    </row>
    <row r="44" spans="2:4" ht="12.75">
      <c r="B44" t="s">
        <v>337</v>
      </c>
      <c r="D44" t="s">
        <v>337</v>
      </c>
    </row>
    <row r="45" spans="2:4" ht="12.75">
      <c r="B45" t="s">
        <v>338</v>
      </c>
      <c r="D45" t="s">
        <v>344</v>
      </c>
    </row>
    <row r="46" spans="2:4" ht="12.75">
      <c r="B46" t="s">
        <v>339</v>
      </c>
      <c r="D46" t="s">
        <v>345</v>
      </c>
    </row>
    <row r="47" spans="2:4" ht="12.75">
      <c r="B47" t="s">
        <v>340</v>
      </c>
      <c r="D47" t="s">
        <v>346</v>
      </c>
    </row>
    <row r="48" spans="2:4" ht="12.75">
      <c r="B48" t="s">
        <v>341</v>
      </c>
      <c r="D48" t="s">
        <v>347</v>
      </c>
    </row>
    <row r="49" ht="12.75">
      <c r="B49" t="s">
        <v>342</v>
      </c>
    </row>
    <row r="50" ht="12.75">
      <c r="B50" t="s">
        <v>343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6"/>
  <sheetViews>
    <sheetView zoomScale="90" zoomScaleNormal="90" zoomScalePageLayoutView="0" workbookViewId="0" topLeftCell="B16">
      <selection activeCell="L43" sqref="L43"/>
    </sheetView>
  </sheetViews>
  <sheetFormatPr defaultColWidth="9.140625" defaultRowHeight="12.75"/>
  <cols>
    <col min="1" max="1" width="39.00390625" style="0" bestFit="1" customWidth="1"/>
    <col min="2" max="8" width="13.421875" style="0" customWidth="1"/>
    <col min="9" max="10" width="15.57421875" style="0" customWidth="1"/>
    <col min="11" max="11" width="13.421875" style="0" customWidth="1"/>
    <col min="12" max="12" width="15.57421875" style="0" customWidth="1"/>
    <col min="14" max="14" width="12.7109375" style="0" bestFit="1" customWidth="1"/>
    <col min="15" max="15" width="15.7109375" style="0" bestFit="1" customWidth="1"/>
    <col min="17" max="17" width="16.140625" style="0" bestFit="1" customWidth="1"/>
    <col min="18" max="18" width="25.421875" style="0" bestFit="1" customWidth="1"/>
    <col min="19" max="19" width="12.140625" style="156" bestFit="1" customWidth="1"/>
  </cols>
  <sheetData>
    <row r="1" spans="1:2" ht="18">
      <c r="A1" s="54" t="s">
        <v>49</v>
      </c>
      <c r="B1" s="124" t="str">
        <f>'Signature Page'!$B$10</f>
        <v>Cooperative Educational Service Agency #1 </v>
      </c>
    </row>
    <row r="2" spans="1:2" ht="18">
      <c r="A2" s="9" t="s">
        <v>50</v>
      </c>
      <c r="B2" s="35" t="str">
        <f>Revenues!B2</f>
        <v>2017-2018</v>
      </c>
    </row>
    <row r="3" spans="3:11" ht="18">
      <c r="C3" s="70" t="s">
        <v>0</v>
      </c>
      <c r="D3" s="6"/>
      <c r="E3" s="6"/>
      <c r="F3" s="6"/>
      <c r="G3" s="6"/>
      <c r="H3" s="6"/>
      <c r="K3" s="10"/>
    </row>
    <row r="4" spans="3:19" ht="15.75">
      <c r="C4" s="66" t="s">
        <v>46</v>
      </c>
      <c r="S4" s="146"/>
    </row>
    <row r="5" spans="11:19" ht="15.75">
      <c r="K5" s="1"/>
      <c r="S5" s="115"/>
    </row>
    <row r="6" spans="9:12" ht="12.75">
      <c r="I6" s="51" t="s">
        <v>203</v>
      </c>
      <c r="J6" s="51"/>
      <c r="K6" s="51"/>
      <c r="L6" s="52"/>
    </row>
    <row r="7" spans="2:18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1" t="s">
        <v>202</v>
      </c>
      <c r="J7" s="146" t="s">
        <v>381</v>
      </c>
      <c r="K7" s="53" t="s">
        <v>53</v>
      </c>
      <c r="L7" s="115" t="s">
        <v>53</v>
      </c>
      <c r="R7" s="15"/>
    </row>
    <row r="8" spans="2:18" ht="12.75">
      <c r="B8" s="67"/>
      <c r="C8" s="68" t="s">
        <v>197</v>
      </c>
      <c r="D8" s="68" t="s">
        <v>198</v>
      </c>
      <c r="E8" s="68" t="s">
        <v>199</v>
      </c>
      <c r="F8" s="68" t="s">
        <v>200</v>
      </c>
      <c r="G8" s="67"/>
      <c r="H8" s="67"/>
      <c r="I8" s="53" t="s">
        <v>204</v>
      </c>
      <c r="J8" s="115" t="s">
        <v>205</v>
      </c>
      <c r="K8" s="53" t="s">
        <v>205</v>
      </c>
      <c r="L8" s="53" t="s">
        <v>204</v>
      </c>
      <c r="R8" s="15"/>
    </row>
    <row r="9" spans="1:18" ht="14.25">
      <c r="A9" s="69" t="s">
        <v>14</v>
      </c>
      <c r="B9" s="47"/>
      <c r="C9" s="47"/>
      <c r="D9" s="47"/>
      <c r="E9" s="47"/>
      <c r="F9" s="47"/>
      <c r="G9" s="47"/>
      <c r="H9" s="47"/>
      <c r="R9" s="15"/>
    </row>
    <row r="10" spans="1:18" ht="12.75">
      <c r="A10" s="2" t="s">
        <v>47</v>
      </c>
      <c r="B10" s="48"/>
      <c r="C10" s="48"/>
      <c r="D10" s="63">
        <v>0</v>
      </c>
      <c r="E10" s="48"/>
      <c r="F10" s="48"/>
      <c r="G10" s="48"/>
      <c r="H10" s="48"/>
      <c r="I10" s="5">
        <f>SUM(B10:H10)</f>
        <v>0</v>
      </c>
      <c r="J10" s="5"/>
      <c r="K10" s="62"/>
      <c r="L10" s="5">
        <f>+I10+K10</f>
        <v>0</v>
      </c>
      <c r="R10" s="15"/>
    </row>
    <row r="11" spans="1:19" s="38" customFormat="1" ht="12.75">
      <c r="A11" s="148" t="s">
        <v>25</v>
      </c>
      <c r="B11" s="149">
        <v>1633697.38</v>
      </c>
      <c r="C11" s="149">
        <v>598562.99</v>
      </c>
      <c r="D11" s="149">
        <v>120552.41</v>
      </c>
      <c r="E11" s="149">
        <v>81892.79</v>
      </c>
      <c r="F11" s="149">
        <v>3340.75</v>
      </c>
      <c r="G11" s="149">
        <v>0</v>
      </c>
      <c r="H11" s="149">
        <v>73</v>
      </c>
      <c r="I11" s="150">
        <f>SUM(B11:H11)</f>
        <v>2438119.3200000003</v>
      </c>
      <c r="J11" s="151">
        <v>189989</v>
      </c>
      <c r="K11" s="152"/>
      <c r="L11" s="150">
        <f>+I11+K11+J11</f>
        <v>2628108.3200000003</v>
      </c>
      <c r="S11" s="157"/>
    </row>
    <row r="12" spans="1:19" s="38" customFormat="1" ht="12.75">
      <c r="A12" s="153" t="s">
        <v>26</v>
      </c>
      <c r="B12" s="154">
        <f>SUM(B10:B11)</f>
        <v>1633697.38</v>
      </c>
      <c r="C12" s="154">
        <f aca="true" t="shared" si="0" ref="C12:H12">SUM(C10:C11)</f>
        <v>598562.99</v>
      </c>
      <c r="D12" s="154">
        <f t="shared" si="0"/>
        <v>120552.41</v>
      </c>
      <c r="E12" s="154">
        <f t="shared" si="0"/>
        <v>81892.79</v>
      </c>
      <c r="F12" s="154">
        <f t="shared" si="0"/>
        <v>3340.75</v>
      </c>
      <c r="G12" s="154">
        <f t="shared" si="0"/>
        <v>0</v>
      </c>
      <c r="H12" s="154">
        <f t="shared" si="0"/>
        <v>73</v>
      </c>
      <c r="I12" s="154">
        <f>SUM(B12:H12)</f>
        <v>2438119.3200000003</v>
      </c>
      <c r="J12" s="154"/>
      <c r="K12" s="152"/>
      <c r="L12" s="154">
        <f>SUM(L10:L11)</f>
        <v>2628108.3200000003</v>
      </c>
      <c r="S12" s="157"/>
    </row>
    <row r="13" spans="1:19" s="38" customFormat="1" ht="14.25">
      <c r="A13" s="155" t="s">
        <v>15</v>
      </c>
      <c r="K13" s="152"/>
      <c r="S13" s="157"/>
    </row>
    <row r="14" spans="1:19" s="38" customFormat="1" ht="12.75">
      <c r="A14" s="148" t="s">
        <v>37</v>
      </c>
      <c r="B14" s="145">
        <v>641183.41</v>
      </c>
      <c r="C14" s="145">
        <v>203981.52</v>
      </c>
      <c r="D14" s="145">
        <v>52081.26</v>
      </c>
      <c r="E14" s="145">
        <v>6690.84</v>
      </c>
      <c r="F14" s="145">
        <v>0</v>
      </c>
      <c r="G14" s="145">
        <v>0</v>
      </c>
      <c r="H14" s="145">
        <v>210</v>
      </c>
      <c r="I14" s="154">
        <f aca="true" t="shared" si="1" ref="I14:I20">SUM(B14:H14)</f>
        <v>904147.03</v>
      </c>
      <c r="J14" s="154"/>
      <c r="K14" s="152"/>
      <c r="L14" s="154">
        <f aca="true" t="shared" si="2" ref="L14:L19">+I14+K14</f>
        <v>904147.03</v>
      </c>
      <c r="S14" s="157"/>
    </row>
    <row r="15" spans="1:19" s="38" customFormat="1" ht="12.75">
      <c r="A15" s="148" t="s">
        <v>38</v>
      </c>
      <c r="B15" s="145">
        <v>2960329.19</v>
      </c>
      <c r="C15" s="145">
        <v>845786.78</v>
      </c>
      <c r="D15" s="145">
        <v>1820884.21</v>
      </c>
      <c r="E15" s="145">
        <v>250196.48</v>
      </c>
      <c r="F15" s="145">
        <v>10004.8</v>
      </c>
      <c r="G15" s="145">
        <v>0</v>
      </c>
      <c r="H15" s="145">
        <v>12528.8</v>
      </c>
      <c r="I15" s="151">
        <f t="shared" si="1"/>
        <v>5899730.26</v>
      </c>
      <c r="J15" s="151"/>
      <c r="K15" s="152"/>
      <c r="L15" s="154">
        <f t="shared" si="2"/>
        <v>5899730.26</v>
      </c>
      <c r="S15" s="157"/>
    </row>
    <row r="16" spans="1:19" s="38" customFormat="1" ht="12.75">
      <c r="A16" s="148" t="s">
        <v>16</v>
      </c>
      <c r="B16" s="145">
        <v>212401.48</v>
      </c>
      <c r="C16" s="145">
        <v>37332.85</v>
      </c>
      <c r="D16" s="145">
        <v>168145.38</v>
      </c>
      <c r="E16" s="145">
        <v>5380.41</v>
      </c>
      <c r="F16" s="145">
        <v>0</v>
      </c>
      <c r="G16" s="145">
        <v>0</v>
      </c>
      <c r="H16" s="145">
        <v>11152.21</v>
      </c>
      <c r="I16" s="151">
        <f t="shared" si="1"/>
        <v>434412.33</v>
      </c>
      <c r="J16" s="151"/>
      <c r="K16" s="152"/>
      <c r="L16" s="154">
        <f t="shared" si="2"/>
        <v>434412.33</v>
      </c>
      <c r="S16" s="157"/>
    </row>
    <row r="17" spans="1:19" s="38" customFormat="1" ht="12.75">
      <c r="A17" s="148" t="s">
        <v>48</v>
      </c>
      <c r="B17" s="145">
        <v>343539.73</v>
      </c>
      <c r="C17" s="145">
        <v>146187.69</v>
      </c>
      <c r="D17" s="145">
        <f>50215.94+575+435855.35</f>
        <v>486646.29</v>
      </c>
      <c r="E17" s="145">
        <v>18040.84</v>
      </c>
      <c r="F17" s="145">
        <v>23857.34</v>
      </c>
      <c r="G17" s="145">
        <v>0</v>
      </c>
      <c r="H17" s="145">
        <v>-20078.49</v>
      </c>
      <c r="I17" s="151">
        <f t="shared" si="1"/>
        <v>998193.3999999999</v>
      </c>
      <c r="J17" s="151"/>
      <c r="K17" s="152"/>
      <c r="L17" s="154">
        <f t="shared" si="2"/>
        <v>998193.3999999999</v>
      </c>
      <c r="S17" s="157"/>
    </row>
    <row r="18" spans="1:19" s="38" customFormat="1" ht="12.75">
      <c r="A18" s="148" t="s">
        <v>35</v>
      </c>
      <c r="B18" s="145">
        <v>0</v>
      </c>
      <c r="C18" s="145">
        <v>0</v>
      </c>
      <c r="D18" s="145">
        <v>1328.05</v>
      </c>
      <c r="E18" s="145">
        <v>0</v>
      </c>
      <c r="F18" s="145">
        <v>0</v>
      </c>
      <c r="G18" s="145">
        <v>0</v>
      </c>
      <c r="H18" s="145">
        <v>0</v>
      </c>
      <c r="I18" s="151">
        <f t="shared" si="1"/>
        <v>1328.05</v>
      </c>
      <c r="J18" s="151"/>
      <c r="K18" s="152"/>
      <c r="L18" s="154">
        <f t="shared" si="2"/>
        <v>1328.05</v>
      </c>
      <c r="S18" s="157"/>
    </row>
    <row r="19" spans="1:19" s="38" customFormat="1" ht="12.75">
      <c r="A19" s="148" t="s">
        <v>36</v>
      </c>
      <c r="B19" s="149">
        <v>188318.18</v>
      </c>
      <c r="C19" s="149">
        <f>63769.5-4301.84-60869</f>
        <v>-1401.3399999999965</v>
      </c>
      <c r="D19" s="149">
        <v>145567.51</v>
      </c>
      <c r="E19" s="149">
        <v>29361.55</v>
      </c>
      <c r="F19" s="149">
        <v>12718.98</v>
      </c>
      <c r="G19" s="149">
        <v>0</v>
      </c>
      <c r="H19" s="149">
        <f>57754.06+139.95+26943.28</f>
        <v>84837.29</v>
      </c>
      <c r="I19" s="150">
        <f t="shared" si="1"/>
        <v>459402.1699999999</v>
      </c>
      <c r="J19" s="151"/>
      <c r="K19" s="152"/>
      <c r="L19" s="150">
        <f t="shared" si="2"/>
        <v>459402.1699999999</v>
      </c>
      <c r="S19" s="157"/>
    </row>
    <row r="20" spans="1:19" s="38" customFormat="1" ht="12.75">
      <c r="A20" s="153" t="s">
        <v>17</v>
      </c>
      <c r="B20" s="154">
        <f aca="true" t="shared" si="3" ref="B20:H20">SUM(B14:B19)</f>
        <v>4345771.99</v>
      </c>
      <c r="C20" s="154">
        <f t="shared" si="3"/>
        <v>1231887.5</v>
      </c>
      <c r="D20" s="154">
        <f t="shared" si="3"/>
        <v>2674652.7</v>
      </c>
      <c r="E20" s="154">
        <f t="shared" si="3"/>
        <v>309670.12</v>
      </c>
      <c r="F20" s="154">
        <f t="shared" si="3"/>
        <v>46581.119999999995</v>
      </c>
      <c r="G20" s="154">
        <f t="shared" si="3"/>
        <v>0</v>
      </c>
      <c r="H20" s="154">
        <f t="shared" si="3"/>
        <v>88649.81</v>
      </c>
      <c r="I20" s="154">
        <f t="shared" si="1"/>
        <v>8697213.24</v>
      </c>
      <c r="J20" s="154"/>
      <c r="K20" s="152"/>
      <c r="L20" s="154">
        <f>SUM(L14:L19)</f>
        <v>8697213.239999998</v>
      </c>
      <c r="S20" s="157"/>
    </row>
    <row r="21" ht="12.75">
      <c r="K21" s="62"/>
    </row>
    <row r="22" spans="1:11" ht="14.25">
      <c r="A22" s="69" t="s">
        <v>18</v>
      </c>
      <c r="K22" s="62"/>
    </row>
    <row r="23" spans="1:12" ht="12.75">
      <c r="A23" s="2" t="s">
        <v>28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145">
        <v>413729.01</v>
      </c>
      <c r="I23" s="59">
        <f>SUM(B23:H23)</f>
        <v>413729.01</v>
      </c>
      <c r="J23" s="59"/>
      <c r="K23" s="62"/>
      <c r="L23" s="5">
        <f>+I23+K23</f>
        <v>413729.01</v>
      </c>
    </row>
    <row r="24" spans="1:12" ht="12.75">
      <c r="A24" s="2" t="s">
        <v>201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59">
        <f>SUM(B24:H24)</f>
        <v>0</v>
      </c>
      <c r="J24" s="59"/>
      <c r="K24" s="62"/>
      <c r="L24" s="5">
        <f>+I24+K24</f>
        <v>0</v>
      </c>
    </row>
    <row r="25" spans="1:12" ht="12.75">
      <c r="A25" s="2" t="s">
        <v>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13">
        <f>SUM(B25:H25)</f>
        <v>0</v>
      </c>
      <c r="J25" s="59"/>
      <c r="K25" s="62"/>
      <c r="L25" s="13">
        <f>+I25+K25</f>
        <v>0</v>
      </c>
    </row>
    <row r="26" spans="1:12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413729.01</v>
      </c>
      <c r="I26" s="5">
        <f>SUM(B26:H26)</f>
        <v>413729.01</v>
      </c>
      <c r="J26" s="5"/>
      <c r="K26" s="62"/>
      <c r="L26" s="5">
        <f>SUM(L23:L25)</f>
        <v>413729.01</v>
      </c>
    </row>
    <row r="27" spans="3:11" ht="12.75">
      <c r="C27" s="5"/>
      <c r="K27" s="62"/>
    </row>
    <row r="28" spans="1:17" ht="14.25">
      <c r="A28" s="69" t="s">
        <v>21</v>
      </c>
      <c r="B28" s="12"/>
      <c r="C28" s="12"/>
      <c r="D28" s="12"/>
      <c r="E28" s="12"/>
      <c r="F28" s="12"/>
      <c r="G28" s="12"/>
      <c r="H28" s="12"/>
      <c r="K28" s="62"/>
      <c r="Q28" s="135"/>
    </row>
    <row r="29" spans="1:17" ht="12.75">
      <c r="A29" s="2" t="s">
        <v>22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5">
        <f>SUM(B29:H29)</f>
        <v>0</v>
      </c>
      <c r="J29" s="5"/>
      <c r="K29" s="62"/>
      <c r="L29" s="5">
        <f>+I29+K29</f>
        <v>0</v>
      </c>
      <c r="Q29" s="135"/>
    </row>
    <row r="30" spans="1:17" ht="12.75">
      <c r="A30" s="2" t="s">
        <v>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5">
        <f>SUM(B30:H30)</f>
        <v>0</v>
      </c>
      <c r="J30" s="5"/>
      <c r="K30" s="62"/>
      <c r="L30" s="5">
        <f>+I30+K30</f>
        <v>0</v>
      </c>
      <c r="Q30" s="135"/>
    </row>
    <row r="31" spans="1:17" ht="12.75">
      <c r="A31" s="2" t="s">
        <v>24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">
        <f>SUM(B31:H31)</f>
        <v>0</v>
      </c>
      <c r="J31" s="59"/>
      <c r="K31" s="62"/>
      <c r="L31" s="13">
        <f>+I31+K31</f>
        <v>0</v>
      </c>
      <c r="Q31" s="135"/>
    </row>
    <row r="32" spans="1:12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5"/>
      <c r="K32" s="62"/>
      <c r="L32" s="5">
        <f>SUM(L29:L31)</f>
        <v>0</v>
      </c>
    </row>
    <row r="33" ht="12.75">
      <c r="K33" s="62"/>
    </row>
    <row r="34" spans="1:11" ht="12.75">
      <c r="A34" s="15" t="s">
        <v>39</v>
      </c>
      <c r="G34" s="12"/>
      <c r="K34" s="62"/>
    </row>
    <row r="35" spans="1:12" ht="12.75">
      <c r="A35" s="2" t="s">
        <v>51</v>
      </c>
      <c r="G35" s="65">
        <v>0</v>
      </c>
      <c r="I35" s="60">
        <f>SUM(G35)</f>
        <v>0</v>
      </c>
      <c r="J35" s="60"/>
      <c r="K35" s="62"/>
      <c r="L35" s="5">
        <f>+I35+K35</f>
        <v>0</v>
      </c>
    </row>
    <row r="36" spans="1:12" ht="12.75">
      <c r="A36" s="2" t="s">
        <v>52</v>
      </c>
      <c r="B36" s="3"/>
      <c r="C36" s="3"/>
      <c r="D36" s="3"/>
      <c r="E36" s="3"/>
      <c r="F36" s="3"/>
      <c r="G36" s="64">
        <v>17632.93</v>
      </c>
      <c r="H36" s="3"/>
      <c r="I36" s="61">
        <f>SUM(G36)</f>
        <v>17632.93</v>
      </c>
      <c r="J36" s="60"/>
      <c r="K36" s="152"/>
      <c r="L36" s="13">
        <f>+I36+K36</f>
        <v>17632.93</v>
      </c>
    </row>
    <row r="37" spans="1:12" ht="12.75">
      <c r="A37" s="7" t="s">
        <v>40</v>
      </c>
      <c r="D37" s="8"/>
      <c r="G37" s="49">
        <f>SUM(G35:G36)</f>
        <v>17632.93</v>
      </c>
      <c r="I37" s="50">
        <f>SUM(G37)</f>
        <v>17632.93</v>
      </c>
      <c r="J37" s="50"/>
      <c r="K37" s="62"/>
      <c r="L37" s="5">
        <f>SUM(L35:L36)</f>
        <v>17632.93</v>
      </c>
    </row>
    <row r="38" spans="11:18" ht="12.75">
      <c r="K38" s="62"/>
      <c r="R38" s="5"/>
    </row>
    <row r="39" spans="1:19" s="38" customFormat="1" ht="12.75">
      <c r="A39" s="161" t="s">
        <v>380</v>
      </c>
      <c r="I39" s="38">
        <v>1529178.41</v>
      </c>
      <c r="J39" s="38">
        <v>-1529178.41</v>
      </c>
      <c r="K39" s="152"/>
      <c r="L39" s="154">
        <f>+I39+J39</f>
        <v>0</v>
      </c>
      <c r="S39" s="162"/>
    </row>
    <row r="40" spans="10:19" s="38" customFormat="1" ht="12.75">
      <c r="J40" s="154"/>
      <c r="K40" s="152"/>
      <c r="S40" s="162"/>
    </row>
    <row r="41" spans="1:19" s="38" customFormat="1" ht="12.75">
      <c r="A41" s="161"/>
      <c r="K41" s="152"/>
      <c r="L41" s="154">
        <f>+I41+J41</f>
        <v>0</v>
      </c>
      <c r="O41" s="163"/>
      <c r="P41" s="163"/>
      <c r="Q41" s="163"/>
      <c r="R41" s="163"/>
      <c r="S41" s="162"/>
    </row>
    <row r="42" spans="11:18" ht="12.75">
      <c r="K42" s="62"/>
      <c r="O42" s="164"/>
      <c r="P42" s="47"/>
      <c r="Q42" s="164"/>
      <c r="R42" s="47"/>
    </row>
    <row r="43" spans="1:18" ht="13.5" thickBot="1">
      <c r="A43" t="s">
        <v>55</v>
      </c>
      <c r="I43" s="14">
        <f>+I12+I20+I26+I32+I37+I39+I41</f>
        <v>13095872.91</v>
      </c>
      <c r="J43" s="59"/>
      <c r="K43" s="62"/>
      <c r="L43" s="14">
        <f>+L12+L20+L26+L32+L37+L39+L41</f>
        <v>11756683.499999998</v>
      </c>
      <c r="N43" s="5"/>
      <c r="O43" s="165"/>
      <c r="P43" s="47"/>
      <c r="Q43" s="166"/>
      <c r="R43" s="164"/>
    </row>
    <row r="44" spans="15:18" ht="13.5" thickTop="1">
      <c r="O44" s="47"/>
      <c r="P44" s="47"/>
      <c r="Q44" s="47"/>
      <c r="R44" s="47"/>
    </row>
    <row r="45" spans="14:18" ht="12.75">
      <c r="N45" s="5"/>
      <c r="O45" s="167"/>
      <c r="P45" s="47"/>
      <c r="Q45" s="47"/>
      <c r="R45" s="47"/>
    </row>
    <row r="46" spans="7:18" ht="12.75">
      <c r="G46" s="5"/>
      <c r="O46" s="168"/>
      <c r="P46" s="47"/>
      <c r="Q46" s="47"/>
      <c r="R46" s="47"/>
    </row>
    <row r="47" spans="9:18" ht="12.75">
      <c r="I47" t="s">
        <v>350</v>
      </c>
      <c r="L47" t="s">
        <v>348</v>
      </c>
      <c r="O47" s="168"/>
      <c r="P47" s="47"/>
      <c r="Q47" s="47"/>
      <c r="R47" s="47"/>
    </row>
    <row r="48" spans="9:18" ht="12.75">
      <c r="I48" t="s">
        <v>351</v>
      </c>
      <c r="L48" t="s">
        <v>337</v>
      </c>
      <c r="O48" s="168"/>
      <c r="P48" s="47"/>
      <c r="Q48" s="166"/>
      <c r="R48" s="47"/>
    </row>
    <row r="49" spans="9:18" ht="12.75">
      <c r="I49" t="s">
        <v>352</v>
      </c>
      <c r="L49" t="s">
        <v>349</v>
      </c>
      <c r="O49" s="47"/>
      <c r="P49" s="47"/>
      <c r="Q49" s="47"/>
      <c r="R49" s="47"/>
    </row>
    <row r="50" spans="9:18" ht="12.75">
      <c r="I50" t="s">
        <v>354</v>
      </c>
      <c r="L50" t="s">
        <v>345</v>
      </c>
      <c r="O50" s="47"/>
      <c r="P50" s="47"/>
      <c r="Q50" s="47"/>
      <c r="R50" s="47"/>
    </row>
    <row r="51" spans="9:18" ht="12.75">
      <c r="I51" t="s">
        <v>353</v>
      </c>
      <c r="L51" t="s">
        <v>346</v>
      </c>
      <c r="O51" s="47"/>
      <c r="P51" s="47"/>
      <c r="Q51" s="47"/>
      <c r="R51" s="47"/>
    </row>
    <row r="52" spans="9:18" ht="12.75">
      <c r="I52" t="s">
        <v>355</v>
      </c>
      <c r="L52" t="s">
        <v>347</v>
      </c>
      <c r="O52" s="47"/>
      <c r="P52" s="47"/>
      <c r="Q52" s="166"/>
      <c r="R52" s="47"/>
    </row>
    <row r="53" ht="12.75">
      <c r="I53" t="s">
        <v>356</v>
      </c>
    </row>
    <row r="54" spans="9:18" ht="12.75">
      <c r="I54" t="s">
        <v>357</v>
      </c>
      <c r="R54" s="5"/>
    </row>
    <row r="55" spans="9:18" ht="12.75">
      <c r="I55" t="s">
        <v>359</v>
      </c>
      <c r="R55" s="5"/>
    </row>
    <row r="56" spans="9:18" ht="12.75">
      <c r="I56" t="s">
        <v>358</v>
      </c>
      <c r="R56" s="5"/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4" t="s">
        <v>49</v>
      </c>
      <c r="B1" s="57" t="str">
        <f>'Signature Page'!$B$10</f>
        <v>Cooperative Educational Service Agency #1 </v>
      </c>
    </row>
    <row r="2" spans="1:2" ht="18">
      <c r="A2" s="9" t="s">
        <v>50</v>
      </c>
      <c r="B2" s="35" t="str">
        <f>Revenues!B2</f>
        <v>2017-2018</v>
      </c>
    </row>
    <row r="4" ht="18">
      <c r="B4" s="70" t="s">
        <v>0</v>
      </c>
    </row>
    <row r="5" ht="15.75">
      <c r="B5" s="66" t="s">
        <v>233</v>
      </c>
    </row>
    <row r="6" ht="12.75">
      <c r="C6" s="71"/>
    </row>
    <row r="7" spans="1:3" ht="12.75">
      <c r="A7" t="s">
        <v>234</v>
      </c>
      <c r="C7" s="71"/>
    </row>
    <row r="8" spans="1:3" ht="12.75">
      <c r="A8" t="s">
        <v>238</v>
      </c>
      <c r="C8" s="75">
        <v>0</v>
      </c>
    </row>
    <row r="9" spans="1:3" ht="12.75">
      <c r="A9" t="s">
        <v>239</v>
      </c>
      <c r="C9" s="75">
        <v>0</v>
      </c>
    </row>
    <row r="10" spans="1:3" ht="12.75">
      <c r="A10" t="s">
        <v>237</v>
      </c>
      <c r="C10" s="76">
        <v>0</v>
      </c>
    </row>
    <row r="11" ht="12.75">
      <c r="C11" s="73"/>
    </row>
    <row r="12" ht="12.75">
      <c r="C12" s="72">
        <f>SUM(C8:C10)</f>
        <v>0</v>
      </c>
    </row>
    <row r="13" ht="12.75">
      <c r="C13" s="71"/>
    </row>
    <row r="14" spans="1:3" ht="12.75">
      <c r="A14" t="s">
        <v>235</v>
      </c>
      <c r="C14" s="71"/>
    </row>
    <row r="15" spans="1:3" ht="12.75">
      <c r="A15" t="s">
        <v>240</v>
      </c>
      <c r="C15" s="76">
        <v>0</v>
      </c>
    </row>
    <row r="16" ht="12.75">
      <c r="C16" s="71"/>
    </row>
    <row r="17" spans="1:3" ht="12.75">
      <c r="A17" t="s">
        <v>236</v>
      </c>
      <c r="C17" s="71">
        <f>+C12-C15</f>
        <v>0</v>
      </c>
    </row>
    <row r="18" ht="12.75">
      <c r="C18" s="71"/>
    </row>
    <row r="19" spans="1:3" ht="12.75">
      <c r="A19" t="s">
        <v>361</v>
      </c>
      <c r="C19" s="76">
        <v>0</v>
      </c>
    </row>
    <row r="20" ht="12.75">
      <c r="C20" s="71"/>
    </row>
    <row r="21" spans="1:3" ht="13.5" thickBot="1">
      <c r="A21" t="s">
        <v>362</v>
      </c>
      <c r="C21" s="74">
        <f>+C17+C19</f>
        <v>0</v>
      </c>
    </row>
    <row r="22" ht="13.5" thickTop="1">
      <c r="C22" s="71"/>
    </row>
    <row r="23" ht="12.75">
      <c r="C23" s="7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4" t="s">
        <v>49</v>
      </c>
      <c r="B1" s="57" t="str">
        <f>'Signature Page'!$B$10</f>
        <v>Cooperative Educational Service Agency #1 </v>
      </c>
    </row>
    <row r="2" spans="1:2" ht="18">
      <c r="A2" s="9" t="s">
        <v>50</v>
      </c>
      <c r="B2" s="133" t="str">
        <f>'Governmental Funds'!B2</f>
        <v>2017-2018</v>
      </c>
    </row>
    <row r="4" ht="18">
      <c r="H4" s="111" t="s">
        <v>244</v>
      </c>
    </row>
    <row r="5" ht="18">
      <c r="H5" s="111" t="s">
        <v>323</v>
      </c>
    </row>
    <row r="6" ht="18">
      <c r="H6" s="111" t="s">
        <v>302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3:12" ht="12.75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13"/>
      <c r="L11" s="6" t="s">
        <v>315</v>
      </c>
    </row>
    <row r="12" spans="3:14" ht="12.75">
      <c r="C12" s="112" t="s">
        <v>305</v>
      </c>
      <c r="D12" s="112" t="s">
        <v>306</v>
      </c>
      <c r="E12" s="112" t="s">
        <v>307</v>
      </c>
      <c r="F12" s="112" t="s">
        <v>308</v>
      </c>
      <c r="G12" s="112" t="s">
        <v>309</v>
      </c>
      <c r="H12" s="112" t="s">
        <v>317</v>
      </c>
      <c r="I12" s="112" t="s">
        <v>312</v>
      </c>
      <c r="J12" s="112" t="s">
        <v>313</v>
      </c>
      <c r="K12" s="112" t="s">
        <v>314</v>
      </c>
      <c r="L12" s="112" t="s">
        <v>316</v>
      </c>
      <c r="N12" s="112" t="s">
        <v>259</v>
      </c>
    </row>
    <row r="14" ht="12.75">
      <c r="A14" s="3" t="s">
        <v>260</v>
      </c>
    </row>
    <row r="15" ht="12.75">
      <c r="A15" s="15" t="s">
        <v>297</v>
      </c>
    </row>
    <row r="16" spans="1:14" ht="12.75">
      <c r="A16" s="15" t="s">
        <v>298</v>
      </c>
      <c r="N16">
        <f>SUM(C16:L16)</f>
        <v>0</v>
      </c>
    </row>
    <row r="17" spans="1:14" ht="12.75">
      <c r="A17" s="15" t="s">
        <v>300</v>
      </c>
      <c r="N17">
        <f>SUM(C17:L17)</f>
        <v>0</v>
      </c>
    </row>
    <row r="18" spans="1:14" ht="12.75">
      <c r="A18" s="15" t="s">
        <v>299</v>
      </c>
      <c r="N18">
        <f>SUM(C18:L18)</f>
        <v>0</v>
      </c>
    </row>
    <row r="19" ht="12.75">
      <c r="A19" s="15" t="s">
        <v>301</v>
      </c>
    </row>
    <row r="20" spans="1:14" ht="12.75">
      <c r="A20" s="15" t="s">
        <v>303</v>
      </c>
      <c r="N20">
        <f>SUM(C20:L20)</f>
        <v>0</v>
      </c>
    </row>
    <row r="22" spans="1:14" ht="12.75">
      <c r="A22" s="15" t="s">
        <v>266</v>
      </c>
      <c r="C22" s="114">
        <f aca="true" t="shared" si="0" ref="C22:L22">SUM(C15:C19)</f>
        <v>0</v>
      </c>
      <c r="D22" s="114">
        <f t="shared" si="0"/>
        <v>0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14">
        <f t="shared" si="0"/>
        <v>0</v>
      </c>
      <c r="M22" s="114"/>
      <c r="N22" s="114">
        <f>SUM(N15:N19)</f>
        <v>0</v>
      </c>
    </row>
    <row r="25" ht="12.75">
      <c r="A25" s="3" t="s">
        <v>267</v>
      </c>
    </row>
    <row r="26" ht="12.75">
      <c r="A26" s="15" t="s">
        <v>271</v>
      </c>
    </row>
    <row r="27" spans="1:14" ht="12.75">
      <c r="A27" s="15" t="s">
        <v>269</v>
      </c>
      <c r="N27">
        <f>SUM(C27:L27)</f>
        <v>0</v>
      </c>
    </row>
    <row r="28" spans="1:14" ht="12.75">
      <c r="A28" s="15" t="s">
        <v>270</v>
      </c>
      <c r="N28">
        <f>SUM(C28:L28)</f>
        <v>0</v>
      </c>
    </row>
    <row r="30" spans="1:14" ht="12.75">
      <c r="A30" s="15" t="s">
        <v>318</v>
      </c>
      <c r="C30" s="114">
        <f aca="true" t="shared" si="1" ref="C30:L30">SUM(C26:C28)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4">
        <f t="shared" si="1"/>
        <v>0</v>
      </c>
      <c r="I30" s="114">
        <f t="shared" si="1"/>
        <v>0</v>
      </c>
      <c r="J30" s="114">
        <f t="shared" si="1"/>
        <v>0</v>
      </c>
      <c r="K30" s="114">
        <f t="shared" si="1"/>
        <v>0</v>
      </c>
      <c r="L30" s="114">
        <f t="shared" si="1"/>
        <v>0</v>
      </c>
      <c r="M30" s="114"/>
      <c r="N30" s="114">
        <f>SUM(N26:N28)</f>
        <v>0</v>
      </c>
    </row>
    <row r="33" ht="12.75">
      <c r="A33" s="15" t="s">
        <v>274</v>
      </c>
    </row>
    <row r="34" spans="1:14" ht="12.75">
      <c r="A34" s="15" t="s">
        <v>319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280</v>
      </c>
    </row>
    <row r="37" spans="1:14" ht="12.75">
      <c r="A37" s="15" t="s">
        <v>281</v>
      </c>
      <c r="N37">
        <f>SUM(C37:L37)</f>
        <v>0</v>
      </c>
    </row>
    <row r="38" spans="1:14" ht="12.75">
      <c r="A38" s="15" t="s">
        <v>282</v>
      </c>
      <c r="N38">
        <f>SUM(C38:L38)</f>
        <v>0</v>
      </c>
    </row>
    <row r="40" ht="12.75">
      <c r="A40" s="15" t="s">
        <v>283</v>
      </c>
    </row>
    <row r="41" spans="1:14" ht="12.75">
      <c r="A41" s="15" t="s">
        <v>284</v>
      </c>
      <c r="C41" s="114">
        <f>SUM(C37:C38)</f>
        <v>0</v>
      </c>
      <c r="D41" s="114">
        <f aca="true" t="shared" si="3" ref="D41:N41">SUM(D37:D38)</f>
        <v>0</v>
      </c>
      <c r="E41" s="114">
        <f t="shared" si="3"/>
        <v>0</v>
      </c>
      <c r="F41" s="114">
        <f t="shared" si="3"/>
        <v>0</v>
      </c>
      <c r="G41" s="114">
        <f t="shared" si="3"/>
        <v>0</v>
      </c>
      <c r="H41" s="114">
        <f t="shared" si="3"/>
        <v>0</v>
      </c>
      <c r="I41" s="114">
        <f t="shared" si="3"/>
        <v>0</v>
      </c>
      <c r="J41" s="114">
        <f t="shared" si="3"/>
        <v>0</v>
      </c>
      <c r="K41" s="114">
        <f t="shared" si="3"/>
        <v>0</v>
      </c>
      <c r="L41" s="114">
        <f t="shared" si="3"/>
        <v>0</v>
      </c>
      <c r="M41" s="114"/>
      <c r="N41" s="114">
        <f t="shared" si="3"/>
        <v>0</v>
      </c>
    </row>
    <row r="44" spans="1:14" ht="12.75">
      <c r="A44" s="15" t="s">
        <v>322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320</v>
      </c>
      <c r="N46">
        <f>SUM(C46:L46)</f>
        <v>0</v>
      </c>
    </row>
    <row r="49" spans="1:14" ht="13.5" thickBot="1">
      <c r="A49" s="15" t="s">
        <v>321</v>
      </c>
      <c r="C49" s="117">
        <f>+C44+C46</f>
        <v>0</v>
      </c>
      <c r="D49" s="117">
        <f>+D44+D46</f>
        <v>0</v>
      </c>
      <c r="E49" s="117">
        <f aca="true" t="shared" si="5" ref="E49:L49">+E44+E46</f>
        <v>0</v>
      </c>
      <c r="F49" s="117">
        <f t="shared" si="5"/>
        <v>0</v>
      </c>
      <c r="G49" s="117">
        <f t="shared" si="5"/>
        <v>0</v>
      </c>
      <c r="H49" s="117">
        <f t="shared" si="5"/>
        <v>0</v>
      </c>
      <c r="I49" s="117">
        <f t="shared" si="5"/>
        <v>0</v>
      </c>
      <c r="J49" s="117">
        <f t="shared" si="5"/>
        <v>0</v>
      </c>
      <c r="K49" s="117">
        <f t="shared" si="5"/>
        <v>0</v>
      </c>
      <c r="L49" s="117">
        <f t="shared" si="5"/>
        <v>0</v>
      </c>
      <c r="M49" s="117"/>
      <c r="N49" s="117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">
      <selection activeCell="A28" sqref="A2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51"/>
  <sheetViews>
    <sheetView tabSelected="1" zoomScale="90" zoomScaleNormal="90" zoomScalePageLayoutView="0" workbookViewId="0" topLeftCell="A1">
      <pane ySplit="9" topLeftCell="A10" activePane="bottomLeft" state="frozen"/>
      <selection pane="topLeft" activeCell="B18" sqref="B18"/>
      <selection pane="bottomLeft" activeCell="J53" sqref="J53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7109375" style="0" bestFit="1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4">
        <f>'Signature Page'!$B$9</f>
        <v>0</v>
      </c>
    </row>
    <row r="2" spans="1:2" ht="18">
      <c r="A2" s="55" t="s">
        <v>50</v>
      </c>
      <c r="B2" s="134" t="str">
        <f>Revenues!B2</f>
        <v>2017-2018</v>
      </c>
    </row>
    <row r="3" spans="1:2" ht="18">
      <c r="A3" s="55"/>
      <c r="B3" s="56"/>
    </row>
    <row r="4" spans="1:6" ht="12.75">
      <c r="A4" s="17" t="s">
        <v>63</v>
      </c>
      <c r="E4" s="58" t="s">
        <v>64</v>
      </c>
      <c r="F4" s="58" t="s">
        <v>371</v>
      </c>
    </row>
    <row r="5" spans="1:3" ht="12.75">
      <c r="A5" s="17" t="s">
        <v>211</v>
      </c>
      <c r="C5" s="15" t="s">
        <v>367</v>
      </c>
    </row>
    <row r="6" spans="1:6" ht="12.75">
      <c r="A6" s="17" t="s">
        <v>210</v>
      </c>
      <c r="E6" s="58" t="s">
        <v>65</v>
      </c>
      <c r="F6" s="136">
        <v>43441</v>
      </c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5">
        <f>+I11</f>
        <v>703374.3</v>
      </c>
      <c r="H11" s="22"/>
      <c r="I11" s="125">
        <v>703374.3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5">
        <f>I12</f>
        <v>246433.4</v>
      </c>
      <c r="H12" s="20"/>
      <c r="I12" s="125">
        <v>246433.4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5">
        <f>+I13</f>
        <v>212368</v>
      </c>
      <c r="F13" s="125">
        <v>212368</v>
      </c>
      <c r="G13" s="20"/>
      <c r="H13" s="20"/>
      <c r="I13" s="125">
        <v>212368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5">
        <f>+I14</f>
        <v>13972.69</v>
      </c>
      <c r="G14" s="22"/>
      <c r="I14" s="125">
        <v>13972.69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5">
        <f>+I15</f>
        <v>3026.45</v>
      </c>
      <c r="G15" s="20"/>
      <c r="H15" s="20"/>
      <c r="I15" s="125">
        <v>3026.45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5">
        <f>I16</f>
        <v>10227.09</v>
      </c>
      <c r="H16" s="22"/>
      <c r="I16" s="125">
        <v>10227.09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5">
        <f>+I17</f>
        <v>27651.23</v>
      </c>
      <c r="F17" s="125">
        <f>+I17</f>
        <v>27651.23</v>
      </c>
      <c r="G17" s="20"/>
      <c r="H17" s="20"/>
      <c r="I17" s="125">
        <v>27651.23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161</v>
      </c>
      <c r="E18" s="125">
        <f>+I18</f>
        <v>28989.72</v>
      </c>
      <c r="F18" s="125">
        <f>+I18</f>
        <v>28989.72</v>
      </c>
      <c r="G18" s="20"/>
      <c r="H18" s="20"/>
      <c r="I18" s="125">
        <v>28989.72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164</v>
      </c>
      <c r="E19" s="125">
        <f>+I19</f>
        <v>10794</v>
      </c>
      <c r="F19" s="125">
        <f>+I19</f>
        <v>10794</v>
      </c>
      <c r="G19" s="20"/>
      <c r="H19" s="20"/>
      <c r="I19" s="125">
        <v>10794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5">
        <f>+I20</f>
        <v>1838.4</v>
      </c>
      <c r="I20" s="125">
        <v>1838.4</v>
      </c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6">
        <f>+I21</f>
        <v>0</v>
      </c>
      <c r="F21" s="126">
        <f>+I21</f>
        <v>0</v>
      </c>
      <c r="G21" s="126">
        <v>0</v>
      </c>
      <c r="H21" s="126">
        <v>0</v>
      </c>
      <c r="I21" s="126">
        <v>0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166</v>
      </c>
      <c r="E22" s="125">
        <f>+I22</f>
        <v>21501.81</v>
      </c>
      <c r="F22" s="125">
        <f>+I22</f>
        <v>21501.81</v>
      </c>
      <c r="G22" s="20"/>
      <c r="H22" s="20"/>
      <c r="I22" s="125">
        <v>21501.81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7">
        <f>+I23</f>
        <v>228527.3</v>
      </c>
      <c r="I23" s="125">
        <v>228527.3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8">
        <f>+I24</f>
        <v>17632.93</v>
      </c>
      <c r="I24" s="137">
        <v>17632.93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5">
        <f>+I25</f>
        <v>53987</v>
      </c>
      <c r="F25" s="125">
        <f>+I25</f>
        <v>53987</v>
      </c>
      <c r="G25" s="20"/>
      <c r="H25" s="20"/>
      <c r="I25" s="125">
        <v>53987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8">
        <f>+I26</f>
        <v>0</v>
      </c>
      <c r="H26" s="22"/>
      <c r="I26" s="137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8">
        <f>+I27</f>
        <v>0</v>
      </c>
      <c r="H27" s="20"/>
      <c r="I27" s="125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5">
        <f>+I28</f>
        <v>0</v>
      </c>
      <c r="H28" s="20"/>
      <c r="I28" s="125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5">
        <f>+I29</f>
        <v>34868.27</v>
      </c>
      <c r="H29" s="20"/>
      <c r="I29" s="125">
        <v>34868.27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168</v>
      </c>
      <c r="E30" s="37"/>
      <c r="F30" s="37"/>
      <c r="G30" s="126"/>
      <c r="H30" s="126">
        <f>+I30</f>
        <v>0</v>
      </c>
      <c r="I30" s="125">
        <v>0</v>
      </c>
    </row>
    <row r="31" spans="5:9" ht="12.75">
      <c r="E31" s="21"/>
      <c r="F31" s="21"/>
      <c r="G31" s="125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145</v>
      </c>
      <c r="E32" s="125">
        <f>SUM(E11:E31)</f>
        <v>355291.76</v>
      </c>
      <c r="F32" s="125">
        <f>SUM(F11:F31)</f>
        <v>372290.9</v>
      </c>
      <c r="G32" s="125">
        <f>SUM(G11:G31)</f>
        <v>994903.06</v>
      </c>
      <c r="H32" s="125">
        <f>SUM(H11:H31)</f>
        <v>247998.62999999998</v>
      </c>
      <c r="I32" s="125">
        <f>SUM(I11:I31)</f>
        <v>1615192.59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5">
        <f>+I33</f>
        <v>1479306</v>
      </c>
      <c r="H33" s="20"/>
      <c r="I33" s="126">
        <v>1479306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5">
        <f>+I34</f>
        <v>1224327</v>
      </c>
      <c r="H34" s="20"/>
      <c r="I34" s="125">
        <v>1224327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5">
        <f>+I35</f>
        <v>0</v>
      </c>
      <c r="H35" s="20"/>
      <c r="I35" s="125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5">
        <f>+I36</f>
        <v>0</v>
      </c>
      <c r="H36" s="20"/>
      <c r="I36" s="125">
        <v>0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5">
        <f>+I37</f>
        <v>0</v>
      </c>
      <c r="I37" s="125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8">
        <f>+I38</f>
        <v>0</v>
      </c>
      <c r="I38" s="125">
        <v>0</v>
      </c>
    </row>
    <row r="39" spans="1:12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5">
        <f>+I39</f>
        <v>0</v>
      </c>
      <c r="H39" s="27"/>
      <c r="I39" s="125">
        <v>0</v>
      </c>
      <c r="K39" s="135"/>
      <c r="L39" s="135"/>
    </row>
    <row r="40" spans="1:12" ht="12.75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125">
        <f>+I40</f>
        <v>0</v>
      </c>
      <c r="H40" s="20"/>
      <c r="I40" s="125">
        <v>0</v>
      </c>
      <c r="K40" s="135"/>
      <c r="L40" s="135"/>
    </row>
    <row r="41" spans="1:12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5">
        <f>+I41</f>
        <v>0</v>
      </c>
      <c r="I41" s="125">
        <v>0</v>
      </c>
      <c r="K41" s="135"/>
      <c r="L41" s="135"/>
    </row>
    <row r="42" spans="1:12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5">
        <f>+I42</f>
        <v>0</v>
      </c>
      <c r="I42" s="125">
        <v>0</v>
      </c>
      <c r="K42" s="135"/>
      <c r="L42" s="135"/>
    </row>
    <row r="43" spans="1:12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5">
        <f>+I43</f>
        <v>0</v>
      </c>
      <c r="I43" s="125">
        <v>0</v>
      </c>
      <c r="K43" s="135"/>
      <c r="L43" s="135"/>
    </row>
    <row r="44" spans="1:12" ht="12.75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137">
        <f>+I44</f>
        <v>3038883</v>
      </c>
      <c r="H44" s="22"/>
      <c r="I44" s="125">
        <v>3038883</v>
      </c>
      <c r="K44" s="135"/>
      <c r="L44" s="135"/>
    </row>
    <row r="45" spans="1:12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5">
        <f>+I45</f>
        <v>4398975</v>
      </c>
      <c r="H45" s="20"/>
      <c r="I45" s="125">
        <v>4398975</v>
      </c>
      <c r="J45" s="144"/>
      <c r="K45" s="135"/>
      <c r="L45" s="135"/>
    </row>
    <row r="46" spans="1:12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5">
        <f>+I46</f>
        <v>0</v>
      </c>
      <c r="H46" s="20"/>
      <c r="I46" s="125">
        <v>0</v>
      </c>
      <c r="K46" s="135"/>
      <c r="L46" s="135"/>
    </row>
    <row r="47" spans="5:12" ht="12.75">
      <c r="E47" s="21"/>
      <c r="F47" s="21"/>
      <c r="G47" s="21"/>
      <c r="H47" s="21"/>
      <c r="I47" s="21"/>
      <c r="K47" s="135"/>
      <c r="L47" s="135"/>
    </row>
    <row r="48" spans="4:12" ht="12.75">
      <c r="D48" s="17" t="s">
        <v>69</v>
      </c>
      <c r="E48" s="21">
        <f>SUM(E32:E47)</f>
        <v>355291.76</v>
      </c>
      <c r="F48" s="21">
        <f>SUM(F32:F47)</f>
        <v>372290.9</v>
      </c>
      <c r="G48" s="21">
        <f>SUM(G32:G47)</f>
        <v>11136394.06</v>
      </c>
      <c r="H48" s="21">
        <f>SUM(H32:H47)</f>
        <v>247998.62999999998</v>
      </c>
      <c r="I48" s="21">
        <f>SUM(I32:I47)</f>
        <v>11756683.59</v>
      </c>
      <c r="K48" s="147"/>
      <c r="L48" s="135"/>
    </row>
    <row r="49" spans="11:12" ht="12.75">
      <c r="K49" s="135"/>
      <c r="L49" s="135"/>
    </row>
    <row r="50" spans="11:12" ht="12.75">
      <c r="K50" s="135"/>
      <c r="L50" s="135"/>
    </row>
    <row r="51" spans="4:12" ht="12.75">
      <c r="D51" s="17" t="s">
        <v>129</v>
      </c>
      <c r="K51" s="135"/>
      <c r="L51" s="135"/>
    </row>
    <row r="52" spans="9:12" ht="12.75">
      <c r="I52" s="25" t="s">
        <v>124</v>
      </c>
      <c r="J52" s="169"/>
      <c r="K52" s="135"/>
      <c r="L52" s="135"/>
    </row>
    <row r="53" spans="4:5" ht="12.75">
      <c r="D53" s="17" t="s">
        <v>74</v>
      </c>
      <c r="E53" s="29">
        <f>F48/G48</f>
        <v>0.0334301119369693</v>
      </c>
    </row>
    <row r="55" spans="4:5" ht="12.75">
      <c r="D55" s="17" t="s">
        <v>73</v>
      </c>
      <c r="E55" s="29">
        <f>E48/(+G48+F48-E48)</f>
        <v>0.03185503762209334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30" t="s">
        <v>159</v>
      </c>
      <c r="E59" s="58">
        <v>602787.31</v>
      </c>
      <c r="F59" s="58">
        <v>888938</v>
      </c>
      <c r="G59" s="58">
        <v>-888938</v>
      </c>
    </row>
    <row r="60" spans="4:7" s="32" customFormat="1" ht="12.75">
      <c r="D60" s="130" t="s">
        <v>131</v>
      </c>
      <c r="E60" s="58">
        <v>0</v>
      </c>
      <c r="F60" s="58">
        <v>0</v>
      </c>
      <c r="G60" s="58">
        <v>0</v>
      </c>
    </row>
    <row r="61" spans="4:7" s="32" customFormat="1" ht="12.75">
      <c r="D61" s="130" t="s">
        <v>132</v>
      </c>
      <c r="E61" s="58">
        <v>0</v>
      </c>
      <c r="F61" s="58">
        <v>0</v>
      </c>
      <c r="G61" s="58">
        <v>0</v>
      </c>
    </row>
    <row r="62" spans="4:9" s="32" customFormat="1" ht="12.75">
      <c r="D62" s="130" t="s">
        <v>133</v>
      </c>
      <c r="E62" s="129">
        <v>0</v>
      </c>
      <c r="F62" s="58">
        <v>0</v>
      </c>
      <c r="G62" s="129">
        <v>0</v>
      </c>
      <c r="H62" s="18"/>
      <c r="I62" s="18"/>
    </row>
    <row r="63" spans="1:9" s="32" customFormat="1" ht="12.75">
      <c r="A63" s="17"/>
      <c r="B63" s="17"/>
      <c r="C63" s="17"/>
      <c r="D63" s="130" t="s">
        <v>134</v>
      </c>
      <c r="E63" s="129">
        <v>0</v>
      </c>
      <c r="F63" s="129">
        <v>0</v>
      </c>
      <c r="G63" s="129">
        <v>0</v>
      </c>
      <c r="H63" s="18"/>
      <c r="I63" s="18"/>
    </row>
    <row r="64" spans="4:7" s="32" customFormat="1" ht="12.75">
      <c r="D64" s="130" t="s">
        <v>135</v>
      </c>
      <c r="E64" s="58">
        <v>0</v>
      </c>
      <c r="F64" s="58"/>
      <c r="G64" s="58"/>
    </row>
    <row r="65" spans="1:9" s="32" customFormat="1" ht="12.75">
      <c r="A65" s="19"/>
      <c r="B65" s="19"/>
      <c r="C65" s="19"/>
      <c r="D65" s="131" t="s">
        <v>136</v>
      </c>
      <c r="E65" s="129">
        <v>0</v>
      </c>
      <c r="F65" s="129">
        <v>0</v>
      </c>
      <c r="G65" s="129">
        <v>0</v>
      </c>
      <c r="H65" s="21"/>
      <c r="I65" s="21"/>
    </row>
    <row r="66" spans="1:9" s="32" customFormat="1" ht="12.75">
      <c r="A66" s="19"/>
      <c r="B66" s="19"/>
      <c r="C66" s="19"/>
      <c r="D66" s="130" t="s">
        <v>169</v>
      </c>
      <c r="E66" s="129">
        <v>34868.27</v>
      </c>
      <c r="F66" s="129">
        <v>34868.27</v>
      </c>
      <c r="G66" s="129">
        <v>-34868.27</v>
      </c>
      <c r="H66" s="21"/>
      <c r="I66" s="21"/>
    </row>
    <row r="67" spans="1:9" s="32" customFormat="1" ht="12.75">
      <c r="A67" s="19"/>
      <c r="B67" s="19"/>
      <c r="C67" s="19"/>
      <c r="D67" s="17"/>
      <c r="E67" s="125"/>
      <c r="F67" s="125"/>
      <c r="G67" s="125"/>
      <c r="H67" s="21"/>
      <c r="I67" s="21"/>
    </row>
    <row r="68" spans="1:9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ht="12.75">
      <c r="A69" s="19"/>
      <c r="B69" s="19"/>
      <c r="C69" s="19"/>
      <c r="D69" s="130" t="s">
        <v>138</v>
      </c>
      <c r="E69" s="21"/>
      <c r="F69" s="21"/>
      <c r="G69" s="21"/>
      <c r="H69" s="21"/>
      <c r="I69" s="21"/>
    </row>
    <row r="70" spans="1:9" s="32" customFormat="1" ht="12.75">
      <c r="A70" s="19"/>
      <c r="B70" s="19"/>
      <c r="C70" s="19"/>
      <c r="D70" s="131" t="s">
        <v>139</v>
      </c>
      <c r="E70" s="125">
        <v>0</v>
      </c>
      <c r="F70" s="125">
        <v>0</v>
      </c>
      <c r="G70" s="125">
        <v>0</v>
      </c>
      <c r="H70" s="125">
        <v>0</v>
      </c>
      <c r="I70" s="21"/>
    </row>
    <row r="71" spans="1:9" s="32" customFormat="1" ht="12.75">
      <c r="A71" s="19"/>
      <c r="B71" s="19"/>
      <c r="C71" s="19"/>
      <c r="D71" s="130" t="s">
        <v>140</v>
      </c>
      <c r="E71" s="125">
        <v>0</v>
      </c>
      <c r="F71" s="125">
        <v>0</v>
      </c>
      <c r="G71" s="125">
        <v>0</v>
      </c>
      <c r="H71" s="125">
        <v>0</v>
      </c>
      <c r="I71" s="21"/>
    </row>
    <row r="72" spans="1:9" s="32" customFormat="1" ht="12.75">
      <c r="A72" s="19"/>
      <c r="B72" s="19"/>
      <c r="C72" s="19"/>
      <c r="D72" s="130" t="s">
        <v>141</v>
      </c>
      <c r="E72" s="125">
        <v>0</v>
      </c>
      <c r="F72" s="125">
        <v>0</v>
      </c>
      <c r="G72" s="127">
        <v>0</v>
      </c>
      <c r="H72" s="125">
        <v>0</v>
      </c>
      <c r="I72" s="21"/>
    </row>
    <row r="73" spans="1:9" s="32" customFormat="1" ht="12.75">
      <c r="A73" s="19"/>
      <c r="B73" s="19"/>
      <c r="C73" s="19"/>
      <c r="D73" s="130" t="s">
        <v>142</v>
      </c>
      <c r="E73" s="125">
        <v>0</v>
      </c>
      <c r="F73" s="125">
        <v>0</v>
      </c>
      <c r="G73" s="125">
        <v>0</v>
      </c>
      <c r="H73" s="125">
        <v>0</v>
      </c>
      <c r="I73" s="21"/>
    </row>
    <row r="74" spans="1:9" s="32" customFormat="1" ht="12.75">
      <c r="A74" s="19"/>
      <c r="B74" s="19"/>
      <c r="C74" s="19"/>
      <c r="D74" s="130" t="s">
        <v>169</v>
      </c>
      <c r="E74" s="125">
        <v>0</v>
      </c>
      <c r="F74" s="125">
        <v>0</v>
      </c>
      <c r="G74" s="125">
        <v>0</v>
      </c>
      <c r="H74" s="125">
        <v>0</v>
      </c>
      <c r="I74" s="21"/>
    </row>
    <row r="75" spans="1:9" ht="12.75">
      <c r="A75" s="19"/>
      <c r="B75" s="19"/>
      <c r="C75" s="19"/>
      <c r="D75" s="132"/>
      <c r="E75" s="125"/>
      <c r="F75" s="125"/>
      <c r="G75" s="125"/>
      <c r="H75" s="125"/>
      <c r="I75" s="21"/>
    </row>
    <row r="76" spans="1:9" ht="12.75">
      <c r="A76" s="19"/>
      <c r="B76" s="19"/>
      <c r="C76" s="19"/>
      <c r="D76" s="17" t="s">
        <v>143</v>
      </c>
      <c r="E76" s="21">
        <f>+E48+SUM(E59:E67)-SUM(E69:E75)</f>
        <v>992947.3400000001</v>
      </c>
      <c r="F76" s="21">
        <f>+F48+SUM(F59:F67)-SUM(F69:F75)</f>
        <v>1296097.17</v>
      </c>
      <c r="G76" s="21">
        <f>+G48+SUM(G59:G67)-SUM(G69:G75)</f>
        <v>10212587.790000001</v>
      </c>
      <c r="H76" s="21">
        <f>+H48+SUM(H59:H67)-SUM(H69:H75)</f>
        <v>247998.62999999998</v>
      </c>
      <c r="I76" s="21">
        <f>+I48+SUM(I59:I65)-SUM(I69:I73)</f>
        <v>11756683.59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2" t="s">
        <v>74</v>
      </c>
      <c r="E80" s="29">
        <f>F76/G76</f>
        <v>0.1269117286089934</v>
      </c>
      <c r="I80" s="26"/>
    </row>
    <row r="81" spans="1:9" ht="12.75">
      <c r="A81" s="19"/>
      <c r="B81" s="19"/>
      <c r="C81" s="19"/>
      <c r="D81" s="44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73</v>
      </c>
      <c r="E82" s="29">
        <f>E76/(+G76+F76-E76)</f>
        <v>0.09442488733377126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Cynthia Rabbitt</cp:lastModifiedBy>
  <cp:lastPrinted>2018-12-12T14:57:39Z</cp:lastPrinted>
  <dcterms:created xsi:type="dcterms:W3CDTF">2001-10-16T14:04:43Z</dcterms:created>
  <dcterms:modified xsi:type="dcterms:W3CDTF">2018-12-12T14:57:52Z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