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GURALKJ</author>
    <author>Dave Van Spankeren</author>
  </authors>
  <commentList>
    <comment ref="B41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1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17" authorId="1">
      <text>
        <r>
          <rPr>
            <b/>
            <sz val="9"/>
            <rFont val="Tahoma"/>
            <family val="0"/>
          </rPr>
          <t>Dave Van Spankeren:</t>
        </r>
        <r>
          <rPr>
            <sz val="9"/>
            <rFont val="Tahoma"/>
            <family val="0"/>
          </rPr>
          <t xml:space="preserve">
source 100, 800,900
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comments9.xml><?xml version="1.0" encoding="utf-8"?>
<comments xmlns="http://schemas.openxmlformats.org/spreadsheetml/2006/main">
  <authors>
    <author>GURALKJ</author>
    <author>Dave Van Spankeren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G40" authorId="1">
      <text>
        <r>
          <rPr>
            <b/>
            <sz val="9"/>
            <rFont val="Tahoma"/>
            <family val="2"/>
          </rPr>
          <t>Dave Van Spankeren:</t>
        </r>
        <r>
          <rPr>
            <sz val="9"/>
            <rFont val="Tahoma"/>
            <family val="2"/>
          </rPr>
          <t xml:space="preserve">
853 561
</t>
        </r>
      </text>
    </comment>
  </commentList>
</comments>
</file>

<file path=xl/sharedStrings.xml><?xml version="1.0" encoding="utf-8"?>
<sst xmlns="http://schemas.openxmlformats.org/spreadsheetml/2006/main" count="522" uniqueCount="377">
  <si>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</si>
  <si>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</si>
  <si>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</si>
  <si>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</si>
  <si>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</si>
  <si>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</si>
  <si>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</si>
  <si>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</si>
  <si>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</si>
  <si>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</si>
  <si>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</si>
  <si>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</si>
  <si>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</si>
  <si>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</si>
  <si>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</si>
  <si>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</si>
  <si>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</si>
  <si>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</si>
  <si>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</si>
  <si>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</si>
  <si>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</si>
  <si>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</si>
  <si>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</si>
  <si>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</si>
  <si>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</si>
  <si>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</si>
  <si>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</si>
  <si>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</si>
  <si>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</si>
  <si>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</si>
  <si>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</si>
  <si>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</si>
  <si>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</si>
  <si>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</si>
  <si>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</si>
  <si>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</si>
  <si>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</si>
  <si>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</si>
  <si>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</si>
  <si>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</si>
  <si>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</si>
  <si>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</si>
  <si>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</si>
  <si>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</si>
  <si>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</si>
  <si>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</si>
  <si>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</si>
  <si>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</si>
  <si>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</si>
  <si>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</si>
  <si>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</si>
  <si>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</si>
  <si>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</si>
  <si>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</si>
  <si>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</si>
  <si>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</si>
  <si>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</si>
  <si>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</si>
  <si>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</si>
  <si>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</si>
  <si>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</si>
  <si>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</si>
  <si>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</si>
  <si>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</si>
  <si>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</si>
  <si>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</si>
  <si>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</si>
  <si>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</si>
  <si>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</si>
  <si>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</si>
  <si>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</si>
  <si>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</si>
  <si>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</si>
  <si>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</si>
  <si>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</si>
  <si>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</si>
  <si>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</si>
  <si>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</si>
  <si>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</si>
  <si>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</si>
  <si>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</si>
  <si>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</si>
  <si>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</si>
  <si>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</si>
  <si>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</si>
  <si>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</si>
  <si>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</si>
  <si>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</si>
  <si>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</si>
  <si>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</si>
  <si>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</si>
  <si>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</si>
  <si>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</si>
  <si>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</si>
  <si>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</si>
  <si>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</si>
  <si>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</si>
  <si>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</si>
  <si>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</si>
  <si>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</si>
  <si>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</si>
  <si>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</si>
  <si>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</si>
  <si>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</si>
  <si>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</si>
  <si>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</si>
  <si>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</si>
  <si>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</si>
  <si>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</si>
  <si>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</si>
  <si>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</si>
  <si>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</si>
  <si>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</si>
  <si>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</si>
  <si>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</si>
  <si>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</si>
  <si>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</si>
  <si>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</si>
  <si>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</si>
  <si>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</si>
  <si>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</si>
  <si>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</si>
  <si>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</si>
  <si>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</si>
  <si>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</si>
  <si>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</si>
  <si>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</si>
  <si>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</si>
  <si>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</si>
  <si>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</si>
  <si>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</si>
  <si>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EXCLUDED COSTS:</t>
  </si>
  <si>
    <t>INTERGOVERNMENTAL PAYMENT FOR</t>
  </si>
  <si>
    <t>CAPITAL OBJECTS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</si>
  <si>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</si>
  <si>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</si>
  <si>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</si>
  <si>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</si>
  <si>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</si>
  <si>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</si>
  <si>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</si>
  <si>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</si>
  <si>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</si>
  <si>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</si>
  <si>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</si>
  <si>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</si>
  <si>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</si>
  <si>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</si>
  <si>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</si>
  <si>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</si>
  <si>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</si>
  <si>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</si>
  <si>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</si>
  <si>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</si>
  <si>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</si>
  <si>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</si>
  <si>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</si>
  <si>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</si>
  <si>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</si>
  <si>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</si>
  <si>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</si>
  <si>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</si>
  <si>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</si>
  <si>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</si>
  <si>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</si>
  <si>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</si>
  <si>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</si>
  <si>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</si>
  <si>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</si>
  <si>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</si>
  <si>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</si>
  <si>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</si>
  <si>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</si>
  <si>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</si>
  <si>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</si>
  <si>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</si>
  <si>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</si>
  <si>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</si>
  <si>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</si>
  <si>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</si>
  <si>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</si>
  <si>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</si>
  <si>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</si>
  <si>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</si>
  <si>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</si>
  <si>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</si>
  <si>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</si>
  <si>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</si>
  <si>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</si>
  <si>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</si>
  <si>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</si>
  <si>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</si>
  <si>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</si>
  <si>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</si>
  <si>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</si>
  <si>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</si>
  <si>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</si>
  <si>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</si>
  <si>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</si>
  <si>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</si>
  <si>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</si>
  <si>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</si>
  <si>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</si>
  <si>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</si>
  <si>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</si>
  <si>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</si>
  <si>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</si>
  <si>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</si>
  <si>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</si>
  <si>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</si>
  <si>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</si>
  <si>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</si>
  <si>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</si>
  <si>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</si>
  <si>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</si>
  <si>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</si>
  <si>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</si>
  <si>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</si>
  <si>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</si>
  <si>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</si>
  <si>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</si>
  <si>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</si>
  <si>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</si>
  <si>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</si>
  <si>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</si>
  <si>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</si>
  <si>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</si>
  <si>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</si>
  <si>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</si>
  <si>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</si>
  <si>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</si>
  <si>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</si>
  <si>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</si>
  <si>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</si>
  <si>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</si>
  <si>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</si>
  <si>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</si>
  <si>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</si>
  <si>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</si>
  <si>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</si>
  <si>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</si>
  <si>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</si>
  <si>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</si>
  <si>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</si>
  <si>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</si>
  <si>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</si>
  <si>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</si>
  <si>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</si>
  <si>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</si>
  <si>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</si>
  <si>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</si>
  <si>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</si>
  <si>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</si>
  <si>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</si>
  <si>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</si>
  <si>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</si>
  <si>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</si>
  <si>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</si>
  <si>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</si>
  <si>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</si>
  <si>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</si>
  <si>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</si>
  <si>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</si>
  <si>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</si>
  <si>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</si>
  <si>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</si>
  <si>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</si>
  <si>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</si>
  <si>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</si>
  <si>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</si>
  <si>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</si>
  <si>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</si>
  <si>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</si>
  <si>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</si>
  <si>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</si>
  <si>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</si>
  <si>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</si>
  <si>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</si>
  <si>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</si>
  <si>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</si>
  <si>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</si>
  <si>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</si>
  <si>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</si>
  <si>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</si>
  <si>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</si>
  <si>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</si>
  <si>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</si>
  <si>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</si>
  <si>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</si>
  <si>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</si>
  <si>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</si>
  <si>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</si>
  <si>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</si>
  <si>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</si>
  <si>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</si>
  <si>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</si>
  <si>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</si>
  <si>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</si>
  <si>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</si>
  <si>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</si>
  <si>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</si>
  <si>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</si>
  <si>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</si>
  <si>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</si>
  <si>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</si>
  <si>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</si>
  <si>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</si>
  <si>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</si>
  <si>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</si>
  <si>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</si>
  <si>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</si>
  <si>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</si>
  <si>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</si>
  <si>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</si>
  <si>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</si>
  <si>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</si>
  <si>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</si>
  <si>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</si>
  <si>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</si>
  <si>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</si>
  <si>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</si>
  <si>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</si>
  <si>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</si>
  <si>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</si>
  <si>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</si>
  <si>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</si>
  <si>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</si>
  <si>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</si>
  <si>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</si>
  <si>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</si>
  <si>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</si>
  <si>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</si>
  <si>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</si>
  <si>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</si>
  <si>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</si>
  <si>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</si>
  <si>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</si>
  <si>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</si>
  <si>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</si>
  <si>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</si>
  <si>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</si>
  <si>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</si>
  <si>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</si>
  <si>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</si>
  <si>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</si>
  <si>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</si>
  <si>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</si>
  <si>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</si>
  <si>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</si>
  <si>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</si>
  <si>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</si>
  <si>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</si>
  <si>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</si>
  <si>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</si>
  <si>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</si>
  <si>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</si>
  <si>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2017-2018 Annual Report</t>
  </si>
  <si>
    <t>2017-2018</t>
  </si>
  <si>
    <t>PI-1523 (Rev. 11-2018)</t>
  </si>
  <si>
    <t>Treasurer for the year ending June 30, 2018</t>
  </si>
  <si>
    <t>position and operations on and for the period ending June 30, 2018.</t>
  </si>
  <si>
    <t>Balance Sheet Adjustments</t>
  </si>
  <si>
    <t>40% of Agency Administrator</t>
  </si>
  <si>
    <t>BOC travel</t>
  </si>
  <si>
    <t xml:space="preserve">        OFFICE SUPPLIES 25-400 -720, 851</t>
  </si>
  <si>
    <t xml:space="preserve">        COPY COSTS </t>
  </si>
  <si>
    <t xml:space="preserve">       40% OF AGENCY ADM TRAVEL</t>
  </si>
  <si>
    <t xml:space="preserve">        AUTO EXPENSES</t>
  </si>
  <si>
    <t>TRANSIT OF AIDS 990</t>
  </si>
  <si>
    <t xml:space="preserve"> BUSINESS OFFICE 25-821 100 200</t>
  </si>
  <si>
    <t xml:space="preserve"> COMPUTER SERVICE 25-820 100 200</t>
  </si>
  <si>
    <t xml:space="preserve">         OCCUPANCY 25-811 100 200</t>
  </si>
  <si>
    <t xml:space="preserve">         DELIVERY SERVICE 25-721 100 200</t>
  </si>
  <si>
    <t>Dave Van Spankeren</t>
  </si>
  <si>
    <t>626 E. Slifer St</t>
  </si>
  <si>
    <t>Portage</t>
  </si>
  <si>
    <t>WI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</si>
</sst>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2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3" fontId="0" fillId="0" borderId="0" xfId="42" applyFont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0" xfId="0" applyNumberForma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indent="3"/>
      <protection/>
    </xf>
    <xf numFmtId="44" fontId="6" fillId="0" borderId="0" xfId="44" applyFont="1" applyAlignment="1">
      <alignment/>
    </xf>
    <xf numFmtId="44" fontId="6" fillId="0" borderId="0" xfId="44" applyFont="1" applyAlignment="1" applyProtection="1">
      <alignment horizontal="right"/>
      <protection/>
    </xf>
    <xf numFmtId="44" fontId="6" fillId="0" borderId="0" xfId="44" applyFont="1" applyAlignment="1" applyProtection="1">
      <alignment/>
      <protection/>
    </xf>
    <xf numFmtId="0" fontId="6" fillId="0" borderId="0" xfId="0" applyFont="1" applyAlignment="1" applyProtection="1">
      <alignment horizontal="left" indent="5"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right"/>
      <protection/>
    </xf>
    <xf numFmtId="10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37" fontId="25" fillId="0" borderId="0" xfId="0" applyNumberFormat="1" applyFont="1" applyAlignment="1" applyProtection="1">
      <alignment/>
      <protection locked="0"/>
    </xf>
    <xf numFmtId="37" fontId="0" fillId="0" borderId="0" xfId="0" applyNumberFormat="1" applyAlignment="1">
      <alignment/>
    </xf>
    <xf numFmtId="37" fontId="8" fillId="0" borderId="0" xfId="53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 locked="0"/>
    </xf>
    <xf numFmtId="37" fontId="61" fillId="0" borderId="0" xfId="0" applyNumberFormat="1" applyFont="1" applyAlignment="1" applyProtection="1">
      <alignment/>
      <protection locked="0"/>
    </xf>
    <xf numFmtId="44" fontId="0" fillId="0" borderId="0" xfId="0" applyNumberFormat="1" applyAlignment="1">
      <alignment/>
    </xf>
    <xf numFmtId="44" fontId="0" fillId="0" borderId="0" xfId="44" applyFont="1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2" fillId="0" borderId="22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tabSelected="1" zoomScalePageLayoutView="0" workbookViewId="0" topLeftCell="A1">
      <selection activeCell="A19" sqref="A19"/>
    </sheetView>
  </sheetViews>
  <sheetFormatPr defaultColWidth="8.8515625" defaultRowHeight="12.75"/>
  <cols>
    <col min="1" max="1" width="5.421875" style="58" customWidth="1"/>
    <col min="2" max="2" width="7.57421875" style="58" customWidth="1"/>
    <col min="3" max="3" width="9.00390625" style="58" customWidth="1"/>
    <col min="4" max="4" width="8.8515625" style="58" customWidth="1"/>
    <col min="5" max="5" width="5.421875" style="58" customWidth="1"/>
    <col min="6" max="6" width="7.57421875" style="58" customWidth="1"/>
    <col min="7" max="7" width="2.421875" style="58" customWidth="1"/>
    <col min="8" max="8" width="3.00390625" style="58" customWidth="1"/>
    <col min="9" max="16384" width="8.8515625" style="58" customWidth="1"/>
  </cols>
  <sheetData>
    <row r="1" spans="1:13" ht="12.75">
      <c r="A1" s="32"/>
      <c r="B1" s="32"/>
      <c r="C1" s="79" t="s">
        <v>202</v>
      </c>
      <c r="D1" s="79"/>
      <c r="E1" s="32"/>
      <c r="F1" s="32"/>
      <c r="G1" s="32"/>
      <c r="H1" s="80" t="s">
        <v>233</v>
      </c>
      <c r="I1" s="81"/>
      <c r="J1" s="81"/>
      <c r="K1" s="81"/>
      <c r="L1" s="32"/>
      <c r="M1" s="32"/>
    </row>
    <row r="2" spans="1:15" ht="12.75">
      <c r="A2" s="32"/>
      <c r="B2" s="32"/>
      <c r="C2" s="82" t="s">
        <v>203</v>
      </c>
      <c r="D2" s="79"/>
      <c r="E2" s="32"/>
      <c r="F2" s="32"/>
      <c r="G2" s="32"/>
      <c r="H2" s="83" t="s">
        <v>222</v>
      </c>
      <c r="I2" s="151" t="s">
        <v>232</v>
      </c>
      <c r="J2" s="152"/>
      <c r="K2" s="152"/>
      <c r="L2" s="152"/>
      <c r="M2" s="152"/>
      <c r="N2" s="99"/>
      <c r="O2" s="99"/>
    </row>
    <row r="3" spans="1:15" ht="12.75">
      <c r="A3" s="32"/>
      <c r="B3" s="32"/>
      <c r="C3" s="79" t="s">
        <v>358</v>
      </c>
      <c r="D3" s="79"/>
      <c r="E3" s="32"/>
      <c r="F3" s="32"/>
      <c r="G3" s="32"/>
      <c r="H3" s="32"/>
      <c r="I3" s="152"/>
      <c r="J3" s="152"/>
      <c r="K3" s="152"/>
      <c r="L3" s="152"/>
      <c r="M3" s="152"/>
      <c r="N3" s="99"/>
      <c r="O3" s="99"/>
    </row>
    <row r="4" spans="1:15" ht="12.75">
      <c r="A4" s="32"/>
      <c r="B4" s="32"/>
      <c r="C4" s="32"/>
      <c r="D4" s="32"/>
      <c r="E4" s="32"/>
      <c r="F4" s="32"/>
      <c r="G4" s="32"/>
      <c r="H4" s="83" t="s">
        <v>221</v>
      </c>
      <c r="I4" s="151" t="s">
        <v>231</v>
      </c>
      <c r="J4" s="152"/>
      <c r="K4" s="152"/>
      <c r="L4" s="152"/>
      <c r="M4" s="152"/>
      <c r="N4" s="100"/>
      <c r="O4" s="100"/>
    </row>
    <row r="5" spans="1:15" ht="12.75">
      <c r="A5" s="32"/>
      <c r="B5" s="32"/>
      <c r="C5" s="32"/>
      <c r="D5" s="32"/>
      <c r="E5" s="32"/>
      <c r="F5" s="32"/>
      <c r="G5" s="32"/>
      <c r="H5" s="83"/>
      <c r="I5" s="152"/>
      <c r="J5" s="152"/>
      <c r="K5" s="152"/>
      <c r="L5" s="152"/>
      <c r="M5" s="152"/>
      <c r="N5" s="100"/>
      <c r="O5" s="100"/>
    </row>
    <row r="6" spans="1:15" ht="12.75">
      <c r="A6" s="32"/>
      <c r="B6" s="32"/>
      <c r="C6" s="32"/>
      <c r="D6" s="32"/>
      <c r="E6" s="32"/>
      <c r="F6" s="32"/>
      <c r="G6" s="32"/>
      <c r="H6" s="81"/>
      <c r="I6" s="77" t="s">
        <v>350</v>
      </c>
      <c r="J6" s="81"/>
      <c r="K6" s="32"/>
      <c r="L6" s="84"/>
      <c r="M6" s="84"/>
      <c r="N6" s="100"/>
      <c r="O6" s="100"/>
    </row>
    <row r="7" spans="1:13" s="99" customFormat="1" ht="11.25">
      <c r="A7" s="85"/>
      <c r="B7" s="86"/>
      <c r="C7" s="86"/>
      <c r="D7" s="86"/>
      <c r="E7" s="86"/>
      <c r="F7" s="86"/>
      <c r="G7" s="86"/>
      <c r="H7" s="81"/>
      <c r="I7" s="87" t="s">
        <v>356</v>
      </c>
      <c r="J7" s="81"/>
      <c r="K7" s="81"/>
      <c r="L7" s="84"/>
      <c r="M7" s="86"/>
    </row>
    <row r="8" spans="1:13" s="99" customFormat="1" ht="12" thickBot="1">
      <c r="A8" s="88"/>
      <c r="B8" s="89"/>
      <c r="C8" s="89"/>
      <c r="D8" s="89"/>
      <c r="E8" s="89"/>
      <c r="F8" s="89"/>
      <c r="G8" s="89"/>
      <c r="H8" s="81"/>
      <c r="I8" s="90"/>
      <c r="J8" s="81"/>
      <c r="K8" s="81"/>
      <c r="L8" s="84"/>
      <c r="M8" s="89"/>
    </row>
    <row r="9" spans="1:13" s="99" customFormat="1" ht="11.25" customHeight="1" thickTop="1">
      <c r="A9" s="86" t="s">
        <v>49</v>
      </c>
      <c r="B9" s="91">
        <v>5</v>
      </c>
      <c r="C9" s="86"/>
      <c r="D9" s="86"/>
      <c r="E9" s="86"/>
      <c r="F9" s="86"/>
      <c r="G9" s="86"/>
      <c r="H9" s="92"/>
      <c r="I9" s="92"/>
      <c r="J9" s="92"/>
      <c r="K9" s="92"/>
      <c r="L9" s="92"/>
      <c r="M9" s="86"/>
    </row>
    <row r="10" s="99" customFormat="1" ht="11.25">
      <c r="C10" s="102"/>
    </row>
    <row r="11" spans="1:13" s="99" customFormat="1" ht="11.25" customHeight="1" thickBo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s="99" customFormat="1" ht="14.25" customHeight="1" thickTop="1">
      <c r="A12" s="81" t="s">
        <v>204</v>
      </c>
      <c r="B12" s="81"/>
      <c r="C12" s="79" t="s">
        <v>374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="99" customFormat="1" ht="11.25"/>
    <row r="14" spans="1:13" s="99" customFormat="1" ht="11.2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s="99" customFormat="1" ht="14.25" customHeight="1">
      <c r="A15" s="81" t="s">
        <v>205</v>
      </c>
      <c r="B15" s="79" t="s">
        <v>375</v>
      </c>
      <c r="C15" s="81"/>
      <c r="D15" s="81"/>
      <c r="E15" s="81"/>
      <c r="F15" s="81"/>
      <c r="G15" s="81"/>
      <c r="H15" s="81"/>
      <c r="I15" s="81"/>
      <c r="J15" s="93" t="s">
        <v>207</v>
      </c>
      <c r="K15" s="153" t="s">
        <v>376</v>
      </c>
      <c r="L15" s="93" t="s">
        <v>206</v>
      </c>
      <c r="M15" s="81">
        <v>53901</v>
      </c>
    </row>
    <row r="16" spans="10:12" s="99" customFormat="1" ht="11.25">
      <c r="J16" s="104"/>
      <c r="K16" s="101"/>
      <c r="L16" s="104"/>
    </row>
    <row r="17" spans="1:13" s="99" customFormat="1" ht="12" thickBot="1">
      <c r="A17" s="78"/>
      <c r="B17" s="78"/>
      <c r="C17" s="78"/>
      <c r="D17" s="78"/>
      <c r="E17" s="78"/>
      <c r="F17" s="78"/>
      <c r="G17" s="78"/>
      <c r="H17" s="78"/>
      <c r="I17" s="78"/>
      <c r="J17" s="105"/>
      <c r="K17" s="78"/>
      <c r="L17" s="105"/>
      <c r="M17" s="78"/>
    </row>
    <row r="18" spans="1:13" s="99" customFormat="1" ht="14.25" customHeight="1" thickTop="1">
      <c r="A18" s="79" t="s">
        <v>359</v>
      </c>
      <c r="B18" s="81"/>
      <c r="C18" s="81"/>
      <c r="D18" s="81"/>
      <c r="E18" s="81"/>
      <c r="F18" s="81"/>
      <c r="G18" s="92"/>
      <c r="H18" s="94" t="s">
        <v>208</v>
      </c>
      <c r="I18" s="81"/>
      <c r="J18" s="81"/>
      <c r="K18" s="81"/>
      <c r="L18" s="81"/>
      <c r="M18" s="81"/>
    </row>
    <row r="19" spans="7:8" s="99" customFormat="1" ht="11.25">
      <c r="G19" s="101"/>
      <c r="H19" s="104"/>
    </row>
    <row r="20" spans="1:13" s="99" customFormat="1" ht="11.25">
      <c r="A20" s="103"/>
      <c r="B20" s="103"/>
      <c r="C20" s="103"/>
      <c r="D20" s="103"/>
      <c r="E20" s="103"/>
      <c r="F20" s="103"/>
      <c r="G20" s="103"/>
      <c r="H20" s="106"/>
      <c r="I20" s="103"/>
      <c r="J20" s="103"/>
      <c r="K20" s="103"/>
      <c r="L20" s="103"/>
      <c r="M20" s="103"/>
    </row>
    <row r="21" spans="1:13" s="99" customFormat="1" ht="14.25" customHeight="1">
      <c r="A21" s="81"/>
      <c r="B21" s="81"/>
      <c r="C21" s="81"/>
      <c r="D21" s="81"/>
      <c r="E21" s="81"/>
      <c r="F21" s="80" t="s">
        <v>211</v>
      </c>
      <c r="G21" s="81"/>
      <c r="H21" s="81"/>
      <c r="I21" s="81"/>
      <c r="J21" s="81"/>
      <c r="K21" s="81"/>
      <c r="L21" s="81"/>
      <c r="M21" s="81"/>
    </row>
    <row r="22" spans="1:13" s="99" customFormat="1" ht="11.25">
      <c r="A22" s="81" t="s">
        <v>209</v>
      </c>
      <c r="B22" s="95"/>
      <c r="C22" s="81" t="s">
        <v>210</v>
      </c>
      <c r="D22" s="81"/>
      <c r="E22" s="95"/>
      <c r="F22" s="81" t="s">
        <v>212</v>
      </c>
      <c r="G22" s="81"/>
      <c r="H22" s="81"/>
      <c r="I22" s="81"/>
      <c r="J22" s="81"/>
      <c r="K22" s="81"/>
      <c r="L22" s="81"/>
      <c r="M22" s="81"/>
    </row>
    <row r="23" spans="2:5" s="99" customFormat="1" ht="11.25">
      <c r="B23" s="107"/>
      <c r="E23" s="107"/>
    </row>
    <row r="24" spans="1:13" s="99" customFormat="1" ht="12" thickBot="1">
      <c r="A24" s="78"/>
      <c r="B24" s="108"/>
      <c r="C24" s="78"/>
      <c r="D24" s="78"/>
      <c r="E24" s="108"/>
      <c r="F24" s="78"/>
      <c r="G24" s="78"/>
      <c r="H24" s="78"/>
      <c r="I24" s="78"/>
      <c r="J24" s="78"/>
      <c r="K24" s="78"/>
      <c r="L24" s="78"/>
      <c r="M24" s="78"/>
    </row>
    <row r="25" spans="1:13" s="99" customFormat="1" ht="13.5" customHeight="1" thickTop="1">
      <c r="A25" s="81"/>
      <c r="B25" s="81"/>
      <c r="C25" s="81"/>
      <c r="D25" s="81"/>
      <c r="E25" s="81"/>
      <c r="F25" s="80" t="s">
        <v>213</v>
      </c>
      <c r="G25" s="81"/>
      <c r="H25" s="81"/>
      <c r="I25" s="81"/>
      <c r="J25" s="81"/>
      <c r="K25" s="81"/>
      <c r="L25" s="81"/>
      <c r="M25" s="81"/>
    </row>
    <row r="26" spans="1:13" s="99" customFormat="1" ht="11.25">
      <c r="A26" s="81" t="s">
        <v>209</v>
      </c>
      <c r="B26" s="95"/>
      <c r="C26" s="81" t="s">
        <v>210</v>
      </c>
      <c r="D26" s="81"/>
      <c r="E26" s="95"/>
      <c r="F26" s="81" t="s">
        <v>212</v>
      </c>
      <c r="G26" s="81"/>
      <c r="H26" s="81"/>
      <c r="I26" s="81"/>
      <c r="J26" s="81"/>
      <c r="K26" s="81"/>
      <c r="L26" s="81"/>
      <c r="M26" s="81"/>
    </row>
    <row r="27" spans="2:5" s="99" customFormat="1" ht="11.25">
      <c r="B27" s="107"/>
      <c r="E27" s="107"/>
    </row>
    <row r="28" spans="1:13" s="99" customFormat="1" ht="12" thickBot="1">
      <c r="A28" s="78"/>
      <c r="B28" s="108"/>
      <c r="C28" s="78"/>
      <c r="D28" s="78"/>
      <c r="E28" s="108"/>
      <c r="F28" s="78"/>
      <c r="G28" s="78"/>
      <c r="H28" s="78"/>
      <c r="I28" s="78"/>
      <c r="J28" s="78"/>
      <c r="K28" s="78"/>
      <c r="L28" s="78"/>
      <c r="M28" s="78"/>
    </row>
    <row r="29" spans="1:13" s="99" customFormat="1" ht="14.25" customHeight="1" thickTop="1">
      <c r="A29" s="80" t="s">
        <v>214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s="99" customFormat="1" ht="11.25">
      <c r="A30" s="81" t="s">
        <v>215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s="99" customFormat="1" ht="11.25">
      <c r="A31" s="86" t="s">
        <v>216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3" s="99" customFormat="1" ht="11.25">
      <c r="A32" s="96" t="s">
        <v>360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3" s="99" customFormat="1" ht="14.25" customHeight="1">
      <c r="A33" s="81" t="s">
        <v>217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93" t="s">
        <v>220</v>
      </c>
      <c r="M33" s="81"/>
    </row>
    <row r="34" s="99" customFormat="1" ht="11.25">
      <c r="L34" s="104"/>
    </row>
    <row r="35" spans="1:13" s="99" customFormat="1" ht="11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6"/>
      <c r="M35" s="103"/>
    </row>
    <row r="36" spans="1:13" s="99" customFormat="1" ht="14.25" customHeight="1">
      <c r="A36" s="81" t="s">
        <v>218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98" t="s">
        <v>220</v>
      </c>
      <c r="M36" s="81"/>
    </row>
    <row r="37" s="99" customFormat="1" ht="11.25">
      <c r="L37" s="104"/>
    </row>
    <row r="38" spans="1:13" s="99" customFormat="1" ht="11.2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6"/>
      <c r="M38" s="103"/>
    </row>
    <row r="39" spans="1:13" s="99" customFormat="1" ht="14.25" customHeight="1">
      <c r="A39" s="81" t="s">
        <v>219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98" t="s">
        <v>220</v>
      </c>
      <c r="M39" s="81"/>
    </row>
    <row r="40" s="99" customFormat="1" ht="11.25">
      <c r="L40" s="104"/>
    </row>
    <row r="41" spans="1:13" s="99" customFormat="1" ht="12" thickBo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105"/>
      <c r="M41" s="78"/>
    </row>
    <row r="42" s="99" customFormat="1" ht="14.25" customHeight="1" thickTop="1"/>
    <row r="43" s="99" customFormat="1" ht="14.25" customHeight="1"/>
    <row r="44" spans="9:10" s="99" customFormat="1" ht="14.25" customHeight="1">
      <c r="I44" s="100"/>
      <c r="J44" s="100"/>
    </row>
    <row r="45" spans="9:10" s="99" customFormat="1" ht="11.25">
      <c r="I45" s="100"/>
      <c r="J45" s="100"/>
    </row>
    <row r="46" spans="4:10" s="99" customFormat="1" ht="11.25">
      <c r="D46" s="109"/>
      <c r="E46" s="100"/>
      <c r="F46" s="100"/>
      <c r="G46" s="100"/>
      <c r="H46" s="100"/>
      <c r="I46" s="100"/>
      <c r="J46" s="100"/>
    </row>
    <row r="47" s="99" customFormat="1" ht="11.25"/>
    <row r="48" s="99" customFormat="1" ht="11.25"/>
    <row r="49" s="99" customFormat="1" ht="11.25"/>
    <row r="50" s="99" customFormat="1" ht="11.25"/>
    <row r="51" s="99" customFormat="1" ht="11.25"/>
    <row r="52" s="99" customFormat="1" ht="11.25"/>
    <row r="53" s="99" customFormat="1" ht="11.25"/>
    <row r="54" s="99" customFormat="1" ht="11.25"/>
    <row r="55" s="99" customFormat="1" ht="11.25"/>
    <row r="56" s="99" customFormat="1" ht="11.25"/>
    <row r="57" s="99" customFormat="1" ht="11.25"/>
    <row r="58" s="99" customFormat="1" ht="11.25"/>
    <row r="59" s="99" customFormat="1" ht="11.25"/>
    <row r="60" s="99" customFormat="1" ht="11.25"/>
    <row r="61" s="99" customFormat="1" ht="11.25"/>
    <row r="62" s="99" customFormat="1" ht="11.25"/>
    <row r="63" s="99" customFormat="1" ht="11.25"/>
    <row r="64" s="99" customFormat="1" ht="11.25"/>
    <row r="65" s="99" customFormat="1" ht="11.25"/>
    <row r="66" s="99" customFormat="1" ht="11.2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3" width="5.57421875" style="0" customWidth="1"/>
  </cols>
  <sheetData>
    <row r="1" spans="1:13" ht="15.75">
      <c r="A1" s="115" t="s">
        <v>149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>
      <c r="A2" s="115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2.75">
      <c r="A4" s="116" t="s">
        <v>353</v>
      </c>
      <c r="B4" s="116"/>
      <c r="C4" s="116"/>
      <c r="D4" s="116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2.75">
      <c r="A5" s="116"/>
      <c r="B5" s="116" t="s">
        <v>202</v>
      </c>
      <c r="C5" s="116"/>
      <c r="D5" s="116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2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2.75">
      <c r="A7" s="117"/>
      <c r="B7" s="117" t="s">
        <v>279</v>
      </c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2.75">
      <c r="A8" s="117"/>
      <c r="B8" s="117" t="s">
        <v>278</v>
      </c>
      <c r="C8" s="58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12.75">
      <c r="A9" s="117"/>
      <c r="B9" s="117" t="s">
        <v>354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2.75">
      <c r="A10" s="117"/>
      <c r="B10" s="117" t="s">
        <v>325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12.75">
      <c r="A13" s="117"/>
      <c r="B13" s="117" t="s">
        <v>282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ht="12.75">
      <c r="A14" s="117"/>
      <c r="B14" s="117" t="s">
        <v>283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ht="12.75">
      <c r="A15" s="117"/>
      <c r="B15" s="117" t="s">
        <v>324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ht="12.75">
      <c r="A16" s="117"/>
      <c r="B16" s="117" t="s">
        <v>323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2.7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12.75" customHeight="1">
      <c r="A18" s="117"/>
      <c r="B18" s="116" t="s">
        <v>318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12.75">
      <c r="A19" s="117"/>
      <c r="B19" s="116" t="s">
        <v>319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 ht="12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12.7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12.75">
      <c r="A22" s="117"/>
      <c r="B22" s="117" t="s">
        <v>281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12.75">
      <c r="A23" s="117"/>
      <c r="B23" s="117" t="s">
        <v>317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12.75">
      <c r="A24" s="117"/>
      <c r="B24" s="117" t="s">
        <v>321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12.75">
      <c r="A25" s="117"/>
      <c r="B25" s="117" t="s">
        <v>322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12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ht="12.75">
      <c r="A27" s="117"/>
      <c r="B27" s="116" t="s">
        <v>280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13" ht="12.75">
      <c r="A28" s="117"/>
      <c r="B28" s="116" t="s">
        <v>320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1:13" ht="12.7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58"/>
      <c r="M30" s="58"/>
    </row>
    <row r="31" spans="1:13" ht="12.75" customHeight="1">
      <c r="A31" s="118"/>
      <c r="B31" s="117" t="s">
        <v>284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</row>
    <row r="32" spans="1:13" ht="12.75" customHeight="1">
      <c r="A32" s="118"/>
      <c r="B32" s="117" t="s">
        <v>285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pans="1:13" ht="12.75" customHeight="1">
      <c r="A33" s="118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1:13" ht="12.75" customHeight="1">
      <c r="A34" s="118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</row>
    <row r="35" spans="1:13" ht="12.75" customHeight="1">
      <c r="A35" s="118"/>
      <c r="B35" s="117" t="s">
        <v>315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spans="1:13" ht="12.75" customHeight="1">
      <c r="A36" s="118"/>
      <c r="B36" s="117" t="s">
        <v>316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</row>
    <row r="37" spans="1:13" ht="12.75" customHeight="1">
      <c r="A37" s="118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pans="1:13" ht="12.75" customHeight="1">
      <c r="A38" s="118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13" ht="12.75" customHeight="1">
      <c r="A39" s="118"/>
      <c r="B39" s="117" t="s">
        <v>314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1:13" ht="12.75" customHeight="1">
      <c r="A40" s="118"/>
      <c r="B40" s="117" t="s">
        <v>286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3" ht="12.75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9"/>
  <sheetViews>
    <sheetView zoomScalePageLayoutView="0" workbookViewId="0" topLeftCell="A24">
      <selection activeCell="J35" sqref="J35"/>
    </sheetView>
  </sheetViews>
  <sheetFormatPr defaultColWidth="9.140625" defaultRowHeight="12.75"/>
  <cols>
    <col min="1" max="1" width="30.7109375" style="0" customWidth="1"/>
    <col min="2" max="2" width="12.8515625" style="0" bestFit="1" customWidth="1"/>
    <col min="3" max="3" width="11.00390625" style="0" customWidth="1"/>
    <col min="4" max="4" width="12.8515625" style="0" bestFit="1" customWidth="1"/>
    <col min="5" max="5" width="13.00390625" style="0" bestFit="1" customWidth="1"/>
    <col min="6" max="6" width="14.421875" style="0" customWidth="1"/>
    <col min="7" max="7" width="12.8515625" style="0" bestFit="1" customWidth="1"/>
    <col min="8" max="8" width="11.8515625" style="0" customWidth="1"/>
    <col min="9" max="9" width="12.8515625" style="0" bestFit="1" customWidth="1"/>
    <col min="10" max="10" width="13.00390625" style="0" bestFit="1" customWidth="1"/>
    <col min="11" max="11" width="11.8515625" style="0" bestFit="1" customWidth="1"/>
    <col min="12" max="12" width="5.7109375" style="0" customWidth="1"/>
    <col min="13" max="13" width="14.00390625" style="0" bestFit="1" customWidth="1"/>
    <col min="14" max="14" width="11.8515625" style="0" customWidth="1"/>
    <col min="15" max="15" width="12.28125" style="0" customWidth="1"/>
  </cols>
  <sheetData>
    <row r="1" spans="1:2" ht="18">
      <c r="A1" s="54" t="s">
        <v>49</v>
      </c>
      <c r="B1" s="57">
        <f>'Signature Page'!$B$10</f>
        <v>0</v>
      </c>
    </row>
    <row r="2" spans="1:2" ht="18">
      <c r="A2" s="9" t="s">
        <v>50</v>
      </c>
      <c r="B2" s="126" t="s">
        <v>357</v>
      </c>
    </row>
    <row r="4" ht="18">
      <c r="F4" s="110" t="s">
        <v>234</v>
      </c>
    </row>
    <row r="5" ht="18">
      <c r="F5" s="110" t="s">
        <v>235</v>
      </c>
    </row>
    <row r="6" ht="18">
      <c r="F6" s="110" t="s">
        <v>236</v>
      </c>
    </row>
    <row r="8" ht="12.75">
      <c r="H8">
        <v>98</v>
      </c>
    </row>
    <row r="9" spans="6:9" ht="12.75">
      <c r="F9">
        <v>27</v>
      </c>
      <c r="G9">
        <v>91</v>
      </c>
      <c r="H9" s="6" t="s">
        <v>193</v>
      </c>
      <c r="I9" s="6" t="s">
        <v>193</v>
      </c>
    </row>
    <row r="10" spans="2:9" ht="12.75">
      <c r="B10" s="6"/>
      <c r="C10" s="6" t="s">
        <v>238</v>
      </c>
      <c r="D10" s="6" t="s">
        <v>238</v>
      </c>
      <c r="G10" s="6" t="s">
        <v>186</v>
      </c>
      <c r="H10" s="6" t="s">
        <v>243</v>
      </c>
      <c r="I10" s="6" t="s">
        <v>245</v>
      </c>
    </row>
    <row r="11" spans="2:11" ht="12.75">
      <c r="B11" s="6" t="s">
        <v>207</v>
      </c>
      <c r="C11" s="6" t="s">
        <v>239</v>
      </c>
      <c r="D11" s="6" t="s">
        <v>240</v>
      </c>
      <c r="E11" s="6" t="s">
        <v>193</v>
      </c>
      <c r="F11" s="6" t="s">
        <v>242</v>
      </c>
      <c r="G11" s="6" t="s">
        <v>242</v>
      </c>
      <c r="H11" s="6" t="s">
        <v>244</v>
      </c>
      <c r="I11" s="6" t="s">
        <v>244</v>
      </c>
      <c r="J11" s="112" t="s">
        <v>246</v>
      </c>
      <c r="K11" s="112" t="s">
        <v>248</v>
      </c>
    </row>
    <row r="12" spans="2:13" ht="12.75">
      <c r="B12" s="111" t="s">
        <v>237</v>
      </c>
      <c r="C12" s="111" t="s">
        <v>237</v>
      </c>
      <c r="D12" s="111" t="s">
        <v>237</v>
      </c>
      <c r="E12" s="111" t="s">
        <v>241</v>
      </c>
      <c r="F12" s="111" t="s">
        <v>243</v>
      </c>
      <c r="G12" s="111" t="s">
        <v>237</v>
      </c>
      <c r="H12" s="111" t="s">
        <v>188</v>
      </c>
      <c r="I12" s="111" t="s">
        <v>188</v>
      </c>
      <c r="J12" s="111" t="s">
        <v>247</v>
      </c>
      <c r="K12" s="111" t="s">
        <v>237</v>
      </c>
      <c r="M12" s="111" t="s">
        <v>249</v>
      </c>
    </row>
    <row r="14" ht="12.75">
      <c r="A14" s="3" t="s">
        <v>250</v>
      </c>
    </row>
    <row r="15" spans="1:13" ht="12.75">
      <c r="A15" s="15" t="s">
        <v>251</v>
      </c>
      <c r="B15" s="128">
        <v>2460</v>
      </c>
      <c r="C15" s="128">
        <v>0</v>
      </c>
      <c r="D15" s="128">
        <v>0</v>
      </c>
      <c r="E15" s="128">
        <v>66884.26</v>
      </c>
      <c r="F15" s="128">
        <v>9926202.39</v>
      </c>
      <c r="G15" s="128">
        <v>1194666.63</v>
      </c>
      <c r="H15" s="128">
        <f>710270.1+39541.7</f>
        <v>749811.7999999999</v>
      </c>
      <c r="I15" s="128">
        <v>1184616.14</v>
      </c>
      <c r="J15" s="128">
        <v>3663776.41</v>
      </c>
      <c r="K15" s="128">
        <v>7967.65</v>
      </c>
      <c r="L15" s="128"/>
      <c r="M15" s="128">
        <f>SUM(B15:L15)</f>
        <v>16796385.28</v>
      </c>
    </row>
    <row r="16" spans="1:13" ht="12.75">
      <c r="A16" s="15" t="s">
        <v>252</v>
      </c>
      <c r="B16" s="128">
        <v>87076</v>
      </c>
      <c r="C16" s="128">
        <v>0</v>
      </c>
      <c r="D16" s="128">
        <v>78474.11</v>
      </c>
      <c r="E16" s="128">
        <v>0</v>
      </c>
      <c r="F16" s="128">
        <v>154414.86</v>
      </c>
      <c r="G16" s="128">
        <v>0</v>
      </c>
      <c r="H16" s="128">
        <v>65452.11</v>
      </c>
      <c r="I16" s="128">
        <v>1370356.09</v>
      </c>
      <c r="J16" s="128">
        <v>0</v>
      </c>
      <c r="K16" s="128">
        <v>0</v>
      </c>
      <c r="L16" s="128"/>
      <c r="M16" s="128">
        <f>SUM(B16:L16)</f>
        <v>1755773.17</v>
      </c>
    </row>
    <row r="17" spans="1:13" ht="12.75">
      <c r="A17" s="15" t="s">
        <v>253</v>
      </c>
      <c r="B17" s="128">
        <v>1581905.57</v>
      </c>
      <c r="C17" s="128">
        <v>367645.01</v>
      </c>
      <c r="D17" s="128">
        <v>5187594.91</v>
      </c>
      <c r="E17" s="128">
        <v>0</v>
      </c>
      <c r="F17" s="128">
        <v>2023574</v>
      </c>
      <c r="G17" s="128">
        <v>0</v>
      </c>
      <c r="H17" s="128">
        <v>37500</v>
      </c>
      <c r="I17" s="128">
        <v>273504</v>
      </c>
      <c r="J17" s="128">
        <v>0</v>
      </c>
      <c r="K17" s="128">
        <v>0</v>
      </c>
      <c r="L17" s="128"/>
      <c r="M17" s="128">
        <f>SUM(B17:L17)</f>
        <v>9471723.49</v>
      </c>
    </row>
    <row r="18" spans="1:13" ht="12.75">
      <c r="A18" s="15" t="s">
        <v>254</v>
      </c>
      <c r="B18" s="128">
        <v>0</v>
      </c>
      <c r="C18" s="128">
        <v>0</v>
      </c>
      <c r="D18" s="128">
        <v>0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/>
      <c r="M18" s="128">
        <f>SUM(B18:L18)</f>
        <v>0</v>
      </c>
    </row>
    <row r="19" spans="1:13" ht="12.75">
      <c r="A19" s="15" t="s">
        <v>255</v>
      </c>
      <c r="B19" s="128">
        <v>4267.93</v>
      </c>
      <c r="C19" s="128">
        <v>0</v>
      </c>
      <c r="D19" s="128">
        <v>7000</v>
      </c>
      <c r="E19" s="128">
        <v>2711950.21</v>
      </c>
      <c r="F19" s="128">
        <v>434531.11</v>
      </c>
      <c r="G19" s="128">
        <v>130509.69</v>
      </c>
      <c r="H19" s="128">
        <f>-109800.01+7200</f>
        <v>-102600.01</v>
      </c>
      <c r="I19" s="128">
        <v>687747.65</v>
      </c>
      <c r="J19" s="128">
        <v>11022.74</v>
      </c>
      <c r="K19" s="128">
        <v>0</v>
      </c>
      <c r="L19" s="128"/>
      <c r="M19" s="128">
        <f>SUM(B19:L19)</f>
        <v>3884429.3200000003</v>
      </c>
    </row>
    <row r="20" spans="2:13" ht="12.75"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1" spans="1:13" ht="12.75">
      <c r="A21" s="15" t="s">
        <v>256</v>
      </c>
      <c r="B21" s="129">
        <f>SUM(B15:B19)</f>
        <v>1675709.5</v>
      </c>
      <c r="C21" s="129">
        <f aca="true" t="shared" si="0" ref="C21:M21">SUM(C15:C19)</f>
        <v>367645.01</v>
      </c>
      <c r="D21" s="129">
        <f t="shared" si="0"/>
        <v>5273069.0200000005</v>
      </c>
      <c r="E21" s="129">
        <f t="shared" si="0"/>
        <v>2778834.4699999997</v>
      </c>
      <c r="F21" s="129">
        <f t="shared" si="0"/>
        <v>12538722.36</v>
      </c>
      <c r="G21" s="129">
        <f t="shared" si="0"/>
        <v>1325176.3199999998</v>
      </c>
      <c r="H21" s="129">
        <f t="shared" si="0"/>
        <v>750163.8999999999</v>
      </c>
      <c r="I21" s="129">
        <f t="shared" si="0"/>
        <v>3516223.88</v>
      </c>
      <c r="J21" s="129">
        <f t="shared" si="0"/>
        <v>3674799.1500000004</v>
      </c>
      <c r="K21" s="129">
        <f t="shared" si="0"/>
        <v>7967.65</v>
      </c>
      <c r="L21" s="129"/>
      <c r="M21" s="129">
        <f t="shared" si="0"/>
        <v>31908311.260000005</v>
      </c>
    </row>
    <row r="22" spans="2:13" ht="12.75"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</row>
    <row r="24" ht="12.75">
      <c r="A24" s="3" t="s">
        <v>257</v>
      </c>
    </row>
    <row r="25" ht="12.75">
      <c r="A25" s="15" t="s">
        <v>258</v>
      </c>
    </row>
    <row r="26" spans="1:13" ht="12.75">
      <c r="A26" s="15" t="s">
        <v>259</v>
      </c>
      <c r="B26" s="128">
        <v>140351.65</v>
      </c>
      <c r="C26" s="128">
        <v>125415.42</v>
      </c>
      <c r="D26" s="128">
        <f>90936.69+3991.29</f>
        <v>94927.98</v>
      </c>
      <c r="E26" s="128">
        <v>0</v>
      </c>
      <c r="F26" s="128">
        <v>5171038.75</v>
      </c>
      <c r="G26" s="128">
        <f>241255.47+859326.8</f>
        <v>1100582.27</v>
      </c>
      <c r="H26" s="128">
        <f>23074.94+22662.74</f>
        <v>45737.68</v>
      </c>
      <c r="I26" s="128">
        <v>1106830.84</v>
      </c>
      <c r="J26" s="128">
        <v>0</v>
      </c>
      <c r="K26" s="128">
        <v>0</v>
      </c>
      <c r="L26" s="128"/>
      <c r="M26" s="128">
        <f>SUM(B26:L26)</f>
        <v>7784884.59</v>
      </c>
    </row>
    <row r="27" spans="1:13" ht="12.75">
      <c r="A27" s="15" t="s">
        <v>260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>
        <f>SUM(B27:K27)</f>
        <v>0</v>
      </c>
    </row>
    <row r="28" spans="1:13" ht="12.75">
      <c r="A28" s="15" t="s">
        <v>261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29" spans="1:13" ht="12.75">
      <c r="A29" s="15" t="s">
        <v>259</v>
      </c>
      <c r="B29" s="128">
        <v>1536008.36</v>
      </c>
      <c r="C29" s="128">
        <v>219265.27</v>
      </c>
      <c r="D29" s="128">
        <v>4895300.96</v>
      </c>
      <c r="E29" s="128">
        <v>2219270.58</v>
      </c>
      <c r="F29" s="128">
        <v>3813213.93</v>
      </c>
      <c r="G29" s="128">
        <v>5916.93</v>
      </c>
      <c r="H29" s="128">
        <v>618010.78</v>
      </c>
      <c r="I29" s="128">
        <v>2271163.11</v>
      </c>
      <c r="J29" s="128">
        <f>488787.07+1903134.01</f>
        <v>2391921.08</v>
      </c>
      <c r="K29" s="128">
        <v>164206.87</v>
      </c>
      <c r="L29" s="128"/>
      <c r="M29" s="128">
        <f>SUM(B29:L29)</f>
        <v>18134277.87</v>
      </c>
    </row>
    <row r="30" spans="1:13" ht="12.75">
      <c r="A30" s="15" t="s">
        <v>260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>
        <f>SUM(B30:L30)</f>
        <v>0</v>
      </c>
    </row>
    <row r="31" spans="1:13" ht="12.75">
      <c r="A31" s="15" t="s">
        <v>262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>
        <f>SUM(B31:L31)</f>
        <v>0</v>
      </c>
    </row>
    <row r="32" spans="1:13" ht="12.75">
      <c r="A32" s="15" t="s">
        <v>259</v>
      </c>
      <c r="B32" s="128">
        <v>88676.04</v>
      </c>
      <c r="C32" s="128">
        <v>22964.32</v>
      </c>
      <c r="D32" s="128">
        <v>135313.22</v>
      </c>
      <c r="E32" s="128">
        <v>1676.6</v>
      </c>
      <c r="F32" s="128">
        <v>3175153.64</v>
      </c>
      <c r="G32" s="128">
        <f>124004.48+94672.64</f>
        <v>218677.12</v>
      </c>
      <c r="H32" s="128">
        <f>41201.24+1840</f>
        <v>43041.24</v>
      </c>
      <c r="I32" s="128">
        <v>220061.84</v>
      </c>
      <c r="J32" s="128">
        <f>68221.83+116461.84</f>
        <v>184683.66999999998</v>
      </c>
      <c r="K32" s="128">
        <v>3291.98</v>
      </c>
      <c r="L32" s="128"/>
      <c r="M32" s="128">
        <f>SUM(B32:L32)</f>
        <v>4093539.6700000004</v>
      </c>
    </row>
    <row r="33" spans="1:13" ht="12.75">
      <c r="A33" s="15" t="s">
        <v>260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>
        <f>SUM(B33:L33)</f>
        <v>0</v>
      </c>
    </row>
    <row r="34" spans="2:13" ht="12.75"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</row>
    <row r="35" spans="1:13" ht="12.75">
      <c r="A35" s="15" t="s">
        <v>263</v>
      </c>
      <c r="B35" s="129">
        <f>SUM(B26:B34)</f>
        <v>1765036.05</v>
      </c>
      <c r="C35" s="129">
        <f aca="true" t="shared" si="1" ref="C35:K35">SUM(C26:C34)</f>
        <v>367645.01</v>
      </c>
      <c r="D35" s="129">
        <f t="shared" si="1"/>
        <v>5125542.16</v>
      </c>
      <c r="E35" s="129">
        <f t="shared" si="1"/>
        <v>2220947.18</v>
      </c>
      <c r="F35" s="129">
        <f t="shared" si="1"/>
        <v>12159406.32</v>
      </c>
      <c r="G35" s="129">
        <f t="shared" si="1"/>
        <v>1325176.3199999998</v>
      </c>
      <c r="H35" s="129">
        <f t="shared" si="1"/>
        <v>706789.7000000001</v>
      </c>
      <c r="I35" s="129">
        <f t="shared" si="1"/>
        <v>3598055.79</v>
      </c>
      <c r="J35" s="129">
        <f t="shared" si="1"/>
        <v>2576604.75</v>
      </c>
      <c r="K35" s="129">
        <f t="shared" si="1"/>
        <v>167498.85</v>
      </c>
      <c r="L35" s="129"/>
      <c r="M35" s="129">
        <f>SUM(M26:M33)</f>
        <v>30012702.130000003</v>
      </c>
    </row>
    <row r="36" spans="2:13" ht="12.75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>
        <f>SUM(B35:K35)</f>
        <v>30012702.13</v>
      </c>
    </row>
    <row r="37" spans="2:13" ht="12.75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spans="1:13" ht="12.75">
      <c r="A38" s="15" t="s">
        <v>264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</row>
    <row r="39" spans="1:13" ht="12.75">
      <c r="A39" s="15" t="s">
        <v>265</v>
      </c>
      <c r="B39" s="128">
        <f>+B21-B35</f>
        <v>-89326.55000000005</v>
      </c>
      <c r="C39" s="128">
        <f>+C21-C35</f>
        <v>0</v>
      </c>
      <c r="D39" s="128">
        <f aca="true" t="shared" si="2" ref="D39:M39">+D21-D35</f>
        <v>147526.86000000034</v>
      </c>
      <c r="E39" s="128">
        <f t="shared" si="2"/>
        <v>557887.2899999996</v>
      </c>
      <c r="F39" s="128">
        <f t="shared" si="2"/>
        <v>379316.0399999991</v>
      </c>
      <c r="G39" s="128">
        <f t="shared" si="2"/>
        <v>0</v>
      </c>
      <c r="H39" s="128">
        <f t="shared" si="2"/>
        <v>43374.19999999984</v>
      </c>
      <c r="I39" s="128">
        <f t="shared" si="2"/>
        <v>-81831.91000000015</v>
      </c>
      <c r="J39" s="128">
        <f t="shared" si="2"/>
        <v>1098194.4000000004</v>
      </c>
      <c r="K39" s="128">
        <f t="shared" si="2"/>
        <v>-159531.2</v>
      </c>
      <c r="L39" s="128"/>
      <c r="M39" s="128">
        <f t="shared" si="2"/>
        <v>1895609.1300000027</v>
      </c>
    </row>
    <row r="40" spans="2:13" ht="12.75"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</row>
    <row r="41" spans="1:13" ht="12.75">
      <c r="A41" s="15" t="s">
        <v>270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</row>
    <row r="42" spans="1:13" ht="12.75">
      <c r="A42" s="15" t="s">
        <v>271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>
        <f>SUM(B42:K42)</f>
        <v>0</v>
      </c>
    </row>
    <row r="43" spans="1:13" ht="12.75">
      <c r="A43" s="15" t="s">
        <v>272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>
        <f>SUM(B43:K43)</f>
        <v>0</v>
      </c>
    </row>
    <row r="44" spans="2:13" ht="12.75"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ht="12.75">
      <c r="A45" s="15" t="s">
        <v>273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ht="12.75">
      <c r="A46" s="15" t="s">
        <v>274</v>
      </c>
      <c r="B46" s="129">
        <f>SUM(B42:B43)</f>
        <v>0</v>
      </c>
      <c r="C46" s="129">
        <f aca="true" t="shared" si="3" ref="C46:M46">SUM(C42:C43)</f>
        <v>0</v>
      </c>
      <c r="D46" s="129">
        <f t="shared" si="3"/>
        <v>0</v>
      </c>
      <c r="E46" s="129">
        <f t="shared" si="3"/>
        <v>0</v>
      </c>
      <c r="F46" s="129">
        <f t="shared" si="3"/>
        <v>0</v>
      </c>
      <c r="G46" s="129">
        <f t="shared" si="3"/>
        <v>0</v>
      </c>
      <c r="H46" s="129">
        <f t="shared" si="3"/>
        <v>0</v>
      </c>
      <c r="I46" s="129">
        <f t="shared" si="3"/>
        <v>0</v>
      </c>
      <c r="J46" s="129">
        <f t="shared" si="3"/>
        <v>0</v>
      </c>
      <c r="K46" s="129">
        <f t="shared" si="3"/>
        <v>0</v>
      </c>
      <c r="L46" s="129"/>
      <c r="M46" s="129">
        <f t="shared" si="3"/>
        <v>0</v>
      </c>
    </row>
    <row r="47" spans="2:13" ht="12.75"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2:13" ht="12.75"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</row>
    <row r="49" spans="1:13" ht="12.75">
      <c r="A49" s="15" t="s">
        <v>275</v>
      </c>
      <c r="B49" s="128">
        <f>+B39+B46</f>
        <v>-89326.55000000005</v>
      </c>
      <c r="C49" s="128">
        <f aca="true" t="shared" si="4" ref="C49:M49">+C39+C46</f>
        <v>0</v>
      </c>
      <c r="D49" s="128">
        <f t="shared" si="4"/>
        <v>147526.86000000034</v>
      </c>
      <c r="E49" s="128">
        <f t="shared" si="4"/>
        <v>557887.2899999996</v>
      </c>
      <c r="F49" s="128">
        <f t="shared" si="4"/>
        <v>379316.0399999991</v>
      </c>
      <c r="G49" s="128">
        <f t="shared" si="4"/>
        <v>0</v>
      </c>
      <c r="H49" s="128">
        <f t="shared" si="4"/>
        <v>43374.19999999984</v>
      </c>
      <c r="I49" s="128">
        <f t="shared" si="4"/>
        <v>-81831.91000000015</v>
      </c>
      <c r="J49" s="128">
        <f t="shared" si="4"/>
        <v>1098194.4000000004</v>
      </c>
      <c r="K49" s="128">
        <f t="shared" si="4"/>
        <v>-159531.2</v>
      </c>
      <c r="L49" s="128"/>
      <c r="M49" s="128">
        <f t="shared" si="4"/>
        <v>1895609.1300000027</v>
      </c>
    </row>
    <row r="50" spans="1:13" ht="12.75">
      <c r="A50" s="15" t="s">
        <v>361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>
        <v>434084.68</v>
      </c>
      <c r="L50" s="128"/>
      <c r="M50" s="128">
        <f>SUM(B50:K50)</f>
        <v>434084.68</v>
      </c>
    </row>
    <row r="51" spans="1:13" ht="12.75">
      <c r="A51" s="15" t="s">
        <v>276</v>
      </c>
      <c r="B51" s="128">
        <v>12.05</v>
      </c>
      <c r="C51" s="128">
        <v>288.9</v>
      </c>
      <c r="D51" s="128">
        <v>152155.82</v>
      </c>
      <c r="E51" s="128">
        <v>1338265.2</v>
      </c>
      <c r="F51" s="128">
        <v>-130893.01</v>
      </c>
      <c r="G51" s="128">
        <v>158790.29</v>
      </c>
      <c r="H51" s="128">
        <v>-28427.54</v>
      </c>
      <c r="I51" s="128">
        <v>653442.12</v>
      </c>
      <c r="J51" s="128">
        <v>2013778.68</v>
      </c>
      <c r="K51" s="128">
        <v>-719384</v>
      </c>
      <c r="L51" s="128"/>
      <c r="M51" s="128">
        <f>SUM(B51:K51)</f>
        <v>3438028.51</v>
      </c>
    </row>
    <row r="52" spans="2:13" ht="12.75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2:13" ht="12.75"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</row>
    <row r="54" spans="1:13" ht="13.5" thickBot="1">
      <c r="A54" s="15" t="s">
        <v>277</v>
      </c>
      <c r="B54" s="130">
        <f>+B49+B51</f>
        <v>-89314.50000000004</v>
      </c>
      <c r="C54" s="130">
        <f>+C49+C51</f>
        <v>288.9</v>
      </c>
      <c r="D54" s="130">
        <f aca="true" t="shared" si="5" ref="D54:J54">+D49+D51</f>
        <v>299682.68000000034</v>
      </c>
      <c r="E54" s="130">
        <f t="shared" si="5"/>
        <v>1896152.4899999995</v>
      </c>
      <c r="F54" s="130">
        <f t="shared" si="5"/>
        <v>248423.0299999991</v>
      </c>
      <c r="G54" s="130">
        <f t="shared" si="5"/>
        <v>158790.29</v>
      </c>
      <c r="H54" s="130">
        <f t="shared" si="5"/>
        <v>14946.659999999836</v>
      </c>
      <c r="I54" s="130">
        <f t="shared" si="5"/>
        <v>571610.2099999998</v>
      </c>
      <c r="J54" s="130">
        <f t="shared" si="5"/>
        <v>3111973.08</v>
      </c>
      <c r="K54" s="130">
        <f>+K49+K50+K51</f>
        <v>-444830.52</v>
      </c>
      <c r="L54" s="130"/>
      <c r="M54" s="130">
        <f>+M49+M51+M50</f>
        <v>5767722.320000002</v>
      </c>
    </row>
    <row r="55" spans="2:13" ht="13.5" thickTop="1"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</row>
    <row r="56" spans="2:13" ht="12.75"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</row>
    <row r="57" spans="2:13" ht="12.75"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2:13" ht="12.75"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</row>
    <row r="59" spans="2:13" ht="12.75"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50"/>
  <sheetViews>
    <sheetView zoomScale="75" zoomScaleNormal="75" zoomScalePageLayoutView="0" workbookViewId="0" topLeftCell="A14">
      <selection activeCell="B37" sqref="B37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54" t="s">
        <v>49</v>
      </c>
      <c r="B1" s="57">
        <f>'Signature Page'!$B$10</f>
        <v>0</v>
      </c>
    </row>
    <row r="2" spans="1:2" ht="18">
      <c r="A2" s="9" t="s">
        <v>50</v>
      </c>
      <c r="B2" s="35" t="s">
        <v>357</v>
      </c>
    </row>
    <row r="3" spans="3:4" ht="18">
      <c r="C3" s="70" t="s">
        <v>0</v>
      </c>
      <c r="D3" s="11"/>
    </row>
    <row r="4" ht="15.75">
      <c r="C4" s="66" t="s">
        <v>41</v>
      </c>
    </row>
    <row r="5" ht="15.75">
      <c r="C5" s="1"/>
    </row>
    <row r="6" ht="15.75">
      <c r="C6" s="1"/>
    </row>
    <row r="7" spans="2:4" ht="12.75">
      <c r="B7" s="51" t="s">
        <v>147</v>
      </c>
      <c r="C7" s="51"/>
      <c r="D7" s="52"/>
    </row>
    <row r="8" spans="2:4" ht="12.75">
      <c r="B8" s="53" t="s">
        <v>148</v>
      </c>
      <c r="C8" s="53" t="s">
        <v>53</v>
      </c>
      <c r="D8" s="68" t="s">
        <v>53</v>
      </c>
    </row>
    <row r="9" spans="2:4" ht="12.75">
      <c r="B9" s="111" t="s">
        <v>41</v>
      </c>
      <c r="C9" s="114" t="s">
        <v>54</v>
      </c>
      <c r="D9" s="114" t="s">
        <v>41</v>
      </c>
    </row>
    <row r="10" ht="12.75">
      <c r="A10" s="15" t="s">
        <v>1</v>
      </c>
    </row>
    <row r="11" spans="1:4" ht="12.75">
      <c r="A11" s="2" t="s">
        <v>2</v>
      </c>
      <c r="B11" s="63">
        <v>25404.73</v>
      </c>
      <c r="C11" s="62"/>
      <c r="D11" s="5">
        <f>+B11+C11</f>
        <v>25404.73</v>
      </c>
    </row>
    <row r="12" spans="1:4" ht="12.75">
      <c r="A12" s="2" t="s">
        <v>43</v>
      </c>
      <c r="B12" s="63">
        <f>16951222.78-B11-B14-B18-154837.5</f>
        <v>15561939.890000002</v>
      </c>
      <c r="C12" s="62"/>
      <c r="D12" s="5">
        <f aca="true" t="shared" si="0" ref="D12:D19">+B12+C12</f>
        <v>15561939.890000002</v>
      </c>
    </row>
    <row r="13" spans="1:4" ht="12.75">
      <c r="A13" s="2" t="s">
        <v>42</v>
      </c>
      <c r="B13" s="63">
        <v>0</v>
      </c>
      <c r="C13" s="62"/>
      <c r="D13" s="5">
        <f t="shared" si="0"/>
        <v>0</v>
      </c>
    </row>
    <row r="14" spans="1:4" ht="12.75">
      <c r="A14" s="2" t="s">
        <v>5</v>
      </c>
      <c r="B14" s="63">
        <v>1194666.63</v>
      </c>
      <c r="C14" s="62"/>
      <c r="D14" s="5">
        <f t="shared" si="0"/>
        <v>1194666.63</v>
      </c>
    </row>
    <row r="15" spans="1:4" ht="12.75">
      <c r="A15" s="2" t="s">
        <v>3</v>
      </c>
      <c r="B15" s="63">
        <v>0</v>
      </c>
      <c r="C15" s="62"/>
      <c r="D15" s="5">
        <f t="shared" si="0"/>
        <v>0</v>
      </c>
    </row>
    <row r="16" spans="1:4" ht="12.75">
      <c r="A16" s="2" t="s">
        <v>11</v>
      </c>
      <c r="B16" s="65">
        <v>0</v>
      </c>
      <c r="C16" s="62"/>
      <c r="D16" s="5">
        <f t="shared" si="0"/>
        <v>0</v>
      </c>
    </row>
    <row r="17" spans="1:4" ht="12.75">
      <c r="A17" s="2" t="s">
        <v>44</v>
      </c>
      <c r="B17" s="65">
        <f>3884429.32</f>
        <v>3884429.32</v>
      </c>
      <c r="C17" s="62"/>
      <c r="D17" s="5">
        <f t="shared" si="0"/>
        <v>3884429.32</v>
      </c>
    </row>
    <row r="18" spans="1:4" ht="12.75">
      <c r="A18" s="2" t="s">
        <v>29</v>
      </c>
      <c r="B18" s="65">
        <v>14374.03</v>
      </c>
      <c r="C18" s="62"/>
      <c r="D18" s="5">
        <f t="shared" si="0"/>
        <v>14374.03</v>
      </c>
    </row>
    <row r="19" spans="1:4" ht="12.75">
      <c r="A19" s="2" t="s">
        <v>30</v>
      </c>
      <c r="B19" s="64">
        <v>0</v>
      </c>
      <c r="C19" s="62"/>
      <c r="D19" s="13">
        <f t="shared" si="0"/>
        <v>0</v>
      </c>
    </row>
    <row r="20" spans="1:4" ht="12.75">
      <c r="A20" s="4" t="s">
        <v>34</v>
      </c>
      <c r="B20" s="120">
        <f>SUM(B11:B19)</f>
        <v>20680814.600000005</v>
      </c>
      <c r="C20" s="62"/>
      <c r="D20" s="120">
        <f>SUM(D11:D19)</f>
        <v>20680814.600000005</v>
      </c>
    </row>
    <row r="21" ht="12.75">
      <c r="C21" s="62"/>
    </row>
    <row r="22" spans="1:3" ht="12.75">
      <c r="A22" s="15" t="s">
        <v>4</v>
      </c>
      <c r="C22" s="62"/>
    </row>
    <row r="23" spans="1:4" ht="12.75">
      <c r="A23" s="2" t="s">
        <v>6</v>
      </c>
      <c r="B23" s="63">
        <f>15619.01+461244.77</f>
        <v>476863.78</v>
      </c>
      <c r="C23" s="62"/>
      <c r="D23" s="5">
        <f>+B23+C23</f>
        <v>476863.78</v>
      </c>
    </row>
    <row r="24" spans="1:4" ht="12.75">
      <c r="A24" s="2" t="s">
        <v>7</v>
      </c>
      <c r="B24" s="64">
        <f>1124071.89+154837.5</f>
        <v>1278909.39</v>
      </c>
      <c r="C24" s="62"/>
      <c r="D24" s="13">
        <f>+B24+C24</f>
        <v>1278909.39</v>
      </c>
    </row>
    <row r="25" spans="1:4" ht="12.75">
      <c r="A25" s="4" t="s">
        <v>266</v>
      </c>
      <c r="B25" s="120">
        <f>SUM(B23:B24)</f>
        <v>1755773.17</v>
      </c>
      <c r="C25" s="62"/>
      <c r="D25" s="120">
        <f>SUM(D23:D24)</f>
        <v>1755773.17</v>
      </c>
    </row>
    <row r="26" ht="12.75">
      <c r="C26" s="62"/>
    </row>
    <row r="27" spans="1:3" ht="12.75">
      <c r="A27" s="15" t="s">
        <v>8</v>
      </c>
      <c r="C27" s="62"/>
    </row>
    <row r="28" spans="1:4" ht="12.75">
      <c r="A28" s="2" t="s">
        <v>31</v>
      </c>
      <c r="B28" s="63">
        <f>1316511.65+5321742.56</f>
        <v>6638254.209999999</v>
      </c>
      <c r="C28" s="62"/>
      <c r="D28" s="5">
        <f>+B28+C28</f>
        <v>6638254.209999999</v>
      </c>
    </row>
    <row r="29" spans="1:4" ht="12.75">
      <c r="A29" s="2" t="s">
        <v>32</v>
      </c>
      <c r="B29" s="63">
        <f>165755+135900+573240.28</f>
        <v>874895.28</v>
      </c>
      <c r="C29" s="62"/>
      <c r="D29" s="5">
        <f>+B29+C29</f>
        <v>874895.28</v>
      </c>
    </row>
    <row r="30" spans="1:4" ht="12.75">
      <c r="A30" s="2" t="s">
        <v>9</v>
      </c>
      <c r="B30" s="63">
        <v>0</v>
      </c>
      <c r="C30" s="62"/>
      <c r="D30" s="5">
        <f>+B30+C30</f>
        <v>0</v>
      </c>
    </row>
    <row r="31" spans="1:4" ht="12.75">
      <c r="A31" s="2" t="s">
        <v>13</v>
      </c>
      <c r="B31" s="63">
        <v>1958574</v>
      </c>
      <c r="C31" s="62"/>
      <c r="D31" s="5"/>
    </row>
    <row r="32" spans="1:4" ht="12.75">
      <c r="A32" s="2" t="s">
        <v>355</v>
      </c>
      <c r="B32" s="64">
        <v>0</v>
      </c>
      <c r="C32" s="62"/>
      <c r="D32" s="13">
        <f>+B32+C32</f>
        <v>0</v>
      </c>
    </row>
    <row r="33" spans="1:4" ht="12.75">
      <c r="A33" s="4" t="s">
        <v>267</v>
      </c>
      <c r="B33" s="120">
        <f>SUM(B28:B32)</f>
        <v>9471723.489999998</v>
      </c>
      <c r="C33" s="62"/>
      <c r="D33" s="120">
        <f>SUM(D28:D32)</f>
        <v>7513149.489999999</v>
      </c>
    </row>
    <row r="34" ht="12.75">
      <c r="C34" s="62"/>
    </row>
    <row r="35" spans="1:3" ht="12.75">
      <c r="A35" s="15" t="s">
        <v>10</v>
      </c>
      <c r="C35" s="62"/>
    </row>
    <row r="36" spans="1:4" ht="12.75">
      <c r="A36" s="2" t="s">
        <v>12</v>
      </c>
      <c r="B36" s="63">
        <v>0</v>
      </c>
      <c r="C36" s="62"/>
      <c r="D36" s="5">
        <f>+B36+C36</f>
        <v>0</v>
      </c>
    </row>
    <row r="37" spans="1:4" ht="12.75">
      <c r="A37" s="2" t="s">
        <v>45</v>
      </c>
      <c r="B37" s="63">
        <v>0</v>
      </c>
      <c r="C37" s="62"/>
      <c r="D37" s="5">
        <f>+B37+C37</f>
        <v>0</v>
      </c>
    </row>
    <row r="38" spans="1:4" ht="12.75">
      <c r="A38" s="2" t="s">
        <v>33</v>
      </c>
      <c r="B38" s="64">
        <v>0</v>
      </c>
      <c r="C38" s="62"/>
      <c r="D38" s="13">
        <f>+B38+C38</f>
        <v>0</v>
      </c>
    </row>
    <row r="39" spans="1:4" ht="12.75">
      <c r="A39" s="4" t="s">
        <v>268</v>
      </c>
      <c r="B39" s="120">
        <f>SUM(B36:B38)</f>
        <v>0</v>
      </c>
      <c r="C39" s="62"/>
      <c r="D39" s="120">
        <f>SUM(D36:D38)</f>
        <v>0</v>
      </c>
    </row>
    <row r="40" ht="12.75">
      <c r="C40" s="62"/>
    </row>
    <row r="41" spans="1:4" ht="12.75">
      <c r="A41" s="7" t="s">
        <v>269</v>
      </c>
      <c r="B41" s="119">
        <f>+B20+B25+B33+B39</f>
        <v>31908311.26</v>
      </c>
      <c r="C41" s="62"/>
      <c r="D41" s="119">
        <f>+D20+D25+D33+D39</f>
        <v>29949737.26</v>
      </c>
    </row>
    <row r="43" spans="2:4" ht="12.75">
      <c r="B43" t="s">
        <v>326</v>
      </c>
      <c r="D43" t="s">
        <v>326</v>
      </c>
    </row>
    <row r="44" spans="2:4" ht="12.75">
      <c r="B44" t="s">
        <v>327</v>
      </c>
      <c r="D44" t="s">
        <v>327</v>
      </c>
    </row>
    <row r="45" spans="2:4" ht="12.75">
      <c r="B45" t="s">
        <v>328</v>
      </c>
      <c r="D45" t="s">
        <v>334</v>
      </c>
    </row>
    <row r="46" spans="2:4" ht="12.75">
      <c r="B46" t="s">
        <v>329</v>
      </c>
      <c r="D46" t="s">
        <v>335</v>
      </c>
    </row>
    <row r="47" spans="2:4" ht="12.75">
      <c r="B47" t="s">
        <v>330</v>
      </c>
      <c r="D47" t="s">
        <v>336</v>
      </c>
    </row>
    <row r="48" spans="2:4" ht="12.75">
      <c r="B48" t="s">
        <v>331</v>
      </c>
      <c r="D48" t="s">
        <v>337</v>
      </c>
    </row>
    <row r="49" ht="12.75">
      <c r="B49" t="s">
        <v>332</v>
      </c>
    </row>
    <row r="50" ht="12.75">
      <c r="B50" t="s">
        <v>333</v>
      </c>
    </row>
  </sheetData>
  <sheetProtection selectLockedCells="1"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52"/>
  <sheetViews>
    <sheetView zoomScale="75" zoomScaleNormal="75" zoomScalePageLayoutView="0" workbookViewId="0" topLeftCell="A12">
      <selection activeCell="B24" sqref="B24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</cols>
  <sheetData>
    <row r="1" spans="1:2" ht="18">
      <c r="A1" s="54" t="s">
        <v>49</v>
      </c>
      <c r="B1" s="121">
        <f>'Signature Page'!$B$10</f>
        <v>0</v>
      </c>
    </row>
    <row r="2" spans="1:2" ht="18">
      <c r="A2" s="9" t="s">
        <v>50</v>
      </c>
      <c r="B2" s="35" t="str">
        <f>Revenues!B2</f>
        <v>2017-2018</v>
      </c>
    </row>
    <row r="3" spans="3:10" ht="18">
      <c r="C3" s="70" t="s">
        <v>0</v>
      </c>
      <c r="D3" s="6"/>
      <c r="E3" s="6"/>
      <c r="F3" s="6"/>
      <c r="G3" s="6"/>
      <c r="H3" s="6"/>
      <c r="J3" s="10"/>
    </row>
    <row r="4" ht="15.75">
      <c r="C4" s="66" t="s">
        <v>46</v>
      </c>
    </row>
    <row r="5" ht="15.75">
      <c r="J5" s="1"/>
    </row>
    <row r="6" spans="9:11" ht="12.75">
      <c r="I6" s="51" t="s">
        <v>193</v>
      </c>
      <c r="J6" s="51"/>
      <c r="K6" s="52"/>
    </row>
    <row r="7" spans="2:11" ht="12.75">
      <c r="B7" s="6" t="s">
        <v>180</v>
      </c>
      <c r="C7" s="6" t="s">
        <v>181</v>
      </c>
      <c r="D7" s="6" t="s">
        <v>182</v>
      </c>
      <c r="E7" s="6" t="s">
        <v>183</v>
      </c>
      <c r="F7" s="6" t="s">
        <v>184</v>
      </c>
      <c r="G7" s="6" t="s">
        <v>185</v>
      </c>
      <c r="H7" s="6" t="s">
        <v>186</v>
      </c>
      <c r="I7" s="51" t="s">
        <v>192</v>
      </c>
      <c r="J7" s="53" t="s">
        <v>53</v>
      </c>
      <c r="K7" s="113" t="s">
        <v>53</v>
      </c>
    </row>
    <row r="8" spans="2:11" ht="12.75">
      <c r="B8" s="67"/>
      <c r="C8" s="68" t="s">
        <v>187</v>
      </c>
      <c r="D8" s="68" t="s">
        <v>188</v>
      </c>
      <c r="E8" s="68" t="s">
        <v>189</v>
      </c>
      <c r="F8" s="68" t="s">
        <v>190</v>
      </c>
      <c r="G8" s="67"/>
      <c r="H8" s="67"/>
      <c r="I8" s="53" t="s">
        <v>194</v>
      </c>
      <c r="J8" s="53" t="s">
        <v>195</v>
      </c>
      <c r="K8" s="53" t="s">
        <v>194</v>
      </c>
    </row>
    <row r="9" spans="1:8" ht="14.25">
      <c r="A9" s="69" t="s">
        <v>14</v>
      </c>
      <c r="B9" s="47"/>
      <c r="C9" s="47"/>
      <c r="D9" s="47"/>
      <c r="E9" s="47"/>
      <c r="F9" s="47"/>
      <c r="G9" s="47"/>
      <c r="H9" s="47"/>
    </row>
    <row r="10" spans="1:11" ht="12.75">
      <c r="A10" s="2" t="s">
        <v>47</v>
      </c>
      <c r="B10" s="48"/>
      <c r="C10" s="48"/>
      <c r="D10" s="63">
        <v>211147.47</v>
      </c>
      <c r="E10" s="48"/>
      <c r="F10" s="48"/>
      <c r="G10" s="48"/>
      <c r="H10" s="48"/>
      <c r="I10" s="5">
        <f>SUM(B10:H10)</f>
        <v>211147.47</v>
      </c>
      <c r="J10" s="62"/>
      <c r="K10" s="5">
        <f>+I10+J10</f>
        <v>211147.47</v>
      </c>
    </row>
    <row r="11" spans="1:11" ht="12.75">
      <c r="A11" s="2" t="s">
        <v>25</v>
      </c>
      <c r="B11" s="64">
        <v>4588070.11</v>
      </c>
      <c r="C11" s="64">
        <v>2343309.1</v>
      </c>
      <c r="D11" s="64">
        <f>737237.13-211147.47</f>
        <v>526089.66</v>
      </c>
      <c r="E11" s="64">
        <v>54450.25</v>
      </c>
      <c r="F11" s="64">
        <v>58500</v>
      </c>
      <c r="G11" s="64">
        <v>0</v>
      </c>
      <c r="H11" s="64">
        <v>3318</v>
      </c>
      <c r="I11" s="13">
        <f>SUM(B11:H11)</f>
        <v>7573737.120000001</v>
      </c>
      <c r="J11" s="62"/>
      <c r="K11" s="13">
        <f>+I11+J11</f>
        <v>7573737.120000001</v>
      </c>
    </row>
    <row r="12" spans="1:11" ht="12.75">
      <c r="A12" s="4" t="s">
        <v>26</v>
      </c>
      <c r="B12" s="5">
        <f>SUM(B10:B11)</f>
        <v>4588070.11</v>
      </c>
      <c r="C12" s="5">
        <f aca="true" t="shared" si="0" ref="C12:H12">SUM(C10:C11)</f>
        <v>2343309.1</v>
      </c>
      <c r="D12" s="5">
        <f t="shared" si="0"/>
        <v>737237.13</v>
      </c>
      <c r="E12" s="5">
        <f t="shared" si="0"/>
        <v>54450.25</v>
      </c>
      <c r="F12" s="5">
        <f t="shared" si="0"/>
        <v>58500</v>
      </c>
      <c r="G12" s="5">
        <f t="shared" si="0"/>
        <v>0</v>
      </c>
      <c r="H12" s="5">
        <f t="shared" si="0"/>
        <v>3318</v>
      </c>
      <c r="I12" s="5">
        <f>SUM(B12:H12)</f>
        <v>7784884.590000001</v>
      </c>
      <c r="J12" s="62"/>
      <c r="K12" s="5">
        <f>SUM(K10:K11)</f>
        <v>7784884.590000001</v>
      </c>
    </row>
    <row r="13" spans="1:10" ht="14.25">
      <c r="A13" s="69" t="s">
        <v>15</v>
      </c>
      <c r="J13" s="62"/>
    </row>
    <row r="14" spans="1:11" ht="12.75">
      <c r="A14" s="2" t="s">
        <v>37</v>
      </c>
      <c r="B14" s="63">
        <v>1781027.7</v>
      </c>
      <c r="C14" s="63">
        <v>772810.74</v>
      </c>
      <c r="D14" s="63">
        <v>135118.87</v>
      </c>
      <c r="E14" s="63">
        <v>9263.18</v>
      </c>
      <c r="F14" s="63">
        <v>0</v>
      </c>
      <c r="G14" s="63">
        <v>0</v>
      </c>
      <c r="H14" s="63">
        <v>2056.84</v>
      </c>
      <c r="I14" s="5">
        <f aca="true" t="shared" si="1" ref="I14:I20">SUM(B14:H14)</f>
        <v>2700277.33</v>
      </c>
      <c r="J14" s="62"/>
      <c r="K14" s="5">
        <f aca="true" t="shared" si="2" ref="K14:K19">+I14+J14</f>
        <v>2700277.33</v>
      </c>
    </row>
    <row r="15" spans="1:11" ht="12.75">
      <c r="A15" s="2" t="s">
        <v>38</v>
      </c>
      <c r="B15" s="63">
        <v>3374808.3</v>
      </c>
      <c r="C15" s="63">
        <v>1149742.28</v>
      </c>
      <c r="D15" s="63">
        <v>3677367.01</v>
      </c>
      <c r="E15" s="63">
        <v>194840.29</v>
      </c>
      <c r="F15" s="63">
        <v>0</v>
      </c>
      <c r="G15" s="63">
        <v>0</v>
      </c>
      <c r="H15" s="63">
        <v>30613.46</v>
      </c>
      <c r="I15" s="59">
        <f t="shared" si="1"/>
        <v>8427371.34</v>
      </c>
      <c r="J15" s="62"/>
      <c r="K15" s="5">
        <f t="shared" si="2"/>
        <v>8427371.34</v>
      </c>
    </row>
    <row r="16" spans="1:11" ht="12.75">
      <c r="A16" s="2" t="s">
        <v>16</v>
      </c>
      <c r="B16" s="63">
        <v>283963.23</v>
      </c>
      <c r="C16" s="63">
        <v>87230.56</v>
      </c>
      <c r="D16" s="63">
        <v>140653.76</v>
      </c>
      <c r="E16" s="63">
        <v>43949.22</v>
      </c>
      <c r="F16" s="63">
        <v>0</v>
      </c>
      <c r="G16" s="63">
        <v>0</v>
      </c>
      <c r="H16" s="63">
        <v>12120</v>
      </c>
      <c r="I16" s="59">
        <f t="shared" si="1"/>
        <v>567916.77</v>
      </c>
      <c r="J16" s="62"/>
      <c r="K16" s="5">
        <f t="shared" si="2"/>
        <v>567916.77</v>
      </c>
    </row>
    <row r="17" spans="1:11" ht="12.75">
      <c r="A17" s="2" t="s">
        <v>48</v>
      </c>
      <c r="B17" s="63">
        <f>467217.84-4300.96</f>
        <v>462916.88</v>
      </c>
      <c r="C17" s="63">
        <f>162881.14-3580.28</f>
        <v>159300.86000000002</v>
      </c>
      <c r="D17" s="63">
        <f>437942.17-65648.97</f>
        <v>372293.19999999995</v>
      </c>
      <c r="E17" s="63">
        <f>71999.85-38.65</f>
        <v>71961.20000000001</v>
      </c>
      <c r="F17" s="63">
        <v>0</v>
      </c>
      <c r="G17" s="63">
        <v>0</v>
      </c>
      <c r="H17" s="63">
        <v>10515</v>
      </c>
      <c r="I17" s="59">
        <f t="shared" si="1"/>
        <v>1076987.14</v>
      </c>
      <c r="J17" s="62"/>
      <c r="K17" s="5">
        <f t="shared" si="2"/>
        <v>1076987.14</v>
      </c>
    </row>
    <row r="18" spans="1:11" ht="12.75">
      <c r="A18" s="2" t="s">
        <v>35</v>
      </c>
      <c r="B18" s="63">
        <v>4300.96</v>
      </c>
      <c r="C18" s="63">
        <v>3580.28</v>
      </c>
      <c r="D18" s="63">
        <v>65648.97</v>
      </c>
      <c r="E18" s="63">
        <v>38.65</v>
      </c>
      <c r="F18" s="63">
        <v>0</v>
      </c>
      <c r="G18" s="63">
        <v>0</v>
      </c>
      <c r="H18" s="63">
        <v>152837.36</v>
      </c>
      <c r="I18" s="59">
        <f t="shared" si="1"/>
        <v>226406.21999999997</v>
      </c>
      <c r="J18" s="62"/>
      <c r="K18" s="5">
        <f t="shared" si="2"/>
        <v>226406.21999999997</v>
      </c>
    </row>
    <row r="19" spans="1:11" ht="12.75">
      <c r="A19" s="2" t="s">
        <v>36</v>
      </c>
      <c r="B19" s="64">
        <f>136640.69+484546.44</f>
        <v>621187.13</v>
      </c>
      <c r="C19" s="64">
        <f>67360.79+212905.23</f>
        <v>280266.02</v>
      </c>
      <c r="D19" s="64">
        <f>2862918.96+3823.6+2133410.57+166234.62</f>
        <v>5166387.75</v>
      </c>
      <c r="E19" s="64">
        <f>258618.83+209521.93</f>
        <v>468140.76</v>
      </c>
      <c r="F19" s="64">
        <v>32093.05</v>
      </c>
      <c r="G19" s="64">
        <v>0</v>
      </c>
      <c r="H19" s="64">
        <f>137228.42+2480024.12+1630+41901.49</f>
        <v>2660784.0300000003</v>
      </c>
      <c r="I19" s="13">
        <f t="shared" si="1"/>
        <v>9228858.74</v>
      </c>
      <c r="J19" s="62"/>
      <c r="K19" s="13">
        <f t="shared" si="2"/>
        <v>9228858.74</v>
      </c>
    </row>
    <row r="20" spans="1:11" ht="12.75">
      <c r="A20" s="4" t="s">
        <v>17</v>
      </c>
      <c r="B20" s="5">
        <f aca="true" t="shared" si="3" ref="B20:H20">SUM(B14:B19)</f>
        <v>6528204.2</v>
      </c>
      <c r="C20" s="5">
        <f t="shared" si="3"/>
        <v>2452930.7399999998</v>
      </c>
      <c r="D20" s="5">
        <f t="shared" si="3"/>
        <v>9557469.559999999</v>
      </c>
      <c r="E20" s="5">
        <f t="shared" si="3"/>
        <v>788193.3</v>
      </c>
      <c r="F20" s="5">
        <f t="shared" si="3"/>
        <v>32093.05</v>
      </c>
      <c r="G20" s="5">
        <f t="shared" si="3"/>
        <v>0</v>
      </c>
      <c r="H20" s="5">
        <f t="shared" si="3"/>
        <v>2868926.6900000004</v>
      </c>
      <c r="I20" s="5">
        <f t="shared" si="1"/>
        <v>22227817.540000003</v>
      </c>
      <c r="J20" s="62"/>
      <c r="K20" s="5">
        <f>SUM(K14:K19)</f>
        <v>22227817.54</v>
      </c>
    </row>
    <row r="21" ht="12.75">
      <c r="J21" s="62"/>
    </row>
    <row r="22" spans="1:10" ht="14.25">
      <c r="A22" s="69" t="s">
        <v>18</v>
      </c>
      <c r="J22" s="62"/>
    </row>
    <row r="23" spans="1:11" ht="12.75">
      <c r="A23" s="2" t="s">
        <v>28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59">
        <f>SUM(B23:H23)</f>
        <v>0</v>
      </c>
      <c r="J23" s="62"/>
      <c r="K23" s="5">
        <f>+I23+J23</f>
        <v>0</v>
      </c>
    </row>
    <row r="24" spans="1:11" ht="12.75">
      <c r="A24" s="2" t="s">
        <v>191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59">
        <f>SUM(B24:H24)</f>
        <v>0</v>
      </c>
      <c r="J24" s="62"/>
      <c r="K24" s="5">
        <f>+I24+J24</f>
        <v>0</v>
      </c>
    </row>
    <row r="25" spans="1:11" ht="12.75">
      <c r="A25" s="2" t="s">
        <v>19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13">
        <f>SUM(B25:H25)</f>
        <v>0</v>
      </c>
      <c r="J25" s="62"/>
      <c r="K25" s="13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2"/>
      <c r="K26" s="5">
        <f>SUM(K23:K25)</f>
        <v>0</v>
      </c>
    </row>
    <row r="27" spans="3:10" ht="12.75">
      <c r="C27" s="5"/>
      <c r="J27" s="62"/>
    </row>
    <row r="28" spans="1:10" ht="14.25">
      <c r="A28" s="69" t="s">
        <v>21</v>
      </c>
      <c r="B28" s="12"/>
      <c r="C28" s="12"/>
      <c r="D28" s="12"/>
      <c r="E28" s="12"/>
      <c r="F28" s="12"/>
      <c r="G28" s="12"/>
      <c r="H28" s="12"/>
      <c r="J28" s="62"/>
    </row>
    <row r="29" spans="1:11" ht="12.75">
      <c r="A29" s="2" t="s">
        <v>22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5">
        <f>SUM(B29:H29)</f>
        <v>0</v>
      </c>
      <c r="J29" s="62"/>
      <c r="K29" s="5">
        <f>+I29+J29</f>
        <v>0</v>
      </c>
    </row>
    <row r="30" spans="1:11" ht="12.75">
      <c r="A30" s="2" t="s">
        <v>23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5">
        <f>SUM(B30:H30)</f>
        <v>0</v>
      </c>
      <c r="J30" s="62"/>
      <c r="K30" s="5">
        <f>+I30+J30</f>
        <v>0</v>
      </c>
    </row>
    <row r="31" spans="1:11" ht="12.75">
      <c r="A31" s="2" t="s">
        <v>24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">
        <f>SUM(B31:H31)</f>
        <v>0</v>
      </c>
      <c r="J31" s="62"/>
      <c r="K31" s="13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2"/>
      <c r="K32" s="5">
        <f>SUM(K29:K31)</f>
        <v>0</v>
      </c>
    </row>
    <row r="33" ht="12.75">
      <c r="J33" s="62"/>
    </row>
    <row r="34" spans="1:10" ht="12.75">
      <c r="A34" s="15" t="s">
        <v>39</v>
      </c>
      <c r="G34" s="12"/>
      <c r="J34" s="62"/>
    </row>
    <row r="35" spans="1:11" ht="12.75">
      <c r="A35" s="2" t="s">
        <v>51</v>
      </c>
      <c r="G35" s="65">
        <v>0</v>
      </c>
      <c r="I35" s="60">
        <f>SUM(G35)</f>
        <v>0</v>
      </c>
      <c r="J35" s="62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64">
        <v>0</v>
      </c>
      <c r="H36" s="3"/>
      <c r="I36" s="61">
        <f>SUM(G36)</f>
        <v>0</v>
      </c>
      <c r="J36" s="62"/>
      <c r="K36" s="13">
        <f>+I36+J36</f>
        <v>0</v>
      </c>
    </row>
    <row r="37" spans="1:11" ht="12.75">
      <c r="A37" s="7" t="s">
        <v>40</v>
      </c>
      <c r="D37" s="8"/>
      <c r="G37" s="49">
        <f>SUM(G35:G36)</f>
        <v>0</v>
      </c>
      <c r="I37" s="50">
        <f>SUM(G37)</f>
        <v>0</v>
      </c>
      <c r="J37" s="62"/>
      <c r="K37" s="5">
        <f>SUM(K35:K36)</f>
        <v>0</v>
      </c>
    </row>
    <row r="38" ht="12.75">
      <c r="J38" s="62"/>
    </row>
    <row r="39" spans="1:11" ht="13.5" thickBot="1">
      <c r="A39" t="s">
        <v>55</v>
      </c>
      <c r="I39" s="14">
        <f>+I12+I20+I26+I32+I37</f>
        <v>30012702.130000003</v>
      </c>
      <c r="J39" s="62"/>
      <c r="K39" s="14">
        <f>+K12+K20+K26+K32+K37</f>
        <v>30012702.13</v>
      </c>
    </row>
    <row r="40" ht="13.5" thickTop="1"/>
    <row r="43" spans="9:11" ht="12.75">
      <c r="I43" t="s">
        <v>340</v>
      </c>
      <c r="K43" t="s">
        <v>338</v>
      </c>
    </row>
    <row r="44" spans="9:11" ht="12.75">
      <c r="I44" t="s">
        <v>341</v>
      </c>
      <c r="K44" t="s">
        <v>327</v>
      </c>
    </row>
    <row r="45" spans="9:11" ht="12.75">
      <c r="I45" t="s">
        <v>342</v>
      </c>
      <c r="K45" t="s">
        <v>339</v>
      </c>
    </row>
    <row r="46" spans="9:11" ht="12.75">
      <c r="I46" t="s">
        <v>344</v>
      </c>
      <c r="K46" t="s">
        <v>335</v>
      </c>
    </row>
    <row r="47" spans="9:11" ht="12.75">
      <c r="I47" t="s">
        <v>343</v>
      </c>
      <c r="K47" t="s">
        <v>336</v>
      </c>
    </row>
    <row r="48" spans="9:11" ht="12.75">
      <c r="I48" t="s">
        <v>345</v>
      </c>
      <c r="K48" t="s">
        <v>337</v>
      </c>
    </row>
    <row r="49" ht="12.75">
      <c r="I49" t="s">
        <v>346</v>
      </c>
    </row>
    <row r="50" ht="12.75">
      <c r="I50" t="s">
        <v>347</v>
      </c>
    </row>
    <row r="51" ht="12.75">
      <c r="I51" t="s">
        <v>349</v>
      </c>
    </row>
    <row r="52" ht="12.75">
      <c r="I52" t="s">
        <v>348</v>
      </c>
    </row>
  </sheetData>
  <sheetProtection selectLockedCells="1"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4" t="s">
        <v>49</v>
      </c>
      <c r="B1" s="57">
        <f>'Signature Page'!$B$10</f>
        <v>0</v>
      </c>
    </row>
    <row r="2" spans="1:2" ht="18">
      <c r="A2" s="9" t="s">
        <v>50</v>
      </c>
      <c r="B2" s="35" t="str">
        <f>Revenues!B2</f>
        <v>2017-2018</v>
      </c>
    </row>
    <row r="4" ht="18">
      <c r="B4" s="70" t="s">
        <v>0</v>
      </c>
    </row>
    <row r="5" ht="15.75">
      <c r="B5" s="66" t="s">
        <v>223</v>
      </c>
    </row>
    <row r="6" ht="12.75">
      <c r="C6" s="71"/>
    </row>
    <row r="7" spans="1:3" ht="12.75">
      <c r="A7" t="s">
        <v>224</v>
      </c>
      <c r="C7" s="71"/>
    </row>
    <row r="8" spans="1:3" ht="12.75">
      <c r="A8" t="s">
        <v>228</v>
      </c>
      <c r="C8" s="75">
        <v>0</v>
      </c>
    </row>
    <row r="9" spans="1:3" ht="12.75">
      <c r="A9" t="s">
        <v>229</v>
      </c>
      <c r="C9" s="75">
        <v>0</v>
      </c>
    </row>
    <row r="10" spans="1:3" ht="12.75">
      <c r="A10" t="s">
        <v>227</v>
      </c>
      <c r="C10" s="76">
        <v>3236.86</v>
      </c>
    </row>
    <row r="11" ht="12.75">
      <c r="C11" s="73"/>
    </row>
    <row r="12" ht="12.75">
      <c r="C12" s="72">
        <f>SUM(C8:C10)</f>
        <v>3236.86</v>
      </c>
    </row>
    <row r="13" ht="12.75">
      <c r="C13" s="71"/>
    </row>
    <row r="14" spans="1:3" ht="12.75">
      <c r="A14" t="s">
        <v>225</v>
      </c>
      <c r="C14" s="71"/>
    </row>
    <row r="15" spans="1:3" ht="12.75">
      <c r="A15" t="s">
        <v>230</v>
      </c>
      <c r="C15" s="76">
        <v>38609.51</v>
      </c>
    </row>
    <row r="16" ht="12.75">
      <c r="C16" s="71"/>
    </row>
    <row r="17" spans="1:3" ht="12.75">
      <c r="A17" t="s">
        <v>226</v>
      </c>
      <c r="C17" s="71">
        <f>+C12-C15</f>
        <v>-35372.65</v>
      </c>
    </row>
    <row r="18" ht="12.75">
      <c r="C18" s="71"/>
    </row>
    <row r="19" spans="1:3" ht="12.75">
      <c r="A19" t="s">
        <v>351</v>
      </c>
      <c r="C19" s="76">
        <v>180263.49</v>
      </c>
    </row>
    <row r="20" ht="12.75">
      <c r="C20" s="71"/>
    </row>
    <row r="21" spans="1:3" ht="13.5" thickBot="1">
      <c r="A21" t="s">
        <v>352</v>
      </c>
      <c r="C21" s="74">
        <f>+C17+C19</f>
        <v>144890.84</v>
      </c>
    </row>
    <row r="22" ht="13.5" thickTop="1">
      <c r="C22" s="71"/>
    </row>
    <row r="23" ht="12.75">
      <c r="C23" s="71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50"/>
  <sheetViews>
    <sheetView zoomScalePageLayoutView="0" workbookViewId="0" topLeftCell="A2">
      <selection activeCell="N49" sqref="N49"/>
    </sheetView>
  </sheetViews>
  <sheetFormatPr defaultColWidth="9.140625" defaultRowHeight="12.75"/>
  <cols>
    <col min="1" max="1" width="19.57421875" style="0" customWidth="1"/>
    <col min="3" max="3" width="10.8515625" style="0" bestFit="1" customWidth="1"/>
    <col min="4" max="5" width="11.8515625" style="0" bestFit="1" customWidth="1"/>
    <col min="6" max="6" width="12.140625" style="0" bestFit="1" customWidth="1"/>
    <col min="7" max="7" width="11.8515625" style="0" customWidth="1"/>
    <col min="8" max="8" width="11.8515625" style="0" bestFit="1" customWidth="1"/>
    <col min="9" max="9" width="10.28125" style="0" bestFit="1" customWidth="1"/>
    <col min="10" max="10" width="11.7109375" style="0" bestFit="1" customWidth="1"/>
    <col min="11" max="11" width="12.140625" style="0" bestFit="1" customWidth="1"/>
    <col min="12" max="12" width="12.8515625" style="0" bestFit="1" customWidth="1"/>
    <col min="14" max="14" width="12.8515625" style="0" bestFit="1" customWidth="1"/>
  </cols>
  <sheetData>
    <row r="1" spans="1:2" ht="18">
      <c r="A1" s="54" t="s">
        <v>49</v>
      </c>
      <c r="B1" s="57">
        <f>'Signature Page'!$B$10</f>
        <v>0</v>
      </c>
    </row>
    <row r="2" spans="1:2" ht="18">
      <c r="A2" s="9" t="s">
        <v>50</v>
      </c>
      <c r="B2" s="126" t="str">
        <f>'Governmental Funds'!B2</f>
        <v>2017-2018</v>
      </c>
    </row>
    <row r="4" ht="18">
      <c r="H4" s="110" t="s">
        <v>234</v>
      </c>
    </row>
    <row r="5" ht="18">
      <c r="H5" s="110" t="s">
        <v>313</v>
      </c>
    </row>
    <row r="6" ht="18">
      <c r="H6" s="110" t="s">
        <v>292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300</v>
      </c>
      <c r="J10" s="6"/>
      <c r="L10" s="6" t="s">
        <v>186</v>
      </c>
    </row>
    <row r="11" spans="3:12" ht="12.75">
      <c r="C11" s="6" t="s">
        <v>294</v>
      </c>
      <c r="D11" s="6"/>
      <c r="E11" s="6"/>
      <c r="F11" s="6"/>
      <c r="G11" s="6"/>
      <c r="H11" s="6" t="s">
        <v>305</v>
      </c>
      <c r="I11" s="6" t="s">
        <v>301</v>
      </c>
      <c r="J11" s="6"/>
      <c r="K11" s="112"/>
      <c r="L11" s="6" t="s">
        <v>305</v>
      </c>
    </row>
    <row r="12" spans="3:14" ht="12.75">
      <c r="C12" s="111" t="s">
        <v>295</v>
      </c>
      <c r="D12" s="111" t="s">
        <v>296</v>
      </c>
      <c r="E12" s="111" t="s">
        <v>297</v>
      </c>
      <c r="F12" s="111" t="s">
        <v>298</v>
      </c>
      <c r="G12" s="111" t="s">
        <v>299</v>
      </c>
      <c r="H12" s="111" t="s">
        <v>307</v>
      </c>
      <c r="I12" s="111" t="s">
        <v>302</v>
      </c>
      <c r="J12" s="111" t="s">
        <v>303</v>
      </c>
      <c r="K12" s="111" t="s">
        <v>304</v>
      </c>
      <c r="L12" s="111" t="s">
        <v>306</v>
      </c>
      <c r="N12" s="111" t="s">
        <v>249</v>
      </c>
    </row>
    <row r="14" ht="12.75">
      <c r="A14" s="3" t="s">
        <v>250</v>
      </c>
    </row>
    <row r="15" ht="12.75">
      <c r="A15" s="15" t="s">
        <v>287</v>
      </c>
    </row>
    <row r="16" spans="1:14" ht="12.75">
      <c r="A16" s="15" t="s">
        <v>288</v>
      </c>
      <c r="C16" s="128"/>
      <c r="D16" s="128">
        <v>118</v>
      </c>
      <c r="E16" s="128"/>
      <c r="F16" s="128"/>
      <c r="G16" s="128"/>
      <c r="H16" s="128"/>
      <c r="I16" s="128">
        <v>31949.8</v>
      </c>
      <c r="J16" s="128"/>
      <c r="K16" s="128"/>
      <c r="L16" s="128">
        <f>1620.32+1543205.69+758011</f>
        <v>2302837.01</v>
      </c>
      <c r="M16" s="128"/>
      <c r="N16" s="128">
        <f>SUM(C16:L16)</f>
        <v>2334904.8099999996</v>
      </c>
    </row>
    <row r="17" spans="1:14" ht="12.75">
      <c r="A17" s="15" t="s">
        <v>290</v>
      </c>
      <c r="C17" s="128"/>
      <c r="D17" s="128">
        <v>38310.01</v>
      </c>
      <c r="E17" s="128"/>
      <c r="F17" s="128"/>
      <c r="G17" s="128"/>
      <c r="H17" s="128">
        <v>3169.52</v>
      </c>
      <c r="I17" s="128"/>
      <c r="J17" s="128"/>
      <c r="K17" s="128"/>
      <c r="L17" s="128"/>
      <c r="M17" s="128"/>
      <c r="N17" s="128">
        <f>SUM(C17:L17)</f>
        <v>41479.53</v>
      </c>
    </row>
    <row r="18" spans="1:14" ht="12.75">
      <c r="A18" s="15" t="s">
        <v>289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>
        <v>25404.73</v>
      </c>
      <c r="M18" s="128"/>
      <c r="N18" s="128">
        <f>SUM(C18:L18)</f>
        <v>25404.73</v>
      </c>
    </row>
    <row r="19" spans="1:14" ht="12.75">
      <c r="A19" s="15" t="s">
        <v>291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  <row r="20" spans="1:14" ht="12.75">
      <c r="A20" s="15" t="s">
        <v>293</v>
      </c>
      <c r="C20" s="128"/>
      <c r="D20" s="128">
        <v>28991.6</v>
      </c>
      <c r="E20" s="128">
        <v>5700</v>
      </c>
      <c r="F20" s="128"/>
      <c r="G20" s="128"/>
      <c r="H20" s="128">
        <v>3814</v>
      </c>
      <c r="I20" s="128">
        <v>288.66</v>
      </c>
      <c r="J20" s="128"/>
      <c r="K20" s="128"/>
      <c r="L20" s="128">
        <f>278.4+337972.74</f>
        <v>338251.14</v>
      </c>
      <c r="M20" s="128"/>
      <c r="N20" s="128">
        <f>SUM(C20:L20)</f>
        <v>377045.4</v>
      </c>
    </row>
    <row r="21" spans="3:14" ht="12.75"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</row>
    <row r="22" spans="1:14" ht="12.75">
      <c r="A22" s="15" t="s">
        <v>256</v>
      </c>
      <c r="C22" s="129">
        <f>SUM(C15:C20)</f>
        <v>0</v>
      </c>
      <c r="D22" s="129">
        <f aca="true" t="shared" si="0" ref="D22:L22">SUM(D15:D20)</f>
        <v>67419.61</v>
      </c>
      <c r="E22" s="129">
        <f t="shared" si="0"/>
        <v>5700</v>
      </c>
      <c r="F22" s="129">
        <f t="shared" si="0"/>
        <v>0</v>
      </c>
      <c r="G22" s="129">
        <f t="shared" si="0"/>
        <v>0</v>
      </c>
      <c r="H22" s="129">
        <f t="shared" si="0"/>
        <v>6983.52</v>
      </c>
      <c r="I22" s="129">
        <f t="shared" si="0"/>
        <v>32238.46</v>
      </c>
      <c r="J22" s="129">
        <f t="shared" si="0"/>
        <v>0</v>
      </c>
      <c r="K22" s="129">
        <f t="shared" si="0"/>
        <v>0</v>
      </c>
      <c r="L22" s="129">
        <f t="shared" si="0"/>
        <v>2666492.88</v>
      </c>
      <c r="M22" s="129"/>
      <c r="N22" s="129">
        <f>SUM(N15:N20)</f>
        <v>2778834.4699999993</v>
      </c>
    </row>
    <row r="23" spans="3:14" ht="12.75"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</row>
    <row r="24" spans="3:14" ht="12.75"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</row>
    <row r="25" spans="1:14" ht="12.75">
      <c r="A25" s="3" t="s">
        <v>257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</row>
    <row r="26" spans="1:14" ht="12.75">
      <c r="A26" s="15" t="s">
        <v>261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</row>
    <row r="27" spans="1:14" ht="12.75">
      <c r="A27" s="15" t="s">
        <v>259</v>
      </c>
      <c r="C27" s="128">
        <v>26181.15</v>
      </c>
      <c r="D27" s="128">
        <v>493570.5</v>
      </c>
      <c r="E27" s="128">
        <v>153222.58</v>
      </c>
      <c r="F27" s="128">
        <v>109398.6</v>
      </c>
      <c r="G27" s="128">
        <v>15000</v>
      </c>
      <c r="H27" s="128">
        <v>342134.44</v>
      </c>
      <c r="I27" s="128">
        <v>32093.05</v>
      </c>
      <c r="J27" s="128">
        <v>5051.11</v>
      </c>
      <c r="K27" s="128">
        <v>9888.98</v>
      </c>
      <c r="L27" s="128">
        <f>1032747.6+6031.2+4000+617.88+241.93+10819.27-15000</f>
        <v>1039457.8799999999</v>
      </c>
      <c r="M27" s="128"/>
      <c r="N27" s="128">
        <f>SUM(C27:L27)</f>
        <v>2225998.29</v>
      </c>
    </row>
    <row r="28" spans="1:14" ht="12.75">
      <c r="A28" s="15" t="s">
        <v>260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>
        <f>SUM(C28:L28)</f>
        <v>0</v>
      </c>
    </row>
    <row r="29" spans="3:14" ht="12.75"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</row>
    <row r="30" spans="1:14" ht="12.75">
      <c r="A30" s="15" t="s">
        <v>308</v>
      </c>
      <c r="C30" s="129">
        <f aca="true" t="shared" si="1" ref="C30:L30">SUM(C26:C28)</f>
        <v>26181.15</v>
      </c>
      <c r="D30" s="129">
        <f t="shared" si="1"/>
        <v>493570.5</v>
      </c>
      <c r="E30" s="129">
        <f t="shared" si="1"/>
        <v>153222.58</v>
      </c>
      <c r="F30" s="129">
        <f t="shared" si="1"/>
        <v>109398.6</v>
      </c>
      <c r="G30" s="129">
        <f t="shared" si="1"/>
        <v>15000</v>
      </c>
      <c r="H30" s="129">
        <f t="shared" si="1"/>
        <v>342134.44</v>
      </c>
      <c r="I30" s="129">
        <f t="shared" si="1"/>
        <v>32093.05</v>
      </c>
      <c r="J30" s="129">
        <f t="shared" si="1"/>
        <v>5051.11</v>
      </c>
      <c r="K30" s="129">
        <f t="shared" si="1"/>
        <v>9888.98</v>
      </c>
      <c r="L30" s="129">
        <f t="shared" si="1"/>
        <v>1039457.8799999999</v>
      </c>
      <c r="M30" s="129"/>
      <c r="N30" s="129">
        <f>SUM(N26:N28)</f>
        <v>2225998.29</v>
      </c>
    </row>
    <row r="31" spans="3:14" ht="12.75"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</row>
    <row r="32" spans="3:14" ht="12.75"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</row>
    <row r="33" spans="1:14" ht="12.75">
      <c r="A33" s="15" t="s">
        <v>264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</row>
    <row r="34" spans="1:14" ht="12.75">
      <c r="A34" s="15" t="s">
        <v>309</v>
      </c>
      <c r="C34" s="128">
        <f aca="true" t="shared" si="2" ref="C34:L34">+C22-C30</f>
        <v>-26181.15</v>
      </c>
      <c r="D34" s="128">
        <f t="shared" si="2"/>
        <v>-426150.89</v>
      </c>
      <c r="E34" s="128">
        <f t="shared" si="2"/>
        <v>-147522.58</v>
      </c>
      <c r="F34" s="128">
        <f t="shared" si="2"/>
        <v>-109398.6</v>
      </c>
      <c r="G34" s="128">
        <f t="shared" si="2"/>
        <v>-15000</v>
      </c>
      <c r="H34" s="128">
        <f t="shared" si="2"/>
        <v>-335150.92</v>
      </c>
      <c r="I34" s="128">
        <f t="shared" si="2"/>
        <v>145.40999999999985</v>
      </c>
      <c r="J34" s="128">
        <f t="shared" si="2"/>
        <v>-5051.11</v>
      </c>
      <c r="K34" s="128">
        <f t="shared" si="2"/>
        <v>-9888.98</v>
      </c>
      <c r="L34" s="128">
        <f t="shared" si="2"/>
        <v>1627035</v>
      </c>
      <c r="M34" s="128"/>
      <c r="N34" s="128">
        <f>+N22-N30</f>
        <v>552836.1799999992</v>
      </c>
    </row>
    <row r="35" spans="3:14" ht="12.75"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</row>
    <row r="36" spans="1:14" ht="12.75">
      <c r="A36" s="15" t="s">
        <v>270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</row>
    <row r="37" spans="1:14" ht="12.75">
      <c r="A37" s="15" t="s">
        <v>271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>
        <f>SUM(C37:L37)</f>
        <v>0</v>
      </c>
    </row>
    <row r="38" spans="1:14" ht="12.75">
      <c r="A38" s="15" t="s">
        <v>272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>
        <f>SUM(C38:L38)</f>
        <v>0</v>
      </c>
    </row>
    <row r="39" spans="3:14" ht="12.75"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14" ht="12.75">
      <c r="A40" s="15" t="s">
        <v>273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</row>
    <row r="41" spans="1:14" ht="12.75">
      <c r="A41" s="15" t="s">
        <v>274</v>
      </c>
      <c r="C41" s="129">
        <f>SUM(C37:C38)</f>
        <v>0</v>
      </c>
      <c r="D41" s="129">
        <f aca="true" t="shared" si="3" ref="D41:N41">SUM(D37:D38)</f>
        <v>0</v>
      </c>
      <c r="E41" s="129">
        <f t="shared" si="3"/>
        <v>0</v>
      </c>
      <c r="F41" s="129">
        <f t="shared" si="3"/>
        <v>0</v>
      </c>
      <c r="G41" s="129">
        <f t="shared" si="3"/>
        <v>0</v>
      </c>
      <c r="H41" s="129">
        <f t="shared" si="3"/>
        <v>0</v>
      </c>
      <c r="I41" s="129">
        <f t="shared" si="3"/>
        <v>0</v>
      </c>
      <c r="J41" s="129">
        <f t="shared" si="3"/>
        <v>0</v>
      </c>
      <c r="K41" s="129">
        <f t="shared" si="3"/>
        <v>0</v>
      </c>
      <c r="L41" s="129">
        <f t="shared" si="3"/>
        <v>0</v>
      </c>
      <c r="M41" s="129"/>
      <c r="N41" s="129">
        <f t="shared" si="3"/>
        <v>0</v>
      </c>
    </row>
    <row r="42" spans="3:14" ht="12.75"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3:14" ht="12.75"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</row>
    <row r="44" spans="1:14" ht="12.75">
      <c r="A44" s="15" t="s">
        <v>312</v>
      </c>
      <c r="C44" s="128">
        <f>+C34+C41</f>
        <v>-26181.15</v>
      </c>
      <c r="D44" s="128">
        <f aca="true" t="shared" si="4" ref="D44:N44">+D34+D41</f>
        <v>-426150.89</v>
      </c>
      <c r="E44" s="128">
        <f t="shared" si="4"/>
        <v>-147522.58</v>
      </c>
      <c r="F44" s="128">
        <f t="shared" si="4"/>
        <v>-109398.6</v>
      </c>
      <c r="G44" s="128">
        <f t="shared" si="4"/>
        <v>-15000</v>
      </c>
      <c r="H44" s="128">
        <f t="shared" si="4"/>
        <v>-335150.92</v>
      </c>
      <c r="I44" s="128">
        <f t="shared" si="4"/>
        <v>145.40999999999985</v>
      </c>
      <c r="J44" s="128">
        <f t="shared" si="4"/>
        <v>-5051.11</v>
      </c>
      <c r="K44" s="128">
        <f t="shared" si="4"/>
        <v>-9888.98</v>
      </c>
      <c r="L44" s="128">
        <f t="shared" si="4"/>
        <v>1627035</v>
      </c>
      <c r="M44" s="128"/>
      <c r="N44" s="128">
        <f t="shared" si="4"/>
        <v>552836.1799999992</v>
      </c>
    </row>
    <row r="45" spans="3:14" ht="12.75"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4" ht="12.75">
      <c r="A46" s="15" t="s">
        <v>310</v>
      </c>
      <c r="C46" s="128">
        <v>26181.15</v>
      </c>
      <c r="D46" s="128">
        <v>426150.89</v>
      </c>
      <c r="E46" s="128">
        <v>147522.58</v>
      </c>
      <c r="F46" s="128">
        <v>109398.6</v>
      </c>
      <c r="G46" s="128">
        <v>15000</v>
      </c>
      <c r="H46" s="128">
        <v>335150.92</v>
      </c>
      <c r="I46">
        <v>-145.41</v>
      </c>
      <c r="J46">
        <v>5051.11</v>
      </c>
      <c r="K46" s="128">
        <v>9888.98</v>
      </c>
      <c r="L46" s="128">
        <f>2107511.37-1074198.82</f>
        <v>1033312.55</v>
      </c>
      <c r="M46" s="128"/>
      <c r="N46" s="128">
        <v>2107511.37</v>
      </c>
    </row>
    <row r="47" spans="3:14" ht="12.75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3:14" ht="12.75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3.5" thickBot="1">
      <c r="A49" s="15" t="s">
        <v>311</v>
      </c>
      <c r="C49" s="130">
        <f>+C44+C46</f>
        <v>0</v>
      </c>
      <c r="D49" s="130">
        <f>+D44+D46</f>
        <v>0</v>
      </c>
      <c r="E49" s="130">
        <f aca="true" t="shared" si="5" ref="E49:L49">+E44+E46</f>
        <v>0</v>
      </c>
      <c r="F49" s="130">
        <f t="shared" si="5"/>
        <v>0</v>
      </c>
      <c r="G49" s="130">
        <f t="shared" si="5"/>
        <v>0</v>
      </c>
      <c r="H49" s="130">
        <f t="shared" si="5"/>
        <v>0</v>
      </c>
      <c r="I49" s="130">
        <f t="shared" si="5"/>
        <v>0</v>
      </c>
      <c r="J49" s="130">
        <f t="shared" si="5"/>
        <v>0</v>
      </c>
      <c r="K49" s="130">
        <f t="shared" si="5"/>
        <v>0</v>
      </c>
      <c r="L49" s="130">
        <f t="shared" si="5"/>
        <v>2660347.55</v>
      </c>
      <c r="M49" s="130"/>
      <c r="N49" s="130">
        <f>+N44+N46</f>
        <v>2660347.5499999993</v>
      </c>
    </row>
    <row r="50" ht="13.5" thickTop="1">
      <c r="L50" s="13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1">
      <selection activeCell="D12" sqref="D1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5" t="s">
        <v>199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 t="s">
        <v>56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57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5" t="s">
        <v>58</v>
      </c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 t="s">
        <v>59</v>
      </c>
      <c r="B8" s="15"/>
      <c r="C8" s="15"/>
      <c r="D8" s="15"/>
      <c r="E8" s="15"/>
      <c r="F8" s="15"/>
      <c r="G8" s="15"/>
      <c r="H8" s="15"/>
    </row>
    <row r="9" spans="1:8" ht="12.75">
      <c r="A9" s="15" t="s">
        <v>60</v>
      </c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3" t="s">
        <v>160</v>
      </c>
      <c r="B14" s="15"/>
      <c r="C14" s="15"/>
      <c r="D14" s="15"/>
      <c r="E14" s="15"/>
      <c r="F14" s="15"/>
      <c r="G14" s="15"/>
      <c r="H14" s="15"/>
    </row>
    <row r="15" spans="1:8" ht="12.75">
      <c r="A15" s="3" t="s">
        <v>170</v>
      </c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 t="s">
        <v>165</v>
      </c>
      <c r="B17" s="15"/>
      <c r="C17" s="15"/>
      <c r="D17" s="15"/>
      <c r="E17" s="15"/>
      <c r="F17" s="15"/>
      <c r="G17" s="15"/>
      <c r="H17" s="15"/>
    </row>
    <row r="18" spans="1:8" ht="12.75">
      <c r="A18" s="15" t="s">
        <v>164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196</v>
      </c>
      <c r="B19" s="15"/>
      <c r="C19" s="15"/>
      <c r="D19" s="15"/>
      <c r="E19" s="15"/>
      <c r="F19" s="15"/>
      <c r="G19" s="15"/>
      <c r="H19" s="15"/>
    </row>
    <row r="20" spans="1:8" ht="12.75">
      <c r="A20" s="15" t="s">
        <v>197</v>
      </c>
      <c r="B20" s="15"/>
      <c r="C20" s="15"/>
      <c r="D20" s="15"/>
      <c r="E20" s="15"/>
      <c r="F20" s="15"/>
      <c r="G20" s="15"/>
      <c r="H20" s="15"/>
    </row>
    <row r="21" spans="1:8" ht="12.75">
      <c r="A21" s="15" t="s">
        <v>198</v>
      </c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 t="s">
        <v>167</v>
      </c>
      <c r="B23" s="15"/>
      <c r="C23" s="15"/>
      <c r="D23" s="15"/>
      <c r="E23" s="15"/>
      <c r="F23" s="15"/>
      <c r="G23" s="15"/>
      <c r="H23" s="15"/>
    </row>
    <row r="24" spans="1:8" ht="12.75">
      <c r="A24" s="15" t="s">
        <v>166</v>
      </c>
      <c r="B24" s="15"/>
      <c r="C24" s="15"/>
      <c r="D24" s="15"/>
      <c r="E24" s="15"/>
      <c r="F24" s="15"/>
      <c r="G24" s="15"/>
      <c r="H24" s="15"/>
    </row>
    <row r="25" spans="1:8" ht="12.75">
      <c r="A25" s="3"/>
      <c r="B25" s="15"/>
      <c r="C25" s="15"/>
      <c r="D25" s="15"/>
      <c r="E25" s="15"/>
      <c r="F25" s="15"/>
      <c r="G25" s="15"/>
      <c r="H25" s="15"/>
    </row>
    <row r="26" spans="1:8" ht="12.75">
      <c r="A26" s="3" t="s">
        <v>163</v>
      </c>
      <c r="B26" s="15"/>
      <c r="C26" s="15"/>
      <c r="D26" s="15"/>
      <c r="E26" s="15"/>
      <c r="F26" s="15"/>
      <c r="G26" s="15"/>
      <c r="H26" s="15"/>
    </row>
    <row r="27" spans="1:8" ht="12.75">
      <c r="A27" s="15" t="s">
        <v>161</v>
      </c>
      <c r="B27" s="15"/>
      <c r="C27" s="15"/>
      <c r="D27" s="15"/>
      <c r="E27" s="15"/>
      <c r="F27" s="15"/>
      <c r="G27" s="15"/>
      <c r="H27" s="15"/>
    </row>
    <row r="28" spans="1:8" ht="12.75">
      <c r="A28" s="46" t="s">
        <v>171</v>
      </c>
      <c r="B28" s="15"/>
      <c r="C28" s="15"/>
      <c r="D28" s="15"/>
      <c r="E28" s="15"/>
      <c r="F28" s="15"/>
      <c r="G28" s="15"/>
      <c r="H28" s="15"/>
    </row>
    <row r="29" spans="1:8" ht="12.75">
      <c r="A29" s="46" t="s">
        <v>172</v>
      </c>
      <c r="B29" s="15"/>
      <c r="C29" s="15"/>
      <c r="D29" s="15"/>
      <c r="E29" s="15"/>
      <c r="F29" s="15"/>
      <c r="G29" s="15"/>
      <c r="H29" s="15"/>
    </row>
    <row r="30" spans="1:8" ht="12.75">
      <c r="A30" s="46" t="s">
        <v>173</v>
      </c>
      <c r="B30" s="15"/>
      <c r="C30" s="15"/>
      <c r="D30" s="15"/>
      <c r="E30" s="15"/>
      <c r="F30" s="15"/>
      <c r="G30" s="15"/>
      <c r="H30" s="15"/>
    </row>
    <row r="31" spans="1:8" ht="12.75">
      <c r="A31" s="46" t="s">
        <v>174</v>
      </c>
      <c r="B31" s="15"/>
      <c r="C31" s="15"/>
      <c r="D31" s="15"/>
      <c r="E31" s="15"/>
      <c r="F31" s="15"/>
      <c r="G31" s="15"/>
      <c r="H31" s="15"/>
    </row>
    <row r="32" spans="1:8" ht="12.75">
      <c r="A32" s="46" t="s">
        <v>175</v>
      </c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45" t="s">
        <v>162</v>
      </c>
      <c r="B34" s="15"/>
      <c r="C34" s="15"/>
      <c r="D34" s="15"/>
      <c r="E34" s="15"/>
      <c r="F34" s="15"/>
      <c r="G34" s="15"/>
      <c r="H34" s="15"/>
    </row>
    <row r="35" spans="1:8" ht="12.75">
      <c r="A35" s="46" t="s">
        <v>176</v>
      </c>
      <c r="B35" s="15"/>
      <c r="C35" s="15"/>
      <c r="D35" s="15"/>
      <c r="E35" s="15"/>
      <c r="F35" s="15"/>
      <c r="G35" s="15"/>
      <c r="H35" s="15"/>
    </row>
    <row r="36" spans="1:8" ht="12.75">
      <c r="A36" s="46" t="s">
        <v>177</v>
      </c>
      <c r="B36" s="15"/>
      <c r="C36" s="15"/>
      <c r="D36" s="15"/>
      <c r="E36" s="15"/>
      <c r="F36" s="15"/>
      <c r="G36" s="15"/>
      <c r="H36" s="15"/>
    </row>
    <row r="37" spans="1:8" ht="12.75">
      <c r="A37" s="46" t="s">
        <v>178</v>
      </c>
      <c r="B37" s="15"/>
      <c r="C37" s="15"/>
      <c r="D37" s="15"/>
      <c r="E37" s="15"/>
      <c r="F37" s="15"/>
      <c r="G37" s="15"/>
      <c r="H37" s="15"/>
    </row>
    <row r="38" spans="1:8" ht="12.75">
      <c r="A38" s="46" t="s">
        <v>179</v>
      </c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 t="s">
        <v>169</v>
      </c>
      <c r="B40" s="15"/>
      <c r="C40" s="15"/>
      <c r="D40" s="15"/>
      <c r="E40" s="15"/>
      <c r="F40" s="15"/>
      <c r="G40" s="15"/>
      <c r="H40" s="15"/>
    </row>
    <row r="41" spans="1:8" ht="12.75">
      <c r="A41" s="45" t="s">
        <v>168</v>
      </c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635"/>
  <sheetViews>
    <sheetView zoomScale="75" zoomScaleNormal="75" zoomScalePageLayoutView="0" workbookViewId="0" topLeftCell="B1">
      <pane ySplit="9" topLeftCell="A10" activePane="bottomLeft" state="frozen"/>
      <selection pane="topLeft" activeCell="B18" sqref="B18"/>
      <selection pane="bottomLeft" activeCell="K75" sqref="K75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63.57421875" style="0" customWidth="1"/>
    <col min="5" max="5" width="16.421875" style="0" customWidth="1"/>
    <col min="6" max="6" width="17.8515625" style="0" customWidth="1"/>
    <col min="7" max="7" width="18.28125" style="0" customWidth="1"/>
    <col min="8" max="8" width="19.28125" style="0" customWidth="1"/>
    <col min="9" max="9" width="14.57421875" style="0" customWidth="1"/>
  </cols>
  <sheetData>
    <row r="1" spans="1:2" ht="18">
      <c r="A1" s="54" t="s">
        <v>49</v>
      </c>
      <c r="B1" s="121">
        <f>'Signature Page'!$B$9</f>
        <v>5</v>
      </c>
    </row>
    <row r="2" spans="1:2" ht="18">
      <c r="A2" s="55" t="s">
        <v>50</v>
      </c>
      <c r="B2" s="127" t="str">
        <f>Revenues!B2</f>
        <v>2017-2018</v>
      </c>
    </row>
    <row r="3" spans="1:2" ht="18">
      <c r="A3" s="55"/>
      <c r="B3" s="56"/>
    </row>
    <row r="4" spans="1:6" ht="12.75">
      <c r="A4" s="17" t="s">
        <v>63</v>
      </c>
      <c r="E4" s="58" t="s">
        <v>64</v>
      </c>
      <c r="F4" s="58" t="s">
        <v>373</v>
      </c>
    </row>
    <row r="5" spans="1:3" ht="12.75">
      <c r="A5" s="17" t="s">
        <v>201</v>
      </c>
      <c r="C5" s="15" t="s">
        <v>357</v>
      </c>
    </row>
    <row r="6" spans="1:6" ht="12.75">
      <c r="A6" s="17" t="s">
        <v>200</v>
      </c>
      <c r="E6" s="58" t="s">
        <v>65</v>
      </c>
      <c r="F6" s="150">
        <v>43493</v>
      </c>
    </row>
    <row r="8" spans="1:9" ht="12.75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</row>
    <row r="9" spans="1:9" ht="12.75">
      <c r="A9" s="17" t="s">
        <v>151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</row>
    <row r="11" spans="1:9" ht="12.75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122">
        <v>835523</v>
      </c>
      <c r="H11" s="22"/>
      <c r="I11" s="122">
        <v>0</v>
      </c>
    </row>
    <row r="12" spans="1:9" ht="12.75">
      <c r="A12" s="19" t="s">
        <v>76</v>
      </c>
      <c r="B12" s="19" t="s">
        <v>77</v>
      </c>
      <c r="C12" s="19" t="s">
        <v>80</v>
      </c>
      <c r="D12" s="17" t="s">
        <v>154</v>
      </c>
      <c r="E12" s="20"/>
      <c r="F12" s="20"/>
      <c r="G12" s="122">
        <v>286189</v>
      </c>
      <c r="H12" s="20"/>
      <c r="I12" s="122">
        <v>0</v>
      </c>
    </row>
    <row r="13" spans="1:9" ht="12.75">
      <c r="A13" s="19" t="s">
        <v>76</v>
      </c>
      <c r="B13" s="19" t="s">
        <v>77</v>
      </c>
      <c r="C13" s="19" t="s">
        <v>81</v>
      </c>
      <c r="D13" s="17" t="s">
        <v>82</v>
      </c>
      <c r="E13" s="122">
        <v>187399</v>
      </c>
      <c r="F13" s="122">
        <v>187399</v>
      </c>
      <c r="G13" s="20"/>
      <c r="H13" s="20"/>
      <c r="I13" s="122">
        <v>0</v>
      </c>
    </row>
    <row r="14" spans="1:9" ht="12.75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122">
        <v>28114</v>
      </c>
      <c r="G14" s="22"/>
      <c r="I14" s="122">
        <v>0</v>
      </c>
    </row>
    <row r="15" spans="1:9" ht="12.75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122">
        <v>17049</v>
      </c>
      <c r="G15" s="20"/>
      <c r="H15" s="20"/>
      <c r="I15" s="122">
        <v>0</v>
      </c>
    </row>
    <row r="16" spans="1:9" ht="12.75">
      <c r="A16" s="19" t="s">
        <v>76</v>
      </c>
      <c r="B16" s="19" t="s">
        <v>77</v>
      </c>
      <c r="C16" s="19" t="s">
        <v>87</v>
      </c>
      <c r="D16" s="17" t="s">
        <v>153</v>
      </c>
      <c r="E16" s="20"/>
      <c r="F16" s="20"/>
      <c r="G16" s="122">
        <v>62788</v>
      </c>
      <c r="H16" s="22"/>
      <c r="I16" s="122">
        <v>0</v>
      </c>
    </row>
    <row r="17" spans="1:9" ht="12.75">
      <c r="A17" s="19" t="s">
        <v>76</v>
      </c>
      <c r="B17" s="19" t="s">
        <v>77</v>
      </c>
      <c r="C17" s="19" t="s">
        <v>88</v>
      </c>
      <c r="D17" s="17" t="s">
        <v>89</v>
      </c>
      <c r="E17" s="122">
        <v>19133</v>
      </c>
      <c r="F17" s="122">
        <v>19133</v>
      </c>
      <c r="G17" s="20"/>
      <c r="H17" s="20"/>
      <c r="I17" s="122">
        <v>0</v>
      </c>
    </row>
    <row r="18" spans="1:9" ht="12.75">
      <c r="A18" s="19" t="s">
        <v>76</v>
      </c>
      <c r="B18" s="19" t="s">
        <v>77</v>
      </c>
      <c r="C18" s="19" t="s">
        <v>90</v>
      </c>
      <c r="D18" s="17" t="s">
        <v>152</v>
      </c>
      <c r="E18" s="122">
        <f>+I18</f>
        <v>0</v>
      </c>
      <c r="F18" s="122">
        <f>+I18</f>
        <v>0</v>
      </c>
      <c r="G18" s="20"/>
      <c r="H18" s="20"/>
      <c r="I18" s="122">
        <v>0</v>
      </c>
    </row>
    <row r="19" spans="1:9" ht="12.75">
      <c r="A19" s="19" t="s">
        <v>76</v>
      </c>
      <c r="B19" s="19" t="s">
        <v>77</v>
      </c>
      <c r="C19" s="19" t="s">
        <v>91</v>
      </c>
      <c r="D19" s="17" t="s">
        <v>155</v>
      </c>
      <c r="E19" s="122">
        <f>+I19</f>
        <v>0</v>
      </c>
      <c r="F19" s="122">
        <f>+I19</f>
        <v>0</v>
      </c>
      <c r="G19" s="20"/>
      <c r="H19" s="20"/>
      <c r="I19" s="122">
        <v>0</v>
      </c>
    </row>
    <row r="20" spans="1:9" ht="12.75">
      <c r="A20" s="19" t="s">
        <v>76</v>
      </c>
      <c r="B20" s="19" t="s">
        <v>77</v>
      </c>
      <c r="C20" s="19" t="s">
        <v>92</v>
      </c>
      <c r="D20" s="17" t="s">
        <v>156</v>
      </c>
      <c r="E20" s="20"/>
      <c r="F20" s="20"/>
      <c r="G20" s="20"/>
      <c r="H20" s="122">
        <v>17298</v>
      </c>
      <c r="I20" s="122">
        <v>0</v>
      </c>
    </row>
    <row r="21" spans="1:11" s="38" customFormat="1" ht="12.75">
      <c r="A21" s="39" t="s">
        <v>76</v>
      </c>
      <c r="B21" s="39" t="s">
        <v>77</v>
      </c>
      <c r="C21" s="39" t="s">
        <v>93</v>
      </c>
      <c r="D21" s="40" t="s">
        <v>94</v>
      </c>
      <c r="E21" s="123">
        <f>+I21</f>
        <v>0</v>
      </c>
      <c r="F21" s="123">
        <f>+I21</f>
        <v>0</v>
      </c>
      <c r="G21" s="123">
        <v>0</v>
      </c>
      <c r="H21" s="123">
        <v>0</v>
      </c>
      <c r="I21" s="123">
        <v>0</v>
      </c>
      <c r="J21" s="123"/>
      <c r="K21" s="123"/>
    </row>
    <row r="22" spans="1:9" ht="12.75">
      <c r="A22" s="19" t="s">
        <v>76</v>
      </c>
      <c r="B22" s="19" t="s">
        <v>77</v>
      </c>
      <c r="C22" s="19" t="s">
        <v>95</v>
      </c>
      <c r="D22" s="17" t="s">
        <v>157</v>
      </c>
      <c r="E22" s="122">
        <v>187368</v>
      </c>
      <c r="F22" s="122">
        <v>187368</v>
      </c>
      <c r="G22" s="20"/>
      <c r="H22" s="20"/>
      <c r="I22" s="122">
        <v>0</v>
      </c>
    </row>
    <row r="23" spans="1:9" ht="12.75">
      <c r="A23" s="19" t="s">
        <v>76</v>
      </c>
      <c r="B23" s="19" t="s">
        <v>77</v>
      </c>
      <c r="C23" s="19" t="s">
        <v>96</v>
      </c>
      <c r="D23" s="17" t="s">
        <v>133</v>
      </c>
      <c r="E23" s="20"/>
      <c r="F23" s="20"/>
      <c r="G23" s="20"/>
      <c r="H23" s="124">
        <f>+I23</f>
        <v>0</v>
      </c>
      <c r="I23" s="122">
        <v>0</v>
      </c>
    </row>
    <row r="24" spans="1:9" ht="12.75">
      <c r="A24" s="41" t="s">
        <v>76</v>
      </c>
      <c r="B24" s="41" t="s">
        <v>77</v>
      </c>
      <c r="C24" s="41" t="s">
        <v>97</v>
      </c>
      <c r="D24" s="42" t="s">
        <v>158</v>
      </c>
      <c r="E24" s="22"/>
      <c r="F24" s="22"/>
      <c r="G24" s="22"/>
      <c r="H24" s="58">
        <f>+I24</f>
        <v>0</v>
      </c>
      <c r="I24" s="26">
        <v>0</v>
      </c>
    </row>
    <row r="25" spans="1:9" ht="12.75">
      <c r="A25" s="43" t="s">
        <v>76</v>
      </c>
      <c r="B25" s="43" t="s">
        <v>77</v>
      </c>
      <c r="C25" s="43" t="s">
        <v>98</v>
      </c>
      <c r="D25" s="44" t="s">
        <v>99</v>
      </c>
      <c r="E25" s="122">
        <v>108470</v>
      </c>
      <c r="F25" s="122">
        <v>108470</v>
      </c>
      <c r="G25" s="20"/>
      <c r="H25" s="20"/>
      <c r="I25" s="122">
        <v>0</v>
      </c>
    </row>
    <row r="26" spans="1:9" ht="12.75">
      <c r="A26" s="41" t="s">
        <v>76</v>
      </c>
      <c r="B26" s="41" t="s">
        <v>77</v>
      </c>
      <c r="C26" s="41" t="s">
        <v>100</v>
      </c>
      <c r="D26" s="42" t="s">
        <v>101</v>
      </c>
      <c r="E26" s="22"/>
      <c r="F26" s="22"/>
      <c r="G26" s="58">
        <f>+I26</f>
        <v>0</v>
      </c>
      <c r="H26" s="22"/>
      <c r="I26" s="26">
        <v>0</v>
      </c>
    </row>
    <row r="27" spans="1:9" ht="12.75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125">
        <f>+I27</f>
        <v>0</v>
      </c>
      <c r="H27" s="20"/>
      <c r="I27" s="122">
        <v>0</v>
      </c>
    </row>
    <row r="28" spans="1:9" ht="12.75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122">
        <v>0</v>
      </c>
      <c r="H28" s="20"/>
      <c r="I28" s="122">
        <v>0</v>
      </c>
    </row>
    <row r="29" spans="1:9" ht="12.75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122">
        <f>24265+16478</f>
        <v>40743</v>
      </c>
      <c r="H29" s="20"/>
      <c r="I29" s="122">
        <v>0</v>
      </c>
    </row>
    <row r="30" spans="1:9" ht="12.75">
      <c r="A30" s="39" t="s">
        <v>76</v>
      </c>
      <c r="B30" s="39" t="s">
        <v>108</v>
      </c>
      <c r="C30" s="39" t="s">
        <v>109</v>
      </c>
      <c r="D30" s="40" t="s">
        <v>159</v>
      </c>
      <c r="E30" s="37"/>
      <c r="F30" s="37"/>
      <c r="G30" s="123">
        <v>563444</v>
      </c>
      <c r="H30" s="123"/>
      <c r="I30" s="122">
        <v>0</v>
      </c>
    </row>
    <row r="31" spans="5:9" ht="12.75">
      <c r="E31" s="21"/>
      <c r="F31" s="21"/>
      <c r="G31" s="122"/>
      <c r="H31" s="21"/>
      <c r="I31" s="21"/>
    </row>
    <row r="32" spans="1:11" ht="12.75">
      <c r="A32" s="19" t="s">
        <v>76</v>
      </c>
      <c r="B32" s="19" t="s">
        <v>110</v>
      </c>
      <c r="C32" s="19" t="s">
        <v>109</v>
      </c>
      <c r="D32" s="17" t="s">
        <v>136</v>
      </c>
      <c r="E32" s="122">
        <f>SUM(E11:E31)</f>
        <v>502370</v>
      </c>
      <c r="F32" s="122">
        <f>SUM(F11:F31)</f>
        <v>547533</v>
      </c>
      <c r="G32" s="122">
        <f>SUM(G11:G31)</f>
        <v>1788687</v>
      </c>
      <c r="H32" s="122">
        <f>SUM(H11:H31)</f>
        <v>17298</v>
      </c>
      <c r="I32" s="122">
        <f>SUM(I11:I31)</f>
        <v>0</v>
      </c>
      <c r="J32" s="144"/>
      <c r="K32" s="144"/>
    </row>
    <row r="33" spans="1:9" ht="12.75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122">
        <f>+'Governmental Funds'!B35</f>
        <v>1765036.05</v>
      </c>
      <c r="H33" s="20"/>
      <c r="I33" s="122">
        <v>0</v>
      </c>
    </row>
    <row r="34" spans="1:11" ht="12.75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122">
        <f>+'Governmental Funds'!C35</f>
        <v>367645.01</v>
      </c>
      <c r="H34" s="20"/>
      <c r="I34" s="122">
        <v>0</v>
      </c>
      <c r="K34" s="144"/>
    </row>
    <row r="35" spans="1:9" ht="12.75">
      <c r="A35" s="19" t="s">
        <v>115</v>
      </c>
      <c r="B35" s="19" t="s">
        <v>110</v>
      </c>
      <c r="C35" s="19" t="s">
        <v>109</v>
      </c>
      <c r="D35" s="17" t="s">
        <v>116</v>
      </c>
      <c r="E35" s="20"/>
      <c r="F35" s="20"/>
      <c r="G35" s="122">
        <f>+'Governmental Funds'!D35</f>
        <v>5125542.16</v>
      </c>
      <c r="H35" s="20"/>
      <c r="I35" s="122">
        <v>0</v>
      </c>
    </row>
    <row r="36" spans="1:9" ht="12.75">
      <c r="A36" s="19" t="s">
        <v>117</v>
      </c>
      <c r="B36" s="19" t="s">
        <v>110</v>
      </c>
      <c r="C36" s="19" t="s">
        <v>109</v>
      </c>
      <c r="D36" s="17" t="s">
        <v>118</v>
      </c>
      <c r="E36" s="20"/>
      <c r="F36" s="20"/>
      <c r="G36" s="122">
        <f>+'Governmental Funds'!G35</f>
        <v>1325176.3199999998</v>
      </c>
      <c r="H36" s="20"/>
      <c r="I36" s="122">
        <v>0</v>
      </c>
    </row>
    <row r="37" spans="1:9" ht="12.75">
      <c r="A37" s="19" t="s">
        <v>119</v>
      </c>
      <c r="B37" s="19" t="s">
        <v>110</v>
      </c>
      <c r="C37" s="19" t="s">
        <v>109</v>
      </c>
      <c r="D37" s="17" t="s">
        <v>137</v>
      </c>
      <c r="E37" s="20"/>
      <c r="F37" s="20"/>
      <c r="G37" s="20"/>
      <c r="H37" s="122">
        <f>+I37</f>
        <v>0</v>
      </c>
      <c r="I37" s="122">
        <v>0</v>
      </c>
    </row>
    <row r="38" spans="1:9" ht="12.75">
      <c r="A38" s="19" t="s">
        <v>120</v>
      </c>
      <c r="B38" s="19" t="s">
        <v>110</v>
      </c>
      <c r="C38" s="19" t="s">
        <v>109</v>
      </c>
      <c r="D38" s="17" t="s">
        <v>138</v>
      </c>
      <c r="E38" s="20"/>
      <c r="F38" s="20"/>
      <c r="G38" s="20"/>
      <c r="H38" s="125">
        <f>+'Governmental Funds'!K35</f>
        <v>167498.85</v>
      </c>
      <c r="I38" s="122">
        <v>0</v>
      </c>
    </row>
    <row r="39" spans="1:12" ht="12.75">
      <c r="A39" s="19" t="s">
        <v>121</v>
      </c>
      <c r="B39" s="19" t="s">
        <v>110</v>
      </c>
      <c r="C39" s="19" t="s">
        <v>109</v>
      </c>
      <c r="D39" s="17" t="s">
        <v>139</v>
      </c>
      <c r="E39" s="20"/>
      <c r="F39" s="20"/>
      <c r="G39" s="122">
        <f>+I39</f>
        <v>0</v>
      </c>
      <c r="H39" s="27"/>
      <c r="I39" s="122">
        <v>0</v>
      </c>
      <c r="K39" s="15"/>
      <c r="L39" s="15"/>
    </row>
    <row r="40" spans="1:10" ht="12.75">
      <c r="A40" s="19" t="s">
        <v>122</v>
      </c>
      <c r="B40" s="19" t="s">
        <v>110</v>
      </c>
      <c r="C40" s="19" t="s">
        <v>109</v>
      </c>
      <c r="D40" s="17" t="s">
        <v>140</v>
      </c>
      <c r="E40" s="20"/>
      <c r="F40" s="20"/>
      <c r="G40" s="122">
        <f>617.98+32093.87</f>
        <v>32711.85</v>
      </c>
      <c r="H40" s="20"/>
      <c r="I40" s="122">
        <v>0</v>
      </c>
      <c r="J40" s="15"/>
    </row>
    <row r="41" spans="1:9" ht="12.75">
      <c r="A41" s="19" t="s">
        <v>123</v>
      </c>
      <c r="B41" s="19" t="s">
        <v>110</v>
      </c>
      <c r="C41" s="19" t="s">
        <v>109</v>
      </c>
      <c r="D41" s="17" t="s">
        <v>141</v>
      </c>
      <c r="E41" s="20"/>
      <c r="F41" s="20"/>
      <c r="G41" s="28" t="s">
        <v>124</v>
      </c>
      <c r="H41" s="122">
        <v>38610</v>
      </c>
      <c r="I41" s="122">
        <v>0</v>
      </c>
    </row>
    <row r="42" spans="1:9" ht="12.75">
      <c r="A42" s="19" t="s">
        <v>125</v>
      </c>
      <c r="B42" s="19" t="s">
        <v>110</v>
      </c>
      <c r="C42" s="19" t="s">
        <v>109</v>
      </c>
      <c r="D42" s="17" t="s">
        <v>142</v>
      </c>
      <c r="E42" s="20"/>
      <c r="F42" s="20"/>
      <c r="G42" s="20"/>
      <c r="H42" s="122">
        <f>+I42</f>
        <v>0</v>
      </c>
      <c r="I42" s="122">
        <v>0</v>
      </c>
    </row>
    <row r="43" spans="1:9" ht="12.75">
      <c r="A43" s="19">
        <v>94</v>
      </c>
      <c r="B43" s="19" t="s">
        <v>110</v>
      </c>
      <c r="C43" s="19" t="s">
        <v>109</v>
      </c>
      <c r="D43" s="17" t="s">
        <v>143</v>
      </c>
      <c r="E43" s="20"/>
      <c r="F43" s="20"/>
      <c r="G43" s="20"/>
      <c r="H43" s="122">
        <v>0</v>
      </c>
      <c r="I43" s="122">
        <v>0</v>
      </c>
    </row>
    <row r="44" spans="1:9" ht="12.75">
      <c r="A44" s="41" t="s">
        <v>126</v>
      </c>
      <c r="B44" s="41" t="s">
        <v>110</v>
      </c>
      <c r="C44" s="41" t="s">
        <v>109</v>
      </c>
      <c r="D44" s="42" t="s">
        <v>144</v>
      </c>
      <c r="E44" s="22"/>
      <c r="F44" s="22"/>
      <c r="G44" s="147">
        <f>+'Governmental Funds'!H35+'Governmental Funds'!F35</f>
        <v>12866196.02</v>
      </c>
      <c r="H44" s="22"/>
      <c r="I44" s="122">
        <v>0</v>
      </c>
    </row>
    <row r="45" spans="1:9" ht="12.75">
      <c r="A45" s="19" t="s">
        <v>127</v>
      </c>
      <c r="B45" s="19" t="s">
        <v>110</v>
      </c>
      <c r="C45" s="19" t="s">
        <v>109</v>
      </c>
      <c r="D45" s="17" t="s">
        <v>145</v>
      </c>
      <c r="E45" s="20"/>
      <c r="F45" s="20"/>
      <c r="G45" s="122">
        <f>+'Governmental Funds'!I35-72321.37</f>
        <v>3525734.42</v>
      </c>
      <c r="H45" s="20"/>
      <c r="I45" s="122">
        <v>0</v>
      </c>
    </row>
    <row r="46" spans="1:9" ht="12.75">
      <c r="A46" s="19" t="s">
        <v>128</v>
      </c>
      <c r="B46" s="19" t="s">
        <v>110</v>
      </c>
      <c r="C46" s="19" t="s">
        <v>109</v>
      </c>
      <c r="D46" s="17" t="s">
        <v>146</v>
      </c>
      <c r="E46" s="20"/>
      <c r="F46" s="20"/>
      <c r="G46" s="146">
        <f>+'Governmental Funds'!J35-H41-92960.94</f>
        <v>2445033.81</v>
      </c>
      <c r="H46" s="20"/>
      <c r="I46" s="122">
        <v>0</v>
      </c>
    </row>
    <row r="47" spans="5:9" ht="12.75">
      <c r="E47" s="21"/>
      <c r="F47" s="21"/>
      <c r="G47" s="21"/>
      <c r="H47" s="21"/>
      <c r="I47" s="21"/>
    </row>
    <row r="48" spans="4:10" ht="12.75">
      <c r="D48" s="17" t="s">
        <v>69</v>
      </c>
      <c r="E48" s="21">
        <f>SUM(E32:E47)</f>
        <v>502370</v>
      </c>
      <c r="F48" s="21">
        <f>SUM(F32:F47)</f>
        <v>547533</v>
      </c>
      <c r="G48" s="21">
        <f>SUM(G32:G47)</f>
        <v>29241762.639999997</v>
      </c>
      <c r="H48" s="21">
        <f>SUM(H32:H47)</f>
        <v>223406.85</v>
      </c>
      <c r="I48" s="21">
        <f>+H48+G48+F48</f>
        <v>30012702.49</v>
      </c>
      <c r="J48" s="144"/>
    </row>
    <row r="49" spans="6:9" ht="12.75">
      <c r="F49" s="144"/>
      <c r="I49" s="122">
        <v>30012702</v>
      </c>
    </row>
    <row r="50" ht="12.75">
      <c r="I50" s="144"/>
    </row>
    <row r="51" ht="12.75">
      <c r="D51" s="17" t="s">
        <v>129</v>
      </c>
    </row>
    <row r="52" ht="12.75">
      <c r="I52" s="25" t="s">
        <v>124</v>
      </c>
    </row>
    <row r="53" spans="4:5" ht="12.75">
      <c r="D53" s="17" t="s">
        <v>74</v>
      </c>
      <c r="E53" s="29">
        <f>F48/G48</f>
        <v>0.018724350058536694</v>
      </c>
    </row>
    <row r="55" spans="4:5" ht="12.75">
      <c r="D55" s="17" t="s">
        <v>73</v>
      </c>
      <c r="E55" s="29">
        <f>E48/(+G48+F48-E48)</f>
        <v>0.017153388039947235</v>
      </c>
    </row>
    <row r="56" ht="9" customHeight="1"/>
    <row r="57" spans="4:5" ht="12.75">
      <c r="D57" s="16"/>
      <c r="E57" s="17"/>
    </row>
    <row r="58" spans="4:8" ht="15">
      <c r="D58" s="132" t="s">
        <v>130</v>
      </c>
      <c r="E58" s="133"/>
      <c r="F58" s="133"/>
      <c r="G58" s="133"/>
      <c r="H58" s="133"/>
    </row>
    <row r="59" spans="4:8" s="32" customFormat="1" ht="15">
      <c r="D59" s="134" t="s">
        <v>150</v>
      </c>
      <c r="E59" s="135">
        <f>283963+87231-170032.84-33715-0.16</f>
        <v>167446</v>
      </c>
      <c r="F59" s="135">
        <f>+E59</f>
        <v>167446</v>
      </c>
      <c r="G59" s="148"/>
      <c r="H59" s="135"/>
    </row>
    <row r="60" spans="4:9" s="32" customFormat="1" ht="15">
      <c r="D60" s="134" t="s">
        <v>362</v>
      </c>
      <c r="E60" s="136">
        <f>203748*0.4</f>
        <v>81499.20000000001</v>
      </c>
      <c r="F60" s="136">
        <f>+E60</f>
        <v>81499.20000000001</v>
      </c>
      <c r="G60" s="148"/>
      <c r="H60" s="136"/>
      <c r="I60" s="18"/>
    </row>
    <row r="61" spans="1:9" s="32" customFormat="1" ht="15">
      <c r="A61" s="19"/>
      <c r="B61" s="19"/>
      <c r="C61" s="19"/>
      <c r="D61" s="134" t="s">
        <v>363</v>
      </c>
      <c r="E61" s="136">
        <f>33569-8967</f>
        <v>24602</v>
      </c>
      <c r="F61" s="135">
        <f aca="true" t="shared" si="0" ref="F61:F69">+E61</f>
        <v>24602</v>
      </c>
      <c r="G61" s="148"/>
      <c r="H61" s="137"/>
      <c r="I61" s="21"/>
    </row>
    <row r="62" spans="1:9" s="32" customFormat="1" ht="15">
      <c r="A62" s="19"/>
      <c r="B62" s="19"/>
      <c r="C62" s="19"/>
      <c r="D62" s="134" t="s">
        <v>369</v>
      </c>
      <c r="E62" s="136">
        <f>305624+109713</f>
        <v>415337</v>
      </c>
      <c r="F62" s="135">
        <f t="shared" si="0"/>
        <v>415337</v>
      </c>
      <c r="G62" s="148"/>
      <c r="H62" s="137"/>
      <c r="I62" s="21"/>
    </row>
    <row r="63" spans="1:9" s="32" customFormat="1" ht="15">
      <c r="A63" s="19"/>
      <c r="B63" s="19"/>
      <c r="C63" s="19"/>
      <c r="D63" s="134" t="s">
        <v>370</v>
      </c>
      <c r="E63" s="136">
        <f>50837+134899</f>
        <v>185736</v>
      </c>
      <c r="F63" s="135">
        <f t="shared" si="0"/>
        <v>185736</v>
      </c>
      <c r="G63" s="148"/>
      <c r="H63" s="137"/>
      <c r="I63" s="21"/>
    </row>
    <row r="64" spans="1:9" s="32" customFormat="1" ht="15">
      <c r="A64" s="19"/>
      <c r="B64" s="19"/>
      <c r="C64" s="19"/>
      <c r="D64" s="132" t="s">
        <v>371</v>
      </c>
      <c r="E64" s="137">
        <f>37807+24835</f>
        <v>62642</v>
      </c>
      <c r="F64" s="135">
        <v>62642</v>
      </c>
      <c r="G64" s="148"/>
      <c r="H64" s="137"/>
      <c r="I64" s="21"/>
    </row>
    <row r="65" spans="1:9" s="32" customFormat="1" ht="15">
      <c r="A65" s="19"/>
      <c r="B65" s="19"/>
      <c r="C65" s="19"/>
      <c r="D65" s="132" t="s">
        <v>372</v>
      </c>
      <c r="E65" s="137">
        <f>1185+15494</f>
        <v>16679</v>
      </c>
      <c r="F65" s="135">
        <f t="shared" si="0"/>
        <v>16679</v>
      </c>
      <c r="G65" s="148"/>
      <c r="H65" s="137"/>
      <c r="I65" s="21"/>
    </row>
    <row r="66" spans="1:9" s="32" customFormat="1" ht="15">
      <c r="A66" s="19"/>
      <c r="B66" s="19"/>
      <c r="C66" s="19"/>
      <c r="D66" s="132" t="s">
        <v>364</v>
      </c>
      <c r="E66" s="137">
        <f>10819</f>
        <v>10819</v>
      </c>
      <c r="F66" s="135">
        <f t="shared" si="0"/>
        <v>10819</v>
      </c>
      <c r="G66" s="148"/>
      <c r="H66" s="137"/>
      <c r="I66" s="21"/>
    </row>
    <row r="67" spans="1:9" s="32" customFormat="1" ht="15">
      <c r="A67" s="19"/>
      <c r="B67" s="19"/>
      <c r="C67" s="19"/>
      <c r="D67" s="132" t="s">
        <v>365</v>
      </c>
      <c r="E67" s="137">
        <v>32093</v>
      </c>
      <c r="F67" s="135">
        <f t="shared" si="0"/>
        <v>32093</v>
      </c>
      <c r="G67" s="148"/>
      <c r="H67" s="137"/>
      <c r="I67" s="21"/>
    </row>
    <row r="68" spans="1:9" ht="15">
      <c r="A68" s="19"/>
      <c r="B68" s="19"/>
      <c r="C68" s="19"/>
      <c r="D68" s="132" t="s">
        <v>366</v>
      </c>
      <c r="E68" s="137">
        <f>10393*0.4</f>
        <v>4157.2</v>
      </c>
      <c r="F68" s="135">
        <f t="shared" si="0"/>
        <v>4157.2</v>
      </c>
      <c r="G68" s="148"/>
      <c r="H68" s="137"/>
      <c r="I68" s="21"/>
    </row>
    <row r="69" spans="1:9" ht="15">
      <c r="A69" s="19"/>
      <c r="B69" s="19"/>
      <c r="C69" s="19"/>
      <c r="D69" s="132" t="s">
        <v>367</v>
      </c>
      <c r="E69" s="137">
        <v>6031</v>
      </c>
      <c r="F69" s="135">
        <f t="shared" si="0"/>
        <v>6031</v>
      </c>
      <c r="G69" s="148"/>
      <c r="H69" s="137"/>
      <c r="I69" s="21"/>
    </row>
    <row r="70" spans="1:9" ht="15">
      <c r="A70" s="19"/>
      <c r="B70" s="19"/>
      <c r="C70" s="19"/>
      <c r="D70" s="132" t="s">
        <v>131</v>
      </c>
      <c r="E70" s="137"/>
      <c r="F70" s="137"/>
      <c r="G70" s="137"/>
      <c r="H70" s="137"/>
      <c r="I70" s="21"/>
    </row>
    <row r="71" spans="1:9" ht="15">
      <c r="A71" s="19"/>
      <c r="B71" s="19"/>
      <c r="C71" s="19"/>
      <c r="D71" s="134" t="s">
        <v>132</v>
      </c>
      <c r="E71" s="137"/>
      <c r="F71" s="137"/>
      <c r="G71" s="137"/>
      <c r="H71" s="137"/>
      <c r="I71" s="21"/>
    </row>
    <row r="72" spans="1:9" ht="15">
      <c r="A72" s="19"/>
      <c r="B72" s="19"/>
      <c r="C72" s="19"/>
      <c r="D72" s="138" t="s">
        <v>368</v>
      </c>
      <c r="E72" s="137">
        <v>0</v>
      </c>
      <c r="F72" s="137">
        <v>0</v>
      </c>
      <c r="G72" s="149"/>
      <c r="H72" s="149">
        <v>1985856</v>
      </c>
      <c r="I72" s="21"/>
    </row>
    <row r="73" spans="1:9" ht="12.75">
      <c r="A73" s="19"/>
      <c r="B73" s="19"/>
      <c r="C73" s="19"/>
      <c r="D73" s="17"/>
      <c r="E73" s="21"/>
      <c r="F73" s="21"/>
      <c r="G73" s="21"/>
      <c r="H73" s="21"/>
      <c r="I73" s="21"/>
    </row>
    <row r="74" spans="1:10" ht="15">
      <c r="A74" s="19"/>
      <c r="B74" s="19"/>
      <c r="C74" s="19"/>
      <c r="D74" s="132" t="s">
        <v>134</v>
      </c>
      <c r="E74" s="139">
        <f>SUM(E59:E69)+E48</f>
        <v>1509411.4</v>
      </c>
      <c r="F74" s="139">
        <f>SUM(F59:F69)+F48</f>
        <v>1554574.4</v>
      </c>
      <c r="G74" s="145">
        <f>SUM(G48)+SUM(G59:G69)</f>
        <v>29241762.639999997</v>
      </c>
      <c r="H74" s="139">
        <f>SUM(H72:H73)+H48</f>
        <v>2209262.85</v>
      </c>
      <c r="I74" s="139"/>
      <c r="J74" s="144"/>
    </row>
    <row r="75" spans="1:9" ht="15">
      <c r="A75" s="19"/>
      <c r="B75" s="19"/>
      <c r="C75" s="19"/>
      <c r="D75" s="132"/>
      <c r="E75" s="140"/>
      <c r="F75" s="140"/>
      <c r="G75" s="139"/>
      <c r="H75" s="139"/>
      <c r="I75" s="139"/>
    </row>
    <row r="76" spans="1:8" ht="15">
      <c r="A76" s="19"/>
      <c r="B76" s="19"/>
      <c r="C76" s="19"/>
      <c r="D76" s="132" t="s">
        <v>135</v>
      </c>
      <c r="E76" s="141"/>
      <c r="F76" s="139"/>
      <c r="G76" s="139"/>
      <c r="H76" s="139"/>
    </row>
    <row r="77" spans="1:9" ht="15">
      <c r="A77" s="19"/>
      <c r="B77" s="19"/>
      <c r="C77" s="19"/>
      <c r="D77" s="132"/>
      <c r="E77" s="139"/>
      <c r="F77" s="139"/>
      <c r="G77" s="139"/>
      <c r="H77" s="139"/>
      <c r="I77" s="139"/>
    </row>
    <row r="78" spans="1:9" ht="15">
      <c r="A78" s="19"/>
      <c r="B78" s="19"/>
      <c r="C78" s="19"/>
      <c r="D78" s="142" t="s">
        <v>74</v>
      </c>
      <c r="E78" s="141">
        <f>F74/(G74-H74)</f>
        <v>0.057507607956222985</v>
      </c>
      <c r="F78" s="133"/>
      <c r="G78" s="133"/>
      <c r="H78" s="133"/>
      <c r="I78" s="143"/>
    </row>
    <row r="79" spans="1:9" ht="15">
      <c r="A79" s="19"/>
      <c r="B79" s="19"/>
      <c r="C79" s="19"/>
      <c r="D79" s="132"/>
      <c r="E79" s="139"/>
      <c r="F79" s="139"/>
      <c r="G79" s="139"/>
      <c r="H79" s="139"/>
      <c r="I79" s="139"/>
    </row>
    <row r="80" spans="1:9" ht="15">
      <c r="A80" s="19"/>
      <c r="B80" s="19"/>
      <c r="C80" s="19"/>
      <c r="D80" s="142" t="s">
        <v>73</v>
      </c>
      <c r="E80" s="141">
        <f>E74/(+G74-E74)</f>
        <v>0.05442781922590419</v>
      </c>
      <c r="F80" s="133"/>
      <c r="G80" s="133"/>
      <c r="H80" s="133"/>
      <c r="I80" s="143"/>
    </row>
    <row r="81" spans="1:9" ht="12.75">
      <c r="A81" s="19"/>
      <c r="B81" s="19"/>
      <c r="C81" s="19"/>
      <c r="D81" s="17"/>
      <c r="E81" s="21"/>
      <c r="F81" s="21"/>
      <c r="G81" s="30"/>
      <c r="H81" s="23"/>
      <c r="I81" s="21"/>
    </row>
    <row r="82" spans="1:9" ht="12.75">
      <c r="A82" s="19"/>
      <c r="B82" s="19"/>
      <c r="C82" s="19"/>
      <c r="D82" s="17"/>
      <c r="E82" s="21"/>
      <c r="F82" s="21"/>
      <c r="G82" s="21"/>
      <c r="H82" s="21"/>
      <c r="I82" s="21"/>
    </row>
    <row r="83" spans="1:9" ht="12.75">
      <c r="A83" s="19"/>
      <c r="B83" s="19"/>
      <c r="C83" s="19"/>
      <c r="D83" s="17"/>
      <c r="E83" s="21"/>
      <c r="F83" s="21"/>
      <c r="G83" s="21"/>
      <c r="H83" s="21"/>
      <c r="I83" s="21"/>
    </row>
    <row r="84" spans="1:9" ht="12.75">
      <c r="A84" s="24"/>
      <c r="B84" s="24"/>
      <c r="C84" s="24"/>
      <c r="D84" s="25"/>
      <c r="G84" s="26"/>
      <c r="I84" s="26"/>
    </row>
    <row r="85" spans="1:9" ht="12.75">
      <c r="A85" s="19"/>
      <c r="B85" s="19"/>
      <c r="C85" s="19"/>
      <c r="D85" s="17"/>
      <c r="E85" s="21"/>
      <c r="F85" s="21"/>
      <c r="G85" s="21"/>
      <c r="H85" s="21"/>
      <c r="I85" s="21"/>
    </row>
    <row r="86" spans="1:9" ht="12.75">
      <c r="A86" s="19"/>
      <c r="B86" s="19"/>
      <c r="C86" s="19"/>
      <c r="D86" s="17"/>
      <c r="E86" s="21"/>
      <c r="F86" s="21"/>
      <c r="G86" s="21"/>
      <c r="H86" s="21"/>
      <c r="I86" s="21"/>
    </row>
    <row r="87" spans="5:9" ht="12.75">
      <c r="E87" s="21"/>
      <c r="F87" s="21"/>
      <c r="G87" s="21"/>
      <c r="H87" s="21"/>
      <c r="I87" s="21"/>
    </row>
    <row r="88" spans="4:9" ht="12.75">
      <c r="D88" s="17"/>
      <c r="E88" s="21"/>
      <c r="F88" s="21"/>
      <c r="G88" s="21"/>
      <c r="H88" s="21"/>
      <c r="I88" s="21"/>
    </row>
    <row r="91" ht="12.75">
      <c r="D91" s="17"/>
    </row>
    <row r="93" spans="4:5" ht="12.75">
      <c r="D93" s="17"/>
      <c r="E93" s="29"/>
    </row>
    <row r="95" spans="4:5" ht="12.75">
      <c r="D95" s="17"/>
      <c r="E95" s="29"/>
    </row>
    <row r="97" spans="4:5" ht="12.75">
      <c r="D97" s="16"/>
      <c r="E97" s="17"/>
    </row>
    <row r="98" ht="12.75">
      <c r="D98" s="17"/>
    </row>
    <row r="99" ht="12.75">
      <c r="D99" s="17"/>
    </row>
    <row r="100" ht="12.75">
      <c r="D100" s="17"/>
    </row>
    <row r="102" spans="5:9" ht="12.75">
      <c r="E102" s="18"/>
      <c r="F102" s="18"/>
      <c r="G102" s="18"/>
      <c r="H102" s="18"/>
      <c r="I102" s="18"/>
    </row>
    <row r="103" spans="1:9" ht="12.75">
      <c r="A103" s="17"/>
      <c r="B103" s="17"/>
      <c r="C103" s="17"/>
      <c r="D103" s="17"/>
      <c r="E103" s="18"/>
      <c r="F103" s="18"/>
      <c r="G103" s="18"/>
      <c r="H103" s="18"/>
      <c r="I103" s="18"/>
    </row>
    <row r="105" spans="1:9" ht="12.75">
      <c r="A105" s="19"/>
      <c r="B105" s="19"/>
      <c r="C105" s="19"/>
      <c r="D105" s="17"/>
      <c r="E105" s="21"/>
      <c r="F105" s="21"/>
      <c r="G105" s="21"/>
      <c r="H105" s="21"/>
      <c r="I105" s="21"/>
    </row>
    <row r="106" spans="1:9" ht="12.75">
      <c r="A106" s="19"/>
      <c r="B106" s="19"/>
      <c r="C106" s="19"/>
      <c r="D106" s="17"/>
      <c r="E106" s="21"/>
      <c r="F106" s="21"/>
      <c r="G106" s="21"/>
      <c r="H106" s="21"/>
      <c r="I106" s="21"/>
    </row>
    <row r="107" spans="1:9" ht="12.75">
      <c r="A107" s="19"/>
      <c r="B107" s="19"/>
      <c r="C107" s="19"/>
      <c r="D107" s="17"/>
      <c r="E107" s="21"/>
      <c r="F107" s="21"/>
      <c r="G107" s="21"/>
      <c r="H107" s="21"/>
      <c r="I107" s="21"/>
    </row>
    <row r="108" spans="1:9" ht="12.75">
      <c r="A108" s="19"/>
      <c r="B108" s="19"/>
      <c r="C108" s="19"/>
      <c r="D108" s="17"/>
      <c r="E108" s="21"/>
      <c r="F108" s="30"/>
      <c r="G108" s="21"/>
      <c r="H108" s="21"/>
      <c r="I108" s="21"/>
    </row>
    <row r="109" spans="1:9" ht="12.75">
      <c r="A109" s="19"/>
      <c r="B109" s="19"/>
      <c r="C109" s="19"/>
      <c r="D109" s="17"/>
      <c r="E109" s="21"/>
      <c r="F109" s="21"/>
      <c r="G109" s="21"/>
      <c r="H109" s="21"/>
      <c r="I109" s="21"/>
    </row>
    <row r="110" spans="1:9" ht="12.75">
      <c r="A110" s="19"/>
      <c r="B110" s="19"/>
      <c r="C110" s="19"/>
      <c r="D110" s="17"/>
      <c r="E110" s="21"/>
      <c r="F110" s="21"/>
      <c r="G110" s="21"/>
      <c r="H110" s="21"/>
      <c r="I110" s="21"/>
    </row>
    <row r="111" spans="1:9" ht="12.75">
      <c r="A111" s="19"/>
      <c r="B111" s="19"/>
      <c r="C111" s="19"/>
      <c r="D111" s="17"/>
      <c r="E111" s="21"/>
      <c r="F111" s="21"/>
      <c r="G111" s="21"/>
      <c r="H111" s="21"/>
      <c r="I111" s="21"/>
    </row>
    <row r="112" spans="1:9" ht="12.75">
      <c r="A112" s="19"/>
      <c r="B112" s="19"/>
      <c r="C112" s="19"/>
      <c r="D112" s="17"/>
      <c r="E112" s="21"/>
      <c r="F112" s="21"/>
      <c r="G112" s="21"/>
      <c r="H112" s="21"/>
      <c r="I112" s="21"/>
    </row>
    <row r="113" spans="1:9" ht="12.75">
      <c r="A113" s="19"/>
      <c r="B113" s="19"/>
      <c r="C113" s="19"/>
      <c r="D113" s="17"/>
      <c r="E113" s="21"/>
      <c r="F113" s="21"/>
      <c r="G113" s="21"/>
      <c r="H113" s="21"/>
      <c r="I113" s="21"/>
    </row>
    <row r="114" spans="1:9" ht="12.75">
      <c r="A114" s="19"/>
      <c r="B114" s="19"/>
      <c r="C114" s="19"/>
      <c r="D114" s="17"/>
      <c r="E114" s="21"/>
      <c r="F114" s="21"/>
      <c r="G114" s="21"/>
      <c r="H114" s="21"/>
      <c r="I114" s="21"/>
    </row>
    <row r="115" spans="1:9" ht="12.75">
      <c r="A115" s="19"/>
      <c r="B115" s="19"/>
      <c r="C115" s="19"/>
      <c r="D115" s="17"/>
      <c r="E115" s="21"/>
      <c r="F115" s="21"/>
      <c r="G115" s="21"/>
      <c r="H115" s="21"/>
      <c r="I115" s="21"/>
    </row>
    <row r="116" spans="1:9" ht="12.75">
      <c r="A116" s="19"/>
      <c r="B116" s="19"/>
      <c r="C116" s="19"/>
      <c r="D116" s="17"/>
      <c r="E116" s="21"/>
      <c r="F116" s="21"/>
      <c r="G116" s="21"/>
      <c r="H116" s="21"/>
      <c r="I116" s="21"/>
    </row>
    <row r="117" spans="1:9" ht="12.75">
      <c r="A117" s="19"/>
      <c r="B117" s="19"/>
      <c r="C117" s="19"/>
      <c r="D117" s="17"/>
      <c r="E117" s="21"/>
      <c r="F117" s="21"/>
      <c r="G117" s="21"/>
      <c r="H117" s="23"/>
      <c r="I117" s="21"/>
    </row>
    <row r="118" spans="1:9" ht="12.75">
      <c r="A118" s="24"/>
      <c r="B118" s="24"/>
      <c r="C118" s="24"/>
      <c r="D118" s="25"/>
      <c r="I118" s="26"/>
    </row>
    <row r="119" spans="1:9" ht="12.75">
      <c r="A119" s="19"/>
      <c r="B119" s="19"/>
      <c r="C119" s="19"/>
      <c r="D119" s="17"/>
      <c r="E119" s="21"/>
      <c r="F119" s="21"/>
      <c r="G119" s="21"/>
      <c r="H119" s="21"/>
      <c r="I119" s="21"/>
    </row>
    <row r="120" spans="1:9" ht="12.75">
      <c r="A120" s="24"/>
      <c r="B120" s="24"/>
      <c r="C120" s="24"/>
      <c r="D120" s="25"/>
      <c r="I120" s="26"/>
    </row>
    <row r="121" spans="1:9" ht="12.75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ht="12.75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ht="12.75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ht="12.75">
      <c r="A124" s="19"/>
      <c r="B124" s="19"/>
      <c r="C124" s="19"/>
      <c r="D124" s="17"/>
      <c r="E124" s="21"/>
      <c r="F124" s="21"/>
      <c r="G124" s="21"/>
      <c r="H124" s="31"/>
      <c r="I124" s="21"/>
    </row>
    <row r="125" spans="5:9" ht="12.75">
      <c r="E125" s="21"/>
      <c r="F125" s="21"/>
      <c r="G125" s="21"/>
      <c r="H125" s="21"/>
      <c r="I125" s="21"/>
    </row>
    <row r="126" spans="1:9" ht="12.75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ht="12.75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ht="12.75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ht="12.75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ht="12.75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ht="12.75">
      <c r="A131" s="19"/>
      <c r="B131" s="19"/>
      <c r="C131" s="19"/>
      <c r="D131" s="17"/>
      <c r="E131" s="21"/>
      <c r="F131" s="21"/>
      <c r="G131" s="30"/>
      <c r="H131" s="21"/>
      <c r="I131" s="21"/>
    </row>
    <row r="132" spans="1:9" ht="12.75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ht="12.75">
      <c r="A133" s="19"/>
      <c r="B133" s="19"/>
      <c r="C133" s="19"/>
      <c r="D133" s="17"/>
      <c r="E133" s="21"/>
      <c r="F133" s="21"/>
      <c r="G133" s="21"/>
      <c r="H133" s="30"/>
      <c r="I133" s="21"/>
    </row>
    <row r="134" spans="1:9" ht="12.75">
      <c r="A134" s="19"/>
      <c r="B134" s="19"/>
      <c r="C134" s="19"/>
      <c r="D134" s="17"/>
      <c r="E134" s="21"/>
      <c r="F134" s="21"/>
      <c r="G134" s="21"/>
      <c r="H134" s="21"/>
      <c r="I134" s="21"/>
    </row>
    <row r="135" spans="1:9" ht="12.75">
      <c r="A135" s="19"/>
      <c r="B135" s="19"/>
      <c r="C135" s="19"/>
      <c r="D135" s="17"/>
      <c r="E135" s="21"/>
      <c r="F135" s="21"/>
      <c r="G135" s="30"/>
      <c r="H135" s="21"/>
      <c r="I135" s="21"/>
    </row>
    <row r="136" spans="1:9" ht="12.75">
      <c r="A136" s="19"/>
      <c r="B136" s="19"/>
      <c r="C136" s="19"/>
      <c r="D136" s="17"/>
      <c r="E136" s="21"/>
      <c r="F136" s="21"/>
      <c r="G136" s="21"/>
      <c r="H136" s="21"/>
      <c r="I136" s="21"/>
    </row>
    <row r="137" spans="1:9" ht="12.75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ht="12.75">
      <c r="A138" s="24"/>
      <c r="B138" s="24"/>
      <c r="C138" s="24"/>
      <c r="D138" s="25"/>
      <c r="G138" s="26"/>
      <c r="I138" s="26"/>
    </row>
    <row r="139" spans="1:9" ht="12.75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ht="12.75">
      <c r="A140" s="19"/>
      <c r="B140" s="19"/>
      <c r="C140" s="19"/>
      <c r="D140" s="17"/>
      <c r="E140" s="21"/>
      <c r="F140" s="21"/>
      <c r="G140" s="21"/>
      <c r="H140" s="21"/>
      <c r="I140" s="21"/>
    </row>
    <row r="141" spans="5:9" ht="12.75">
      <c r="E141" s="21"/>
      <c r="F141" s="21"/>
      <c r="G141" s="21"/>
      <c r="H141" s="21"/>
      <c r="I141" s="21"/>
    </row>
    <row r="142" spans="4:9" ht="12.75">
      <c r="D142" s="17"/>
      <c r="E142" s="21"/>
      <c r="F142" s="21"/>
      <c r="G142" s="21"/>
      <c r="H142" s="21"/>
      <c r="I142" s="21"/>
    </row>
    <row r="145" ht="12.75">
      <c r="D145" s="17"/>
    </row>
    <row r="147" spans="4:5" ht="12.75">
      <c r="D147" s="17"/>
      <c r="E147" s="29"/>
    </row>
    <row r="149" spans="4:5" ht="12.75">
      <c r="D149" s="17"/>
      <c r="E149" s="29"/>
    </row>
    <row r="151" spans="4:5" ht="12.75">
      <c r="D151" s="16"/>
      <c r="E151" s="17"/>
    </row>
    <row r="152" ht="12.75">
      <c r="D152" s="17"/>
    </row>
    <row r="153" ht="12.75">
      <c r="D153" s="17"/>
    </row>
    <row r="154" ht="12.75">
      <c r="D154" s="17"/>
    </row>
    <row r="156" spans="5:9" ht="12.75">
      <c r="E156" s="18"/>
      <c r="F156" s="18"/>
      <c r="G156" s="18"/>
      <c r="H156" s="18"/>
      <c r="I156" s="18"/>
    </row>
    <row r="157" spans="1:9" ht="12.75">
      <c r="A157" s="17"/>
      <c r="B157" s="17"/>
      <c r="C157" s="17"/>
      <c r="D157" s="19"/>
      <c r="E157" s="18"/>
      <c r="F157" s="18"/>
      <c r="G157" s="18"/>
      <c r="H157" s="18"/>
      <c r="I157" s="18"/>
    </row>
    <row r="159" spans="1:9" ht="12.75">
      <c r="A159" s="19"/>
      <c r="B159" s="19"/>
      <c r="C159" s="19"/>
      <c r="D159" s="17"/>
      <c r="E159" s="21"/>
      <c r="F159" s="21"/>
      <c r="G159" s="21"/>
      <c r="H159" s="21"/>
      <c r="I159" s="21"/>
    </row>
    <row r="160" spans="1:9" ht="12.75">
      <c r="A160" s="19"/>
      <c r="B160" s="19"/>
      <c r="C160" s="19"/>
      <c r="D160" s="17"/>
      <c r="E160" s="21"/>
      <c r="F160" s="21"/>
      <c r="G160" s="21"/>
      <c r="H160" s="21"/>
      <c r="I160" s="21"/>
    </row>
    <row r="161" spans="1:9" ht="12.75">
      <c r="A161" s="19"/>
      <c r="B161" s="19"/>
      <c r="C161" s="19"/>
      <c r="D161" s="17"/>
      <c r="E161" s="21"/>
      <c r="F161" s="21"/>
      <c r="G161" s="21"/>
      <c r="H161" s="21"/>
      <c r="I161" s="21"/>
    </row>
    <row r="162" spans="1:9" ht="12.75">
      <c r="A162" s="19"/>
      <c r="B162" s="19"/>
      <c r="C162" s="19"/>
      <c r="D162" s="17"/>
      <c r="E162" s="21"/>
      <c r="F162" s="21"/>
      <c r="G162" s="21"/>
      <c r="H162" s="21"/>
      <c r="I162" s="21"/>
    </row>
    <row r="163" spans="1:9" ht="12.75">
      <c r="A163" s="19"/>
      <c r="B163" s="19"/>
      <c r="C163" s="19"/>
      <c r="D163" s="17"/>
      <c r="E163" s="21"/>
      <c r="F163" s="21"/>
      <c r="G163" s="21"/>
      <c r="H163" s="21"/>
      <c r="I163" s="21"/>
    </row>
    <row r="164" spans="1:9" ht="12.75">
      <c r="A164" s="19"/>
      <c r="B164" s="19"/>
      <c r="C164" s="19"/>
      <c r="D164" s="17"/>
      <c r="E164" s="21"/>
      <c r="F164" s="21"/>
      <c r="G164" s="21"/>
      <c r="H164" s="21"/>
      <c r="I164" s="21"/>
    </row>
    <row r="165" spans="1:9" ht="12.75">
      <c r="A165" s="19"/>
      <c r="B165" s="19"/>
      <c r="C165" s="19"/>
      <c r="D165" s="17"/>
      <c r="E165" s="21"/>
      <c r="F165" s="21"/>
      <c r="G165" s="21"/>
      <c r="H165" s="21"/>
      <c r="I165" s="21"/>
    </row>
    <row r="166" spans="1:9" ht="12.75">
      <c r="A166" s="19"/>
      <c r="B166" s="19"/>
      <c r="C166" s="19"/>
      <c r="D166" s="17"/>
      <c r="E166" s="21"/>
      <c r="F166" s="21"/>
      <c r="G166" s="21"/>
      <c r="H166" s="21"/>
      <c r="I166" s="21"/>
    </row>
    <row r="167" spans="1:9" ht="12.75">
      <c r="A167" s="19"/>
      <c r="B167" s="19"/>
      <c r="C167" s="19"/>
      <c r="D167" s="17"/>
      <c r="E167" s="21"/>
      <c r="F167" s="21"/>
      <c r="G167" s="21"/>
      <c r="H167" s="21"/>
      <c r="I167" s="21"/>
    </row>
    <row r="168" spans="1:9" ht="12.75">
      <c r="A168" s="19"/>
      <c r="B168" s="19"/>
      <c r="C168" s="19"/>
      <c r="D168" s="17"/>
      <c r="E168" s="21"/>
      <c r="F168" s="21"/>
      <c r="G168" s="21"/>
      <c r="H168" s="23"/>
      <c r="I168" s="21"/>
    </row>
    <row r="169" spans="1:9" ht="12.75">
      <c r="A169" s="19"/>
      <c r="B169" s="19"/>
      <c r="C169" s="19"/>
      <c r="D169" s="17"/>
      <c r="E169" s="21"/>
      <c r="F169" s="21"/>
      <c r="G169" s="21"/>
      <c r="H169" s="21"/>
      <c r="I169" s="21"/>
    </row>
    <row r="170" spans="1:9" ht="12.75">
      <c r="A170" s="19"/>
      <c r="B170" s="19"/>
      <c r="C170" s="19"/>
      <c r="D170" s="17"/>
      <c r="E170" s="21"/>
      <c r="F170" s="21"/>
      <c r="G170" s="21"/>
      <c r="H170" s="21"/>
      <c r="I170" s="21"/>
    </row>
    <row r="171" spans="1:9" ht="12.75">
      <c r="A171" s="19"/>
      <c r="B171" s="19"/>
      <c r="C171" s="19"/>
      <c r="D171" s="17"/>
      <c r="E171" s="21"/>
      <c r="F171" s="30"/>
      <c r="G171" s="21"/>
      <c r="H171" s="21"/>
      <c r="I171" s="21"/>
    </row>
    <row r="172" spans="1:9" ht="12.75">
      <c r="A172" s="24"/>
      <c r="B172" s="24"/>
      <c r="C172" s="24"/>
      <c r="D172" s="25"/>
      <c r="I172" s="26"/>
    </row>
    <row r="173" spans="1:9" ht="12.75">
      <c r="A173" s="19"/>
      <c r="B173" s="19"/>
      <c r="C173" s="19"/>
      <c r="D173" s="17"/>
      <c r="E173" s="21"/>
      <c r="F173" s="21"/>
      <c r="G173" s="21"/>
      <c r="H173" s="21"/>
      <c r="I173" s="21"/>
    </row>
    <row r="174" spans="1:9" ht="12.75">
      <c r="A174" s="24"/>
      <c r="B174" s="24"/>
      <c r="C174" s="24"/>
      <c r="D174" s="25"/>
      <c r="I174" s="26"/>
    </row>
    <row r="175" spans="1:9" ht="12.75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ht="12.75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ht="12.75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ht="12.75">
      <c r="A178" s="19"/>
      <c r="B178" s="19"/>
      <c r="C178" s="19"/>
      <c r="D178" s="17"/>
      <c r="E178" s="21"/>
      <c r="F178" s="21"/>
      <c r="H178" s="21"/>
      <c r="I178" s="21"/>
    </row>
    <row r="179" spans="5:9" ht="12.75">
      <c r="E179" s="21"/>
      <c r="F179" s="21"/>
      <c r="G179" s="21"/>
      <c r="H179" s="21"/>
      <c r="I179" s="21"/>
    </row>
    <row r="180" spans="1:9" ht="12.75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ht="12.75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ht="12.75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ht="12.75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ht="12.75">
      <c r="A184" s="19"/>
      <c r="B184" s="19"/>
      <c r="C184" s="19"/>
      <c r="D184" s="17"/>
      <c r="E184" s="21"/>
      <c r="F184" s="21"/>
      <c r="G184" s="21"/>
      <c r="H184" s="21"/>
      <c r="I184" s="21"/>
    </row>
    <row r="185" spans="1:9" ht="12.75">
      <c r="A185" s="19"/>
      <c r="B185" s="19"/>
      <c r="C185" s="19"/>
      <c r="D185" s="17"/>
      <c r="E185" s="21"/>
      <c r="F185" s="21"/>
      <c r="G185" s="30"/>
      <c r="H185" s="21"/>
      <c r="I185" s="21"/>
    </row>
    <row r="186" spans="1:9" ht="12.75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ht="12.75">
      <c r="A187" s="19"/>
      <c r="B187" s="19"/>
      <c r="C187" s="19"/>
      <c r="D187" s="17"/>
      <c r="E187" s="21"/>
      <c r="F187" s="21"/>
      <c r="G187" s="21"/>
      <c r="H187" s="30"/>
      <c r="I187" s="21"/>
    </row>
    <row r="188" spans="1:9" ht="12.75">
      <c r="A188" s="19"/>
      <c r="B188" s="19"/>
      <c r="C188" s="19"/>
      <c r="D188" s="17"/>
      <c r="E188" s="21"/>
      <c r="F188" s="21"/>
      <c r="G188" s="21"/>
      <c r="H188" s="21"/>
      <c r="I188" s="21"/>
    </row>
    <row r="189" spans="1:9" ht="12.75">
      <c r="A189" s="19"/>
      <c r="B189" s="19"/>
      <c r="C189" s="19"/>
      <c r="D189" s="17"/>
      <c r="E189" s="21"/>
      <c r="F189" s="21"/>
      <c r="G189" s="30"/>
      <c r="H189" s="21"/>
      <c r="I189" s="21"/>
    </row>
    <row r="190" spans="1:9" ht="12.75">
      <c r="A190" s="19"/>
      <c r="B190" s="19"/>
      <c r="C190" s="19"/>
      <c r="D190" s="17"/>
      <c r="E190" s="21"/>
      <c r="F190" s="21"/>
      <c r="G190" s="21"/>
      <c r="H190" s="21"/>
      <c r="I190" s="21"/>
    </row>
    <row r="191" spans="1:9" ht="12.75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ht="12.75">
      <c r="A192" s="24"/>
      <c r="B192" s="24"/>
      <c r="C192" s="24"/>
      <c r="D192" s="25"/>
      <c r="G192" s="26"/>
      <c r="I192" s="26"/>
    </row>
    <row r="193" spans="1:9" ht="12.75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ht="12.75">
      <c r="A194" s="19"/>
      <c r="B194" s="19"/>
      <c r="C194" s="19"/>
      <c r="D194" s="17"/>
      <c r="E194" s="21"/>
      <c r="F194" s="21"/>
      <c r="G194" s="21"/>
      <c r="H194" s="21"/>
      <c r="I194" s="21"/>
    </row>
    <row r="195" spans="5:9" ht="12.75">
      <c r="E195" s="21"/>
      <c r="F195" s="21"/>
      <c r="G195" s="21"/>
      <c r="H195" s="21"/>
      <c r="I195" s="21"/>
    </row>
    <row r="196" spans="4:9" ht="12.75">
      <c r="D196" s="17"/>
      <c r="E196" s="21"/>
      <c r="F196" s="21"/>
      <c r="G196" s="21"/>
      <c r="H196" s="21"/>
      <c r="I196" s="21"/>
    </row>
    <row r="199" ht="12.75">
      <c r="D199" s="17"/>
    </row>
    <row r="201" spans="4:5" ht="12.75">
      <c r="D201" s="17"/>
      <c r="E201" s="29"/>
    </row>
    <row r="203" spans="4:5" ht="12.75">
      <c r="D203" s="17"/>
      <c r="E203" s="29"/>
    </row>
    <row r="205" spans="4:5" ht="12.75">
      <c r="D205" s="16"/>
      <c r="E205" s="17"/>
    </row>
    <row r="206" ht="12.75">
      <c r="D206" s="17"/>
    </row>
    <row r="207" ht="12.75">
      <c r="D207" s="17"/>
    </row>
    <row r="208" ht="12.75">
      <c r="D208" s="17"/>
    </row>
    <row r="210" spans="5:9" ht="12.75">
      <c r="E210" s="18"/>
      <c r="F210" s="18"/>
      <c r="G210" s="18"/>
      <c r="H210" s="18"/>
      <c r="I210" s="18"/>
    </row>
    <row r="211" spans="1:9" ht="12.75">
      <c r="A211" s="17"/>
      <c r="B211" s="17"/>
      <c r="C211" s="17"/>
      <c r="D211" s="17"/>
      <c r="E211" s="18"/>
      <c r="F211" s="18"/>
      <c r="G211" s="18"/>
      <c r="H211" s="18"/>
      <c r="I211" s="18"/>
    </row>
    <row r="213" spans="1:9" ht="12.75">
      <c r="A213" s="19"/>
      <c r="B213" s="19"/>
      <c r="C213" s="19"/>
      <c r="D213" s="17"/>
      <c r="E213" s="21"/>
      <c r="F213" s="21"/>
      <c r="G213" s="21"/>
      <c r="H213" s="21"/>
      <c r="I213" s="21"/>
    </row>
    <row r="214" spans="1:9" ht="12.75">
      <c r="A214" s="19"/>
      <c r="B214" s="19"/>
      <c r="C214" s="19"/>
      <c r="D214" s="17"/>
      <c r="E214" s="21"/>
      <c r="F214" s="21"/>
      <c r="G214" s="21"/>
      <c r="H214" s="21"/>
      <c r="I214" s="21"/>
    </row>
    <row r="215" spans="1:9" ht="12.75">
      <c r="A215" s="19"/>
      <c r="B215" s="19"/>
      <c r="C215" s="19"/>
      <c r="D215" s="17"/>
      <c r="E215" s="21"/>
      <c r="F215" s="21"/>
      <c r="G215" s="30"/>
      <c r="H215" s="21"/>
      <c r="I215" s="21"/>
    </row>
    <row r="216" spans="1:9" ht="12.75">
      <c r="A216" s="19"/>
      <c r="B216" s="19"/>
      <c r="C216" s="19"/>
      <c r="D216" s="17"/>
      <c r="E216" s="21"/>
      <c r="F216" s="21"/>
      <c r="G216" s="21"/>
      <c r="H216" s="21"/>
      <c r="I216" s="21"/>
    </row>
    <row r="217" spans="1:9" ht="12.75">
      <c r="A217" s="19"/>
      <c r="B217" s="19"/>
      <c r="C217" s="19"/>
      <c r="D217" s="17"/>
      <c r="E217" s="21"/>
      <c r="F217" s="21"/>
      <c r="G217" s="21"/>
      <c r="H217" s="21"/>
      <c r="I217" s="21"/>
    </row>
    <row r="218" spans="1:9" ht="12.75">
      <c r="A218" s="19"/>
      <c r="B218" s="19"/>
      <c r="C218" s="19"/>
      <c r="D218" s="17"/>
      <c r="E218" s="21"/>
      <c r="F218" s="21"/>
      <c r="G218" s="21"/>
      <c r="H218" s="21"/>
      <c r="I218" s="21"/>
    </row>
    <row r="219" spans="1:9" ht="12.75">
      <c r="A219" s="19"/>
      <c r="B219" s="19"/>
      <c r="C219" s="19"/>
      <c r="D219" s="17"/>
      <c r="E219" s="21"/>
      <c r="F219" s="21"/>
      <c r="G219" s="21"/>
      <c r="H219" s="21"/>
      <c r="I219" s="21"/>
    </row>
    <row r="220" spans="1:9" ht="12.75">
      <c r="A220" s="32"/>
      <c r="B220" s="19"/>
      <c r="C220" s="19"/>
      <c r="D220" s="17"/>
      <c r="E220" s="21"/>
      <c r="F220" s="21"/>
      <c r="G220" s="21"/>
      <c r="H220" s="21"/>
      <c r="I220" s="21"/>
    </row>
    <row r="221" spans="1:9" ht="12.75">
      <c r="A221" s="19"/>
      <c r="B221" s="19"/>
      <c r="C221" s="19"/>
      <c r="D221" s="17"/>
      <c r="E221" s="21"/>
      <c r="F221" s="21"/>
      <c r="G221" s="21"/>
      <c r="H221" s="21"/>
      <c r="I221" s="21"/>
    </row>
    <row r="222" spans="1:9" ht="12.75">
      <c r="A222" s="19"/>
      <c r="B222" s="19"/>
      <c r="C222" s="19"/>
      <c r="D222" s="17"/>
      <c r="E222" s="21"/>
      <c r="F222" s="21"/>
      <c r="G222" s="21"/>
      <c r="H222" s="21"/>
      <c r="I222" s="21"/>
    </row>
    <row r="223" spans="1:9" ht="12.75">
      <c r="A223" s="19"/>
      <c r="B223" s="19"/>
      <c r="C223" s="19"/>
      <c r="D223" s="17"/>
      <c r="E223" s="21"/>
      <c r="F223" s="21"/>
      <c r="G223" s="21"/>
      <c r="H223" s="21"/>
      <c r="I223" s="21"/>
    </row>
    <row r="224" spans="1:9" ht="12.75">
      <c r="A224" s="19"/>
      <c r="B224" s="19"/>
      <c r="C224" s="19"/>
      <c r="D224" s="17"/>
      <c r="E224" s="21"/>
      <c r="F224" s="21"/>
      <c r="G224" s="21"/>
      <c r="H224" s="21"/>
      <c r="I224" s="21"/>
    </row>
    <row r="225" spans="1:9" ht="12.75">
      <c r="A225" s="19"/>
      <c r="B225" s="19"/>
      <c r="C225" s="19"/>
      <c r="D225" s="17"/>
      <c r="E225" s="21"/>
      <c r="F225" s="21"/>
      <c r="G225" s="21"/>
      <c r="H225" s="21"/>
      <c r="I225" s="21"/>
    </row>
    <row r="226" spans="1:9" ht="12.75">
      <c r="A226" s="24"/>
      <c r="B226" s="24"/>
      <c r="C226" s="24"/>
      <c r="D226" s="25"/>
      <c r="H226" s="33"/>
      <c r="I226" s="26"/>
    </row>
    <row r="227" spans="1:9" ht="12.75">
      <c r="A227" s="19"/>
      <c r="B227" s="19"/>
      <c r="C227" s="19"/>
      <c r="D227" s="17"/>
      <c r="E227" s="21"/>
      <c r="F227" s="21"/>
      <c r="G227" s="21"/>
      <c r="H227" s="21"/>
      <c r="I227" s="21"/>
    </row>
    <row r="228" spans="1:9" ht="12.75">
      <c r="A228" s="24"/>
      <c r="B228" s="24"/>
      <c r="C228" s="24"/>
      <c r="D228" s="25"/>
      <c r="I228" s="26"/>
    </row>
    <row r="229" spans="1:9" ht="12.75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ht="12.75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ht="12.75">
      <c r="A231" s="19"/>
      <c r="B231" s="19"/>
      <c r="C231" s="19"/>
      <c r="D231" s="17"/>
      <c r="E231" s="21"/>
      <c r="F231" s="21"/>
      <c r="G231" s="21"/>
      <c r="H231" s="21"/>
      <c r="I231" s="21"/>
    </row>
    <row r="232" spans="1:9" ht="12.75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5:9" ht="12.75">
      <c r="E233" s="21"/>
      <c r="F233" s="21"/>
      <c r="G233" s="21"/>
      <c r="H233" s="21"/>
      <c r="I233" s="21"/>
    </row>
    <row r="234" spans="1:9" ht="12.75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ht="12.75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ht="12.75">
      <c r="A236" s="19"/>
      <c r="B236" s="19"/>
      <c r="C236" s="19"/>
      <c r="D236" s="17"/>
      <c r="E236" s="21"/>
      <c r="F236" s="21"/>
      <c r="G236" s="21"/>
      <c r="H236" s="21"/>
      <c r="I236" s="21"/>
    </row>
    <row r="237" spans="1:9" ht="12.75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ht="12.75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ht="12.75">
      <c r="A239" s="19"/>
      <c r="B239" s="19"/>
      <c r="C239" s="19"/>
      <c r="D239" s="17"/>
      <c r="E239" s="21"/>
      <c r="F239" s="21"/>
      <c r="G239" s="30"/>
      <c r="H239" s="21"/>
      <c r="I239" s="21"/>
    </row>
    <row r="240" spans="1:9" ht="12.75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ht="12.75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ht="12.75">
      <c r="A242" s="19"/>
      <c r="B242" s="19"/>
      <c r="C242" s="19"/>
      <c r="D242" s="17"/>
      <c r="E242" s="21"/>
      <c r="F242" s="21"/>
      <c r="G242" s="21"/>
      <c r="H242" s="21"/>
      <c r="I242" s="21"/>
    </row>
    <row r="243" spans="1:9" ht="12.75">
      <c r="A243" s="19"/>
      <c r="B243" s="19"/>
      <c r="C243" s="19"/>
      <c r="D243" s="17"/>
      <c r="E243" s="21"/>
      <c r="F243" s="21"/>
      <c r="G243" s="30"/>
      <c r="H243" s="21"/>
      <c r="I243" s="21"/>
    </row>
    <row r="244" spans="1:9" ht="12.75">
      <c r="A244" s="19"/>
      <c r="B244" s="19"/>
      <c r="C244" s="19"/>
      <c r="D244" s="17"/>
      <c r="E244" s="21"/>
      <c r="F244" s="21"/>
      <c r="G244" s="21"/>
      <c r="H244" s="21"/>
      <c r="I244" s="21"/>
    </row>
    <row r="245" spans="1:9" ht="12.75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ht="12.75">
      <c r="A246" s="24"/>
      <c r="B246" s="24"/>
      <c r="C246" s="24"/>
      <c r="D246" s="25"/>
      <c r="G246" s="26"/>
      <c r="I246" s="26"/>
    </row>
    <row r="247" spans="1:9" ht="12.75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ht="12.75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5:9" ht="12.75">
      <c r="E249" s="21"/>
      <c r="F249" s="21"/>
      <c r="G249" s="21"/>
      <c r="H249" s="21"/>
      <c r="I249" s="21"/>
    </row>
    <row r="250" spans="4:9" ht="12.75">
      <c r="D250" s="17"/>
      <c r="E250" s="21"/>
      <c r="F250" s="21"/>
      <c r="G250" s="21"/>
      <c r="H250" s="21"/>
      <c r="I250" s="21"/>
    </row>
    <row r="253" ht="12.75">
      <c r="D253" s="17"/>
    </row>
    <row r="255" spans="4:5" ht="12.75">
      <c r="D255" s="17"/>
      <c r="E255" s="29"/>
    </row>
    <row r="257" spans="4:5" ht="12.75">
      <c r="D257" s="17"/>
      <c r="E257" s="29"/>
    </row>
    <row r="259" spans="4:5" ht="12.75">
      <c r="D259" s="16"/>
      <c r="E259" s="17"/>
    </row>
    <row r="260" ht="12.75">
      <c r="D260" s="17"/>
    </row>
    <row r="261" ht="12.75">
      <c r="D261" s="17"/>
    </row>
    <row r="262" ht="12.75">
      <c r="D262" s="17"/>
    </row>
    <row r="264" spans="5:9" ht="12.75">
      <c r="E264" s="18"/>
      <c r="F264" s="18"/>
      <c r="G264" s="18"/>
      <c r="H264" s="18"/>
      <c r="I264" s="18"/>
    </row>
    <row r="265" spans="1:9" ht="12.75">
      <c r="A265" s="17"/>
      <c r="B265" s="17"/>
      <c r="C265" s="17"/>
      <c r="D265" s="17"/>
      <c r="E265" s="18"/>
      <c r="F265" s="18"/>
      <c r="G265" s="18"/>
      <c r="H265" s="18"/>
      <c r="I265" s="18"/>
    </row>
    <row r="267" spans="1:9" ht="12.75">
      <c r="A267" s="19"/>
      <c r="B267" s="19"/>
      <c r="C267" s="19"/>
      <c r="D267" s="17"/>
      <c r="E267" s="21"/>
      <c r="F267" s="21"/>
      <c r="G267" s="21"/>
      <c r="H267" s="21"/>
      <c r="I267" s="21"/>
    </row>
    <row r="268" spans="1:9" ht="12.75">
      <c r="A268" s="19"/>
      <c r="B268" s="19"/>
      <c r="C268" s="19"/>
      <c r="D268" s="17"/>
      <c r="E268" s="21"/>
      <c r="F268" s="21"/>
      <c r="G268" s="21"/>
      <c r="H268" s="21"/>
      <c r="I268" s="21"/>
    </row>
    <row r="269" spans="1:9" ht="12.75">
      <c r="A269" s="19"/>
      <c r="B269" s="19"/>
      <c r="C269" s="19"/>
      <c r="D269" s="17"/>
      <c r="E269" s="21"/>
      <c r="F269" s="21"/>
      <c r="G269" s="21"/>
      <c r="H269" s="21"/>
      <c r="I269" s="21"/>
    </row>
    <row r="270" spans="1:9" ht="12.75">
      <c r="A270" s="19"/>
      <c r="B270" s="19"/>
      <c r="C270" s="19"/>
      <c r="D270" s="17"/>
      <c r="E270" s="21"/>
      <c r="F270" s="21"/>
      <c r="G270" s="21"/>
      <c r="H270" s="21"/>
      <c r="I270" s="21"/>
    </row>
    <row r="271" spans="1:9" ht="12.75">
      <c r="A271" s="19"/>
      <c r="B271" s="19"/>
      <c r="C271" s="19"/>
      <c r="D271" s="17"/>
      <c r="E271" s="21"/>
      <c r="F271" s="21"/>
      <c r="G271" s="21"/>
      <c r="H271" s="21"/>
      <c r="I271" s="21"/>
    </row>
    <row r="272" spans="1:9" ht="12.75">
      <c r="A272" s="19"/>
      <c r="B272" s="19"/>
      <c r="C272" s="19"/>
      <c r="D272" s="17"/>
      <c r="E272" s="21"/>
      <c r="F272" s="21"/>
      <c r="G272" s="21"/>
      <c r="H272" s="21"/>
      <c r="I272" s="21"/>
    </row>
    <row r="273" spans="1:9" ht="12.75">
      <c r="A273" s="19"/>
      <c r="B273" s="19"/>
      <c r="C273" s="19"/>
      <c r="D273" s="17"/>
      <c r="E273" s="21"/>
      <c r="F273" s="21"/>
      <c r="G273" s="21"/>
      <c r="H273" s="21"/>
      <c r="I273" s="21"/>
    </row>
    <row r="274" spans="1:9" ht="12.75">
      <c r="A274" s="19"/>
      <c r="B274" s="19"/>
      <c r="C274" s="19"/>
      <c r="D274" s="17"/>
      <c r="E274" s="30"/>
      <c r="F274" s="21"/>
      <c r="G274" s="21"/>
      <c r="H274" s="21"/>
      <c r="I274" s="21"/>
    </row>
    <row r="275" spans="1:9" ht="12.75">
      <c r="A275" s="19"/>
      <c r="B275" s="19"/>
      <c r="C275" s="19"/>
      <c r="D275" s="17"/>
      <c r="E275" s="21"/>
      <c r="F275" s="21"/>
      <c r="G275" s="21"/>
      <c r="H275" s="21"/>
      <c r="I275" s="21"/>
    </row>
    <row r="276" spans="1:9" ht="12.75">
      <c r="A276" s="19"/>
      <c r="B276" s="19"/>
      <c r="C276" s="19"/>
      <c r="D276" s="17"/>
      <c r="E276" s="21"/>
      <c r="F276" s="21"/>
      <c r="G276" s="21"/>
      <c r="H276" s="21"/>
      <c r="I276" s="21"/>
    </row>
    <row r="277" spans="1:9" ht="12.75">
      <c r="A277" s="19"/>
      <c r="B277" s="19"/>
      <c r="C277" s="19"/>
      <c r="D277" s="17"/>
      <c r="E277" s="21"/>
      <c r="F277" s="21"/>
      <c r="G277" s="21"/>
      <c r="H277" s="21"/>
      <c r="I277" s="21"/>
    </row>
    <row r="278" spans="1:9" ht="12.75">
      <c r="A278" s="19"/>
      <c r="B278" s="19"/>
      <c r="C278" s="19"/>
      <c r="D278" s="17"/>
      <c r="E278" s="21"/>
      <c r="F278" s="21"/>
      <c r="G278" s="21"/>
      <c r="H278" s="21"/>
      <c r="I278" s="21"/>
    </row>
    <row r="279" spans="1:9" ht="12.75">
      <c r="A279" s="19"/>
      <c r="B279" s="19"/>
      <c r="C279" s="19"/>
      <c r="D279" s="17"/>
      <c r="E279" s="21"/>
      <c r="F279" s="21"/>
      <c r="G279" s="21"/>
      <c r="H279" s="21"/>
      <c r="I279" s="21"/>
    </row>
    <row r="280" spans="1:9" ht="12.75">
      <c r="A280" s="24"/>
      <c r="B280" s="24"/>
      <c r="C280" s="24"/>
      <c r="D280" s="25"/>
      <c r="H280" s="26"/>
      <c r="I280" s="26"/>
    </row>
    <row r="281" spans="1:9" ht="12.75">
      <c r="A281" s="19"/>
      <c r="B281" s="19"/>
      <c r="C281" s="19"/>
      <c r="D281" s="17"/>
      <c r="E281" s="21"/>
      <c r="F281" s="21"/>
      <c r="G281" s="21"/>
      <c r="H281" s="21"/>
      <c r="I281" s="21"/>
    </row>
    <row r="282" spans="1:9" ht="12.75">
      <c r="A282" s="24"/>
      <c r="B282" s="24"/>
      <c r="C282" s="24"/>
      <c r="D282" s="25"/>
      <c r="I282" s="26"/>
    </row>
    <row r="283" spans="1:9" ht="12.75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ht="12.75">
      <c r="A284" s="19"/>
      <c r="B284" s="19"/>
      <c r="C284" s="19"/>
      <c r="D284" s="17"/>
      <c r="E284" s="21"/>
      <c r="F284" s="21"/>
      <c r="G284" s="30"/>
      <c r="H284" s="21"/>
      <c r="I284" s="21"/>
    </row>
    <row r="285" spans="1:9" ht="12.75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ht="12.75">
      <c r="A286" s="19"/>
      <c r="B286" s="19"/>
      <c r="C286" s="19"/>
      <c r="D286" s="17"/>
      <c r="E286" s="21"/>
      <c r="F286" s="21"/>
      <c r="G286" s="21"/>
      <c r="H286" s="30"/>
      <c r="I286" s="21"/>
    </row>
    <row r="287" spans="5:9" ht="12.75">
      <c r="E287" s="21"/>
      <c r="F287" s="21"/>
      <c r="G287" s="21"/>
      <c r="H287" s="21"/>
      <c r="I287" s="21"/>
    </row>
    <row r="288" spans="1:9" ht="12.75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ht="12.75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ht="12.75">
      <c r="A290" s="19"/>
      <c r="B290" s="19"/>
      <c r="C290" s="19"/>
      <c r="D290" s="17"/>
      <c r="E290" s="21"/>
      <c r="F290" s="21"/>
      <c r="G290" s="21"/>
      <c r="H290" s="21"/>
      <c r="I290" s="21"/>
    </row>
    <row r="291" spans="1:9" ht="12.75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ht="12.75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ht="12.75">
      <c r="A293" s="19"/>
      <c r="B293" s="19"/>
      <c r="C293" s="19"/>
      <c r="D293" s="17"/>
      <c r="E293" s="21"/>
      <c r="F293" s="21"/>
      <c r="G293" s="30"/>
      <c r="H293" s="21"/>
      <c r="I293" s="21"/>
    </row>
    <row r="294" spans="1:9" ht="12.75">
      <c r="A294" s="19"/>
      <c r="B294" s="19"/>
      <c r="C294" s="19"/>
      <c r="D294" s="17"/>
      <c r="E294" s="21"/>
      <c r="F294" s="21"/>
      <c r="G294" s="21"/>
      <c r="H294" s="30"/>
      <c r="I294" s="21"/>
    </row>
    <row r="295" spans="1:9" ht="12.75">
      <c r="A295" s="19"/>
      <c r="B295" s="19"/>
      <c r="C295" s="19"/>
      <c r="D295" s="17"/>
      <c r="E295" s="21"/>
      <c r="F295" s="21"/>
      <c r="G295" s="21"/>
      <c r="H295" s="30"/>
      <c r="I295" s="21"/>
    </row>
    <row r="296" spans="1:9" ht="12.75">
      <c r="A296" s="19"/>
      <c r="B296" s="19"/>
      <c r="C296" s="19"/>
      <c r="D296" s="17"/>
      <c r="E296" s="21"/>
      <c r="F296" s="21"/>
      <c r="G296" s="21"/>
      <c r="H296" s="21"/>
      <c r="I296" s="21"/>
    </row>
    <row r="297" spans="1:9" ht="12.75">
      <c r="A297" s="19"/>
      <c r="B297" s="19"/>
      <c r="C297" s="19"/>
      <c r="D297" s="17"/>
      <c r="E297" s="21"/>
      <c r="F297" s="21"/>
      <c r="G297" s="30"/>
      <c r="H297" s="23"/>
      <c r="I297" s="21"/>
    </row>
    <row r="298" spans="1:9" ht="12.75">
      <c r="A298" s="19"/>
      <c r="B298" s="19"/>
      <c r="C298" s="19"/>
      <c r="D298" s="17"/>
      <c r="E298" s="21"/>
      <c r="F298" s="21"/>
      <c r="G298" s="21"/>
      <c r="H298" s="21"/>
      <c r="I298" s="21"/>
    </row>
    <row r="299" spans="1:9" ht="12.75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ht="12.75">
      <c r="A300" s="24"/>
      <c r="B300" s="24"/>
      <c r="C300" s="24"/>
      <c r="D300" s="25"/>
      <c r="G300" s="26"/>
      <c r="I300" s="26"/>
    </row>
    <row r="301" spans="1:9" ht="12.75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ht="12.75">
      <c r="A302" s="19"/>
      <c r="B302" s="19"/>
      <c r="C302" s="19"/>
      <c r="D302" s="17"/>
      <c r="E302" s="21"/>
      <c r="F302" s="21"/>
      <c r="G302" s="21"/>
      <c r="H302" s="21"/>
      <c r="I302" s="21"/>
    </row>
    <row r="303" spans="1:9" ht="12.75">
      <c r="A303" s="25"/>
      <c r="E303" s="21"/>
      <c r="F303" s="21"/>
      <c r="G303" s="21"/>
      <c r="H303" s="21"/>
      <c r="I303" s="21"/>
    </row>
    <row r="304" spans="4:9" ht="12.75">
      <c r="D304" s="17"/>
      <c r="E304" s="21"/>
      <c r="F304" s="21"/>
      <c r="G304" s="21"/>
      <c r="H304" s="21"/>
      <c r="I304" s="21"/>
    </row>
    <row r="307" ht="12.75">
      <c r="D307" s="17"/>
    </row>
    <row r="309" spans="4:5" ht="12.75">
      <c r="D309" s="17"/>
      <c r="E309" s="29"/>
    </row>
    <row r="311" spans="4:5" ht="12.75">
      <c r="D311" s="17"/>
      <c r="E311" s="29"/>
    </row>
    <row r="313" spans="4:5" ht="12.75">
      <c r="D313" s="16"/>
      <c r="E313" s="17"/>
    </row>
    <row r="314" ht="12.75">
      <c r="D314" s="17"/>
    </row>
    <row r="315" ht="12.75">
      <c r="D315" s="17"/>
    </row>
    <row r="316" ht="12.75">
      <c r="D316" s="17"/>
    </row>
    <row r="318" spans="5:9" ht="12.75">
      <c r="E318" s="18"/>
      <c r="F318" s="18"/>
      <c r="G318" s="18"/>
      <c r="H318" s="18"/>
      <c r="I318" s="18"/>
    </row>
    <row r="319" spans="1:9" ht="12.75">
      <c r="A319" s="17"/>
      <c r="B319" s="17"/>
      <c r="C319" s="17"/>
      <c r="D319" s="17"/>
      <c r="E319" s="18"/>
      <c r="F319" s="18"/>
      <c r="G319" s="18"/>
      <c r="H319" s="18"/>
      <c r="I319" s="18"/>
    </row>
    <row r="321" spans="1:9" ht="12.75">
      <c r="A321" s="19"/>
      <c r="B321" s="19"/>
      <c r="C321" s="19"/>
      <c r="D321" s="17"/>
      <c r="E321" s="21"/>
      <c r="F321" s="21"/>
      <c r="G321" s="21"/>
      <c r="H321" s="21"/>
      <c r="I321" s="21"/>
    </row>
    <row r="322" spans="1:9" ht="12.75">
      <c r="A322" s="19"/>
      <c r="B322" s="19"/>
      <c r="C322" s="19"/>
      <c r="D322" s="17"/>
      <c r="E322" s="21"/>
      <c r="F322" s="21"/>
      <c r="G322" s="21"/>
      <c r="H322" s="21"/>
      <c r="I322" s="21"/>
    </row>
    <row r="323" spans="1:9" ht="12.75">
      <c r="A323" s="19"/>
      <c r="B323" s="19"/>
      <c r="C323" s="19"/>
      <c r="D323" s="17"/>
      <c r="E323" s="21"/>
      <c r="F323" s="21"/>
      <c r="G323" s="21"/>
      <c r="H323" s="21"/>
      <c r="I323" s="21"/>
    </row>
    <row r="324" spans="1:9" ht="12.75">
      <c r="A324" s="19"/>
      <c r="B324" s="19"/>
      <c r="C324" s="19"/>
      <c r="D324" s="17"/>
      <c r="E324" s="21"/>
      <c r="F324" s="31"/>
      <c r="G324" s="21"/>
      <c r="H324" s="21"/>
      <c r="I324" s="21"/>
    </row>
    <row r="325" spans="1:9" ht="12.75">
      <c r="A325" s="19"/>
      <c r="B325" s="19"/>
      <c r="C325" s="19"/>
      <c r="D325" s="17"/>
      <c r="E325" s="21"/>
      <c r="F325" s="21"/>
      <c r="G325" s="21"/>
      <c r="H325" s="21"/>
      <c r="I325" s="21"/>
    </row>
    <row r="326" spans="1:9" ht="12.75">
      <c r="A326" s="19"/>
      <c r="B326" s="19"/>
      <c r="C326" s="19"/>
      <c r="D326" s="17"/>
      <c r="E326" s="21"/>
      <c r="F326" s="21"/>
      <c r="G326" s="21"/>
      <c r="H326" s="21"/>
      <c r="I326" s="21"/>
    </row>
    <row r="327" spans="1:9" ht="12.75">
      <c r="A327" s="19"/>
      <c r="B327" s="19"/>
      <c r="C327" s="19"/>
      <c r="D327" s="17"/>
      <c r="E327" s="21"/>
      <c r="F327" s="21"/>
      <c r="G327" s="21"/>
      <c r="H327" s="21"/>
      <c r="I327" s="21"/>
    </row>
    <row r="328" spans="1:9" ht="12.75">
      <c r="A328" s="32"/>
      <c r="B328" s="19"/>
      <c r="C328" s="19"/>
      <c r="D328" s="17"/>
      <c r="E328" s="21"/>
      <c r="F328" s="21"/>
      <c r="G328" s="21"/>
      <c r="H328" s="21"/>
      <c r="I328" s="21"/>
    </row>
    <row r="329" spans="1:9" ht="12.75">
      <c r="A329" s="19"/>
      <c r="B329" s="19"/>
      <c r="C329" s="19"/>
      <c r="D329" s="17"/>
      <c r="E329" s="21"/>
      <c r="F329" s="21"/>
      <c r="G329" s="21"/>
      <c r="H329" s="21"/>
      <c r="I329" s="21"/>
    </row>
    <row r="330" spans="1:9" ht="12.75">
      <c r="A330" s="19"/>
      <c r="B330" s="19"/>
      <c r="C330" s="19"/>
      <c r="D330" s="17"/>
      <c r="E330" s="21"/>
      <c r="F330" s="21"/>
      <c r="G330" s="21"/>
      <c r="H330" s="21"/>
      <c r="I330" s="21"/>
    </row>
    <row r="331" spans="1:9" ht="12.75">
      <c r="A331" s="19"/>
      <c r="B331" s="19"/>
      <c r="C331" s="19"/>
      <c r="D331" s="17"/>
      <c r="E331" s="21"/>
      <c r="F331" s="21"/>
      <c r="G331" s="21"/>
      <c r="H331" s="21"/>
      <c r="I331" s="21"/>
    </row>
    <row r="332" spans="1:9" ht="12.75">
      <c r="A332" s="19"/>
      <c r="B332" s="19"/>
      <c r="C332" s="19"/>
      <c r="D332" s="17"/>
      <c r="E332" s="21"/>
      <c r="F332" s="21"/>
      <c r="G332" s="30"/>
      <c r="H332" s="21"/>
      <c r="I332" s="21"/>
    </row>
    <row r="333" spans="1:9" ht="12.75">
      <c r="A333" s="19"/>
      <c r="B333" s="19"/>
      <c r="C333" s="19"/>
      <c r="D333" s="17"/>
      <c r="E333" s="21"/>
      <c r="F333" s="21"/>
      <c r="G333" s="21"/>
      <c r="H333" s="21"/>
      <c r="I333" s="21"/>
    </row>
    <row r="334" spans="1:9" ht="12.75">
      <c r="A334" s="24"/>
      <c r="B334" s="24"/>
      <c r="C334" s="24"/>
      <c r="D334" s="25"/>
      <c r="I334" s="26"/>
    </row>
    <row r="335" spans="1:9" ht="12.75">
      <c r="A335" s="19"/>
      <c r="B335" s="19"/>
      <c r="C335" s="19"/>
      <c r="D335" s="17"/>
      <c r="E335" s="21"/>
      <c r="F335" s="21"/>
      <c r="G335" s="21"/>
      <c r="H335" s="21"/>
      <c r="I335" s="21"/>
    </row>
    <row r="336" spans="1:9" ht="12.75">
      <c r="A336" s="24"/>
      <c r="B336" s="24"/>
      <c r="C336" s="24"/>
      <c r="D336" s="25"/>
      <c r="G336" s="26"/>
      <c r="I336" s="26"/>
    </row>
    <row r="337" spans="1:9" ht="12.75">
      <c r="A337" s="19"/>
      <c r="B337" s="19"/>
      <c r="C337" s="19"/>
      <c r="D337" s="17"/>
      <c r="E337" s="21"/>
      <c r="F337" s="21"/>
      <c r="G337" s="30"/>
      <c r="H337" s="21"/>
      <c r="I337" s="21"/>
    </row>
    <row r="338" spans="1:9" ht="12.75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ht="12.75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ht="12.75">
      <c r="A340" s="19"/>
      <c r="B340" s="19"/>
      <c r="C340" s="19"/>
      <c r="D340" s="17"/>
      <c r="E340" s="21"/>
      <c r="F340" s="21"/>
      <c r="G340" s="21"/>
      <c r="H340" s="21"/>
      <c r="I340" s="21"/>
    </row>
    <row r="341" spans="5:9" ht="12.75">
      <c r="E341" s="21"/>
      <c r="F341" s="21"/>
      <c r="G341" s="21"/>
      <c r="H341" s="21"/>
      <c r="I341" s="21"/>
    </row>
    <row r="342" spans="1:9" ht="12.75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ht="12.75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ht="12.75">
      <c r="A344" s="19"/>
      <c r="B344" s="19"/>
      <c r="C344" s="19"/>
      <c r="D344" s="17"/>
      <c r="E344" s="21"/>
      <c r="F344" s="21"/>
      <c r="G344" s="21"/>
      <c r="H344" s="21"/>
      <c r="I344" s="21"/>
    </row>
    <row r="345" spans="1:9" ht="12.75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ht="12.75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ht="12.75">
      <c r="A347" s="19"/>
      <c r="B347" s="19"/>
      <c r="C347" s="19"/>
      <c r="D347" s="17"/>
      <c r="E347" s="21"/>
      <c r="F347" s="21"/>
      <c r="G347" s="30"/>
      <c r="H347" s="21"/>
      <c r="I347" s="21"/>
    </row>
    <row r="348" spans="1:9" ht="12.75">
      <c r="A348" s="19"/>
      <c r="B348" s="19"/>
      <c r="C348" s="19"/>
      <c r="D348" s="17"/>
      <c r="E348" s="21"/>
      <c r="F348" s="21"/>
      <c r="G348" s="21"/>
      <c r="H348" s="30"/>
      <c r="I348" s="21"/>
    </row>
    <row r="349" spans="1:9" ht="12.75">
      <c r="A349" s="19"/>
      <c r="B349" s="19"/>
      <c r="C349" s="19"/>
      <c r="D349" s="17"/>
      <c r="E349" s="21"/>
      <c r="F349" s="21"/>
      <c r="G349" s="21"/>
      <c r="H349" s="30"/>
      <c r="I349" s="21"/>
    </row>
    <row r="350" spans="1:9" ht="12.75">
      <c r="A350" s="19"/>
      <c r="B350" s="19"/>
      <c r="C350" s="19"/>
      <c r="D350" s="17"/>
      <c r="E350" s="21"/>
      <c r="F350" s="21"/>
      <c r="G350" s="21"/>
      <c r="H350" s="21"/>
      <c r="I350" s="21"/>
    </row>
    <row r="351" spans="1:9" ht="12.75">
      <c r="A351" s="19"/>
      <c r="B351" s="19"/>
      <c r="C351" s="19"/>
      <c r="D351" s="17"/>
      <c r="E351" s="21"/>
      <c r="F351" s="21"/>
      <c r="G351" s="30"/>
      <c r="H351" s="21"/>
      <c r="I351" s="21"/>
    </row>
    <row r="352" spans="1:9" ht="12.75">
      <c r="A352" s="19"/>
      <c r="B352" s="19"/>
      <c r="C352" s="19"/>
      <c r="D352" s="17"/>
      <c r="E352" s="21"/>
      <c r="F352" s="21"/>
      <c r="G352" s="21"/>
      <c r="H352" s="21"/>
      <c r="I352" s="21"/>
    </row>
    <row r="353" spans="1:9" ht="12.75">
      <c r="A353" s="19"/>
      <c r="B353" s="19"/>
      <c r="C353" s="19"/>
      <c r="D353" s="17"/>
      <c r="E353" s="21"/>
      <c r="F353" s="21"/>
      <c r="G353" s="21"/>
      <c r="H353" s="21"/>
      <c r="I353" s="21"/>
    </row>
    <row r="354" spans="1:9" ht="12.75">
      <c r="A354" s="24"/>
      <c r="B354" s="24"/>
      <c r="C354" s="24"/>
      <c r="D354" s="25"/>
      <c r="G354" s="26"/>
      <c r="I354" s="26"/>
    </row>
    <row r="355" spans="1:9" ht="12.75">
      <c r="A355" s="19"/>
      <c r="B355" s="19"/>
      <c r="C355" s="19"/>
      <c r="D355" s="17"/>
      <c r="E355" s="21"/>
      <c r="F355" s="21"/>
      <c r="G355" s="30"/>
      <c r="H355" s="21"/>
      <c r="I355" s="21"/>
    </row>
    <row r="356" spans="1:9" ht="12.75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5:9" ht="12.75">
      <c r="E357" s="21"/>
      <c r="F357" s="21"/>
      <c r="G357" s="21"/>
      <c r="H357" s="21"/>
      <c r="I357" s="21"/>
    </row>
    <row r="358" spans="4:9" ht="12.75">
      <c r="D358" s="17"/>
      <c r="E358" s="21"/>
      <c r="F358" s="21"/>
      <c r="G358" s="21"/>
      <c r="H358" s="21"/>
      <c r="I358" s="21"/>
    </row>
    <row r="361" ht="12.75">
      <c r="D361" s="17"/>
    </row>
    <row r="363" spans="4:5" ht="12.75">
      <c r="D363" s="17"/>
      <c r="E363" s="29"/>
    </row>
    <row r="365" spans="4:5" ht="12.75">
      <c r="D365" s="17"/>
      <c r="E365" s="29"/>
    </row>
    <row r="367" spans="4:5" ht="12.75">
      <c r="D367" s="16"/>
      <c r="E367" s="17"/>
    </row>
    <row r="368" ht="12.75">
      <c r="D368" s="17"/>
    </row>
    <row r="369" ht="12.75">
      <c r="D369" s="17"/>
    </row>
    <row r="370" ht="12.75">
      <c r="D370" s="17"/>
    </row>
    <row r="372" spans="5:9" ht="12.75">
      <c r="E372" s="18"/>
      <c r="F372" s="18"/>
      <c r="G372" s="18"/>
      <c r="H372" s="18"/>
      <c r="I372" s="18"/>
    </row>
    <row r="373" spans="1:9" ht="12.75">
      <c r="A373" s="17"/>
      <c r="B373" s="17"/>
      <c r="C373" s="17"/>
      <c r="D373" s="17"/>
      <c r="E373" s="18"/>
      <c r="F373" s="18"/>
      <c r="G373" s="18"/>
      <c r="H373" s="18"/>
      <c r="I373" s="18"/>
    </row>
    <row r="375" spans="1:9" ht="12.75">
      <c r="A375" s="19"/>
      <c r="B375" s="19"/>
      <c r="C375" s="19"/>
      <c r="D375" s="17"/>
      <c r="E375" s="21"/>
      <c r="F375" s="21"/>
      <c r="G375" s="21"/>
      <c r="H375" s="21"/>
      <c r="I375" s="21"/>
    </row>
    <row r="376" spans="1:9" ht="12.75">
      <c r="A376" s="19"/>
      <c r="B376" s="19"/>
      <c r="C376" s="19"/>
      <c r="D376" s="17"/>
      <c r="E376" s="21"/>
      <c r="F376" s="21"/>
      <c r="G376" s="21"/>
      <c r="H376" s="21"/>
      <c r="I376" s="21"/>
    </row>
    <row r="377" spans="1:9" ht="12.75">
      <c r="A377" s="19"/>
      <c r="B377" s="19"/>
      <c r="C377" s="19"/>
      <c r="D377" s="17"/>
      <c r="E377" s="21"/>
      <c r="F377" s="21"/>
      <c r="G377" s="21"/>
      <c r="H377" s="21"/>
      <c r="I377" s="21"/>
    </row>
    <row r="378" spans="1:9" ht="12.75">
      <c r="A378" s="19"/>
      <c r="B378" s="19"/>
      <c r="C378" s="19"/>
      <c r="D378" s="17"/>
      <c r="E378" s="21"/>
      <c r="F378" s="21"/>
      <c r="G378" s="21"/>
      <c r="H378" s="21"/>
      <c r="I378" s="21"/>
    </row>
    <row r="379" spans="1:9" ht="12.75">
      <c r="A379" s="19"/>
      <c r="B379" s="19"/>
      <c r="C379" s="19"/>
      <c r="D379" s="17"/>
      <c r="E379" s="21"/>
      <c r="F379" s="21"/>
      <c r="G379" s="21"/>
      <c r="H379" s="21"/>
      <c r="I379" s="21"/>
    </row>
    <row r="380" spans="1:9" ht="12.75">
      <c r="A380" s="19"/>
      <c r="B380" s="19"/>
      <c r="C380" s="19"/>
      <c r="D380" s="17"/>
      <c r="E380" s="21"/>
      <c r="F380" s="30"/>
      <c r="G380" s="21"/>
      <c r="H380" s="21"/>
      <c r="I380" s="21"/>
    </row>
    <row r="381" spans="1:9" ht="12.75">
      <c r="A381" s="19"/>
      <c r="B381" s="19"/>
      <c r="C381" s="19"/>
      <c r="D381" s="17"/>
      <c r="E381" s="21"/>
      <c r="F381" s="21"/>
      <c r="G381" s="21"/>
      <c r="H381" s="21"/>
      <c r="I381" s="21"/>
    </row>
    <row r="382" spans="1:9" ht="12.75">
      <c r="A382" s="19"/>
      <c r="B382" s="19"/>
      <c r="C382" s="19"/>
      <c r="D382" s="17"/>
      <c r="E382" s="30"/>
      <c r="F382" s="30"/>
      <c r="G382" s="21"/>
      <c r="H382" s="21"/>
      <c r="I382" s="21"/>
    </row>
    <row r="383" spans="1:9" ht="12.75">
      <c r="A383" s="19"/>
      <c r="B383" s="19"/>
      <c r="C383" s="19"/>
      <c r="D383" s="17"/>
      <c r="E383" s="21"/>
      <c r="F383" s="21"/>
      <c r="G383" s="21"/>
      <c r="H383" s="21"/>
      <c r="I383" s="21"/>
    </row>
    <row r="384" spans="1:9" ht="12.75">
      <c r="A384" s="19"/>
      <c r="B384" s="19"/>
      <c r="C384" s="19"/>
      <c r="D384" s="17"/>
      <c r="E384" s="21"/>
      <c r="F384" s="21"/>
      <c r="G384" s="21"/>
      <c r="H384" s="21"/>
      <c r="I384" s="21"/>
    </row>
    <row r="385" spans="1:9" ht="12.75">
      <c r="A385" s="19"/>
      <c r="B385" s="19"/>
      <c r="C385" s="19"/>
      <c r="D385" s="17"/>
      <c r="E385" s="21"/>
      <c r="F385" s="21"/>
      <c r="G385" s="21"/>
      <c r="H385" s="21"/>
      <c r="I385" s="21"/>
    </row>
    <row r="386" spans="1:9" ht="12.75">
      <c r="A386" s="19"/>
      <c r="B386" s="19"/>
      <c r="C386" s="19"/>
      <c r="D386" s="17"/>
      <c r="E386" s="21"/>
      <c r="F386" s="21"/>
      <c r="G386" s="21"/>
      <c r="H386" s="21"/>
      <c r="I386" s="21"/>
    </row>
    <row r="387" spans="1:9" ht="12.75">
      <c r="A387" s="19"/>
      <c r="B387" s="19"/>
      <c r="C387" s="19"/>
      <c r="D387" s="17"/>
      <c r="E387" s="21"/>
      <c r="F387" s="21"/>
      <c r="G387" s="21"/>
      <c r="H387" s="30"/>
      <c r="I387" s="21"/>
    </row>
    <row r="388" spans="1:9" ht="12.75">
      <c r="A388" s="24"/>
      <c r="B388" s="24"/>
      <c r="C388" s="24"/>
      <c r="D388" s="25"/>
      <c r="I388" s="26"/>
    </row>
    <row r="389" spans="1:9" ht="12.75">
      <c r="A389" s="19"/>
      <c r="B389" s="19"/>
      <c r="C389" s="19"/>
      <c r="D389" s="17"/>
      <c r="E389" s="30"/>
      <c r="F389" s="30"/>
      <c r="G389" s="30"/>
      <c r="H389" s="21"/>
      <c r="I389" s="21"/>
    </row>
    <row r="390" spans="1:9" ht="12.75">
      <c r="A390" s="24"/>
      <c r="B390" s="24"/>
      <c r="C390" s="24"/>
      <c r="D390" s="25"/>
      <c r="I390" s="26"/>
    </row>
    <row r="391" spans="1:9" ht="12.75">
      <c r="A391" s="32"/>
      <c r="B391" s="19"/>
      <c r="C391" s="19"/>
      <c r="D391" s="17"/>
      <c r="E391" s="21"/>
      <c r="F391" s="21"/>
      <c r="G391" s="21"/>
      <c r="H391" s="21"/>
      <c r="I391" s="21"/>
    </row>
    <row r="392" spans="1:9" ht="12.75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ht="12.75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ht="12.75">
      <c r="A394" s="19"/>
      <c r="B394" s="19"/>
      <c r="C394" s="19"/>
      <c r="D394" s="17"/>
      <c r="E394" s="21"/>
      <c r="F394" s="21"/>
      <c r="G394" s="21"/>
      <c r="H394" s="30"/>
      <c r="I394" s="21"/>
    </row>
    <row r="395" spans="5:9" ht="12.75">
      <c r="E395" s="21"/>
      <c r="F395" s="21"/>
      <c r="G395" s="21"/>
      <c r="H395" s="21"/>
      <c r="I395" s="21"/>
    </row>
    <row r="396" spans="1:9" ht="12.75">
      <c r="A396" s="19"/>
      <c r="B396" s="19"/>
      <c r="C396" s="19"/>
      <c r="D396" s="17"/>
      <c r="E396" s="21"/>
      <c r="F396" s="21"/>
      <c r="G396" s="21"/>
      <c r="H396" s="21"/>
      <c r="I396" s="21"/>
    </row>
    <row r="397" spans="1:9" ht="12.75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ht="12.75">
      <c r="A398" s="19"/>
      <c r="B398" s="19"/>
      <c r="C398" s="19"/>
      <c r="D398" s="17"/>
      <c r="E398" s="21"/>
      <c r="F398" s="21"/>
      <c r="G398" s="21"/>
      <c r="H398" s="21"/>
      <c r="I398" s="21"/>
    </row>
    <row r="399" spans="1:9" ht="12.75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ht="12.75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ht="12.75">
      <c r="A401" s="19"/>
      <c r="B401" s="19"/>
      <c r="C401" s="19"/>
      <c r="D401" s="17"/>
      <c r="E401" s="21"/>
      <c r="F401" s="21"/>
      <c r="G401" s="30"/>
      <c r="H401" s="21"/>
      <c r="I401" s="21"/>
    </row>
    <row r="402" spans="1:9" ht="12.75">
      <c r="A402" s="19"/>
      <c r="B402" s="19"/>
      <c r="C402" s="19"/>
      <c r="D402" s="17"/>
      <c r="E402" s="21"/>
      <c r="F402" s="21"/>
      <c r="G402" s="21"/>
      <c r="H402" s="30"/>
      <c r="I402" s="21"/>
    </row>
    <row r="403" spans="1:9" ht="12.75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ht="12.75">
      <c r="A404" s="19"/>
      <c r="B404" s="19"/>
      <c r="C404" s="19"/>
      <c r="D404" s="17"/>
      <c r="E404" s="21"/>
      <c r="F404" s="21"/>
      <c r="G404" s="21"/>
      <c r="H404" s="21"/>
      <c r="I404" s="21"/>
    </row>
    <row r="405" spans="1:9" ht="12.75">
      <c r="A405" s="19"/>
      <c r="B405" s="19"/>
      <c r="C405" s="19"/>
      <c r="D405" s="17"/>
      <c r="E405" s="21"/>
      <c r="F405" s="21"/>
      <c r="G405" s="30"/>
      <c r="H405" s="21"/>
      <c r="I405" s="21"/>
    </row>
    <row r="406" spans="1:9" ht="12.75">
      <c r="A406" s="19"/>
      <c r="B406" s="19"/>
      <c r="C406" s="19"/>
      <c r="D406" s="17"/>
      <c r="E406" s="21"/>
      <c r="F406" s="21"/>
      <c r="G406" s="21"/>
      <c r="H406" s="21"/>
      <c r="I406" s="21"/>
    </row>
    <row r="407" spans="1:9" ht="12.75">
      <c r="A407" s="19"/>
      <c r="B407" s="19"/>
      <c r="C407" s="19"/>
      <c r="D407" s="17"/>
      <c r="E407" s="21"/>
      <c r="F407" s="21"/>
      <c r="G407" s="21"/>
      <c r="H407" s="21"/>
      <c r="I407" s="21"/>
    </row>
    <row r="408" spans="1:9" ht="12.75">
      <c r="A408" s="24"/>
      <c r="B408" s="24"/>
      <c r="C408" s="24"/>
      <c r="D408" s="25"/>
      <c r="G408" s="26"/>
      <c r="I408" s="26"/>
    </row>
    <row r="409" spans="1:9" ht="12.75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ht="12.75">
      <c r="A410" s="19"/>
      <c r="B410" s="19"/>
      <c r="C410" s="19"/>
      <c r="D410" s="17"/>
      <c r="E410" s="21"/>
      <c r="F410" s="21"/>
      <c r="G410" s="21"/>
      <c r="H410" s="21"/>
      <c r="I410" s="21"/>
    </row>
    <row r="411" spans="5:9" ht="12.75">
      <c r="E411" s="21"/>
      <c r="F411" s="21"/>
      <c r="H411" s="21"/>
      <c r="I411" s="21"/>
    </row>
    <row r="412" spans="4:9" ht="12.75">
      <c r="D412" s="17"/>
      <c r="E412" s="21"/>
      <c r="F412" s="21"/>
      <c r="G412" s="21"/>
      <c r="H412" s="21"/>
      <c r="I412" s="21"/>
    </row>
    <row r="415" ht="12.75">
      <c r="D415" s="17"/>
    </row>
    <row r="417" spans="4:5" ht="12.75">
      <c r="D417" s="17"/>
      <c r="E417" s="29"/>
    </row>
    <row r="419" spans="4:5" ht="12.75">
      <c r="D419" s="17"/>
      <c r="E419" s="29"/>
    </row>
    <row r="421" spans="4:5" ht="12.75">
      <c r="D421" s="16"/>
      <c r="E421" s="17"/>
    </row>
    <row r="422" ht="12.75">
      <c r="D422" s="17"/>
    </row>
    <row r="423" ht="12.75">
      <c r="D423" s="17"/>
    </row>
    <row r="424" ht="12.75">
      <c r="D424" s="17"/>
    </row>
    <row r="426" spans="5:9" ht="12.75">
      <c r="E426" s="18"/>
      <c r="F426" s="18"/>
      <c r="G426" s="18"/>
      <c r="H426" s="18"/>
      <c r="I426" s="18"/>
    </row>
    <row r="427" spans="1:9" ht="12.75">
      <c r="A427" s="17"/>
      <c r="B427" s="17"/>
      <c r="C427" s="17"/>
      <c r="D427" s="17"/>
      <c r="E427" s="18"/>
      <c r="F427" s="18"/>
      <c r="G427" s="18"/>
      <c r="H427" s="18"/>
      <c r="I427" s="18"/>
    </row>
    <row r="429" spans="1:9" ht="12.75">
      <c r="A429" s="19"/>
      <c r="B429" s="19"/>
      <c r="C429" s="19"/>
      <c r="D429" s="17"/>
      <c r="E429" s="21"/>
      <c r="F429" s="21"/>
      <c r="G429" s="21"/>
      <c r="H429" s="21"/>
      <c r="I429" s="21"/>
    </row>
    <row r="430" spans="1:9" ht="12.75">
      <c r="A430" s="19"/>
      <c r="B430" s="19"/>
      <c r="C430" s="19"/>
      <c r="D430" s="17"/>
      <c r="E430" s="21"/>
      <c r="F430" s="21"/>
      <c r="G430" s="21"/>
      <c r="H430" s="21"/>
      <c r="I430" s="21"/>
    </row>
    <row r="431" spans="1:9" ht="12.75">
      <c r="A431" s="19"/>
      <c r="B431" s="19"/>
      <c r="C431" s="19"/>
      <c r="D431" s="17"/>
      <c r="E431" s="21"/>
      <c r="F431" s="21"/>
      <c r="G431" s="21"/>
      <c r="H431" s="21"/>
      <c r="I431" s="21"/>
    </row>
    <row r="432" spans="1:9" ht="12.75">
      <c r="A432" s="19"/>
      <c r="B432" s="19"/>
      <c r="C432" s="19"/>
      <c r="D432" s="17"/>
      <c r="E432" s="21"/>
      <c r="F432" s="30"/>
      <c r="G432" s="21"/>
      <c r="H432" s="21"/>
      <c r="I432" s="21"/>
    </row>
    <row r="433" spans="1:9" ht="12.75">
      <c r="A433" s="19"/>
      <c r="B433" s="19"/>
      <c r="C433" s="19"/>
      <c r="D433" s="17"/>
      <c r="E433" s="21"/>
      <c r="F433" s="21"/>
      <c r="G433" s="21"/>
      <c r="H433" s="21"/>
      <c r="I433" s="21"/>
    </row>
    <row r="434" spans="1:9" ht="12.75">
      <c r="A434" s="19"/>
      <c r="B434" s="19"/>
      <c r="C434" s="19"/>
      <c r="D434" s="17"/>
      <c r="E434" s="21"/>
      <c r="F434" s="21"/>
      <c r="G434" s="21"/>
      <c r="H434" s="21"/>
      <c r="I434" s="21"/>
    </row>
    <row r="435" spans="1:9" ht="12.75">
      <c r="A435" s="19"/>
      <c r="B435" s="19"/>
      <c r="C435" s="19"/>
      <c r="D435" s="17"/>
      <c r="E435" s="21"/>
      <c r="F435" s="21"/>
      <c r="G435" s="30"/>
      <c r="H435" s="21"/>
      <c r="I435" s="21"/>
    </row>
    <row r="436" spans="1:9" ht="12.75">
      <c r="A436" s="19"/>
      <c r="B436" s="19"/>
      <c r="C436" s="19"/>
      <c r="D436" s="17"/>
      <c r="E436" s="21"/>
      <c r="F436" s="21"/>
      <c r="G436" s="21"/>
      <c r="H436" s="21"/>
      <c r="I436" s="21"/>
    </row>
    <row r="437" spans="1:9" ht="12.75">
      <c r="A437" s="19"/>
      <c r="B437" s="19"/>
      <c r="C437" s="19"/>
      <c r="D437" s="17"/>
      <c r="E437" s="21"/>
      <c r="F437" s="21"/>
      <c r="G437" s="21"/>
      <c r="H437" s="21"/>
      <c r="I437" s="21"/>
    </row>
    <row r="438" spans="1:9" ht="12.75">
      <c r="A438" s="32"/>
      <c r="B438" s="19"/>
      <c r="C438" s="19"/>
      <c r="D438" s="17"/>
      <c r="E438" s="21"/>
      <c r="F438" s="21"/>
      <c r="G438" s="21"/>
      <c r="H438" s="21"/>
      <c r="I438" s="21"/>
    </row>
    <row r="439" spans="1:9" ht="12.75">
      <c r="A439" s="19"/>
      <c r="B439" s="19"/>
      <c r="C439" s="19"/>
      <c r="D439" s="17"/>
      <c r="E439" s="21"/>
      <c r="F439" s="21"/>
      <c r="G439" s="21"/>
      <c r="H439" s="21"/>
      <c r="I439" s="21"/>
    </row>
    <row r="440" spans="1:9" ht="12.75">
      <c r="A440" s="19"/>
      <c r="B440" s="19"/>
      <c r="C440" s="19"/>
      <c r="D440" s="17"/>
      <c r="E440" s="21"/>
      <c r="F440" s="21"/>
      <c r="G440" s="21"/>
      <c r="H440" s="21"/>
      <c r="I440" s="21"/>
    </row>
    <row r="441" spans="1:9" ht="12.75">
      <c r="A441" s="19"/>
      <c r="B441" s="19"/>
      <c r="C441" s="19"/>
      <c r="D441" s="17"/>
      <c r="E441" s="21"/>
      <c r="F441" s="21"/>
      <c r="G441" s="21"/>
      <c r="H441" s="21"/>
      <c r="I441" s="21"/>
    </row>
    <row r="442" spans="1:9" ht="12.75">
      <c r="A442" s="24"/>
      <c r="B442" s="24"/>
      <c r="C442" s="24"/>
      <c r="D442" s="25"/>
      <c r="I442" s="26"/>
    </row>
    <row r="443" spans="1:9" ht="12.75">
      <c r="A443" s="19"/>
      <c r="B443" s="19"/>
      <c r="C443" s="19"/>
      <c r="D443" s="17"/>
      <c r="E443" s="21"/>
      <c r="F443" s="21"/>
      <c r="G443" s="21"/>
      <c r="H443" s="21"/>
      <c r="I443" s="21"/>
    </row>
    <row r="444" spans="1:9" ht="12.75">
      <c r="A444" s="24"/>
      <c r="B444" s="24"/>
      <c r="C444" s="24"/>
      <c r="D444" s="25"/>
      <c r="I444" s="26"/>
    </row>
    <row r="445" spans="1:9" ht="12.75">
      <c r="A445" s="32"/>
      <c r="B445" s="19"/>
      <c r="C445" s="19"/>
      <c r="D445" s="17"/>
      <c r="E445" s="21"/>
      <c r="F445" s="21"/>
      <c r="G445" s="21"/>
      <c r="H445" s="21"/>
      <c r="I445" s="21"/>
    </row>
    <row r="446" spans="1:9" ht="12.75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ht="12.75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ht="12.75">
      <c r="A448" s="19"/>
      <c r="B448" s="19"/>
      <c r="C448" s="19"/>
      <c r="D448" s="17"/>
      <c r="E448" s="21"/>
      <c r="F448" s="21"/>
      <c r="G448" s="21"/>
      <c r="H448" s="21"/>
      <c r="I448" s="21"/>
    </row>
    <row r="449" spans="1:9" ht="12.75">
      <c r="A449" s="25"/>
      <c r="E449" s="21"/>
      <c r="F449" s="21"/>
      <c r="G449" s="21"/>
      <c r="H449" s="21"/>
      <c r="I449" s="21"/>
    </row>
    <row r="450" spans="1:9" ht="12.75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ht="12.75">
      <c r="A451" s="19"/>
      <c r="B451" s="19"/>
      <c r="C451" s="19"/>
      <c r="D451" s="17"/>
      <c r="E451" s="21"/>
      <c r="F451" s="21"/>
      <c r="G451" s="21"/>
      <c r="H451" s="21"/>
      <c r="I451" s="21"/>
    </row>
    <row r="452" spans="1:9" ht="12.75">
      <c r="A452" s="19"/>
      <c r="B452" s="19"/>
      <c r="C452" s="19"/>
      <c r="D452" s="17"/>
      <c r="E452" s="21"/>
      <c r="F452" s="21"/>
      <c r="G452" s="30"/>
      <c r="H452" s="21"/>
      <c r="I452" s="21"/>
    </row>
    <row r="453" spans="1:9" ht="12.75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ht="12.75">
      <c r="A454" s="19"/>
      <c r="B454" s="19"/>
      <c r="C454" s="19"/>
      <c r="D454" s="17"/>
      <c r="E454" s="21"/>
      <c r="F454" s="21"/>
      <c r="G454" s="21"/>
      <c r="H454" s="21"/>
      <c r="I454" s="21"/>
    </row>
    <row r="455" spans="1:9" ht="12.75">
      <c r="A455" s="19"/>
      <c r="B455" s="19"/>
      <c r="C455" s="19"/>
      <c r="D455" s="17"/>
      <c r="E455" s="21"/>
      <c r="F455" s="21"/>
      <c r="G455" s="30"/>
      <c r="H455" s="21"/>
      <c r="I455" s="21"/>
    </row>
    <row r="456" spans="1:9" ht="12.75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ht="12.75">
      <c r="A457" s="19"/>
      <c r="B457" s="19"/>
      <c r="C457" s="19"/>
      <c r="D457" s="17"/>
      <c r="E457" s="21"/>
      <c r="F457" s="21"/>
      <c r="G457" s="21"/>
      <c r="H457" s="30"/>
      <c r="I457" s="21"/>
    </row>
    <row r="458" spans="1:9" ht="12.75">
      <c r="A458" s="19"/>
      <c r="B458" s="19"/>
      <c r="C458" s="19"/>
      <c r="D458" s="17"/>
      <c r="E458" s="21"/>
      <c r="F458" s="21"/>
      <c r="G458" s="31"/>
      <c r="H458" s="21"/>
      <c r="I458" s="21"/>
    </row>
    <row r="459" spans="1:9" ht="12.75">
      <c r="A459" s="19"/>
      <c r="B459" s="19"/>
      <c r="C459" s="19"/>
      <c r="D459" s="17"/>
      <c r="E459" s="21"/>
      <c r="F459" s="21"/>
      <c r="G459" s="30"/>
      <c r="H459" s="21"/>
      <c r="I459" s="21"/>
    </row>
    <row r="460" spans="1:9" ht="12.75">
      <c r="A460" s="19"/>
      <c r="B460" s="19"/>
      <c r="C460" s="19"/>
      <c r="D460" s="17"/>
      <c r="E460" s="21"/>
      <c r="F460" s="21"/>
      <c r="G460" s="21"/>
      <c r="H460" s="21"/>
      <c r="I460" s="21"/>
    </row>
    <row r="461" spans="1:9" ht="12.75">
      <c r="A461" s="19"/>
      <c r="B461" s="19"/>
      <c r="C461" s="19"/>
      <c r="D461" s="17"/>
      <c r="E461" s="21"/>
      <c r="F461" s="21"/>
      <c r="G461" s="21"/>
      <c r="H461" s="30"/>
      <c r="I461" s="21"/>
    </row>
    <row r="462" spans="1:9" ht="12.75">
      <c r="A462" s="24"/>
      <c r="B462" s="24"/>
      <c r="C462" s="24"/>
      <c r="D462" s="25"/>
      <c r="G462" s="26"/>
      <c r="I462" s="26"/>
    </row>
    <row r="463" spans="1:9" ht="12.75">
      <c r="A463" s="19"/>
      <c r="B463" s="19"/>
      <c r="C463" s="19"/>
      <c r="D463" s="17"/>
      <c r="E463" s="21"/>
      <c r="F463" s="21"/>
      <c r="G463" s="23"/>
      <c r="H463" s="21"/>
      <c r="I463" s="21"/>
    </row>
    <row r="464" spans="1:9" ht="12.75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5:9" ht="12.75">
      <c r="E465" s="21"/>
      <c r="F465" s="21"/>
      <c r="G465" s="21"/>
      <c r="H465" s="21"/>
      <c r="I465" s="21"/>
    </row>
    <row r="466" spans="4:9" ht="12.75">
      <c r="D466" s="17"/>
      <c r="E466" s="21"/>
      <c r="F466" s="21"/>
      <c r="G466" s="21"/>
      <c r="H466" s="21"/>
      <c r="I466" s="21"/>
    </row>
    <row r="469" ht="12.75">
      <c r="D469" s="17"/>
    </row>
    <row r="471" spans="4:5" ht="12.75">
      <c r="D471" s="17"/>
      <c r="E471" s="29"/>
    </row>
    <row r="473" spans="4:5" ht="12.75">
      <c r="D473" s="17"/>
      <c r="E473" s="29"/>
    </row>
    <row r="475" spans="4:5" ht="12.75">
      <c r="D475" s="16"/>
      <c r="E475" s="17"/>
    </row>
    <row r="476" ht="12.75">
      <c r="D476" s="17"/>
    </row>
    <row r="477" ht="12.75">
      <c r="D477" s="17"/>
    </row>
    <row r="478" ht="12.75">
      <c r="D478" s="17"/>
    </row>
    <row r="480" spans="5:9" ht="12.75">
      <c r="E480" s="18"/>
      <c r="F480" s="18"/>
      <c r="G480" s="18"/>
      <c r="H480" s="18"/>
      <c r="I480" s="18"/>
    </row>
    <row r="481" spans="1:9" ht="12.75">
      <c r="A481" s="17"/>
      <c r="B481" s="17"/>
      <c r="C481" s="17"/>
      <c r="D481" s="17"/>
      <c r="E481" s="18"/>
      <c r="F481" s="18"/>
      <c r="G481" s="18"/>
      <c r="H481" s="18"/>
      <c r="I481" s="18"/>
    </row>
    <row r="482" ht="12.75">
      <c r="G482" s="25"/>
    </row>
    <row r="483" spans="1:9" ht="12.75">
      <c r="A483" s="19"/>
      <c r="B483" s="19"/>
      <c r="C483" s="19"/>
      <c r="D483" s="17"/>
      <c r="E483" s="21"/>
      <c r="F483" s="21"/>
      <c r="G483" s="21"/>
      <c r="H483" s="21"/>
      <c r="I483" s="21"/>
    </row>
    <row r="484" spans="1:9" ht="12.75">
      <c r="A484" s="19"/>
      <c r="B484" s="19"/>
      <c r="C484" s="19"/>
      <c r="D484" s="17"/>
      <c r="E484" s="21"/>
      <c r="F484" s="21"/>
      <c r="G484" s="21"/>
      <c r="H484" s="21"/>
      <c r="I484" s="21"/>
    </row>
    <row r="485" spans="1:9" ht="12.75">
      <c r="A485" s="19"/>
      <c r="B485" s="19"/>
      <c r="C485" s="19"/>
      <c r="D485" s="17"/>
      <c r="E485" s="21"/>
      <c r="F485" s="21"/>
      <c r="G485" s="21"/>
      <c r="H485" s="21"/>
      <c r="I485" s="21"/>
    </row>
    <row r="486" spans="1:9" ht="12.75">
      <c r="A486" s="19"/>
      <c r="B486" s="19"/>
      <c r="C486" s="19"/>
      <c r="D486" s="17"/>
      <c r="F486" s="25"/>
      <c r="G486" s="21"/>
      <c r="H486" s="21"/>
      <c r="I486" s="21"/>
    </row>
    <row r="487" spans="1:9" ht="12.75">
      <c r="A487" s="19"/>
      <c r="B487" s="19"/>
      <c r="C487" s="19"/>
      <c r="D487" s="17"/>
      <c r="E487" s="21"/>
      <c r="F487" s="21"/>
      <c r="G487" s="21"/>
      <c r="H487" s="21"/>
      <c r="I487" s="21"/>
    </row>
    <row r="488" spans="1:9" ht="12.75">
      <c r="A488" s="19"/>
      <c r="B488" s="19"/>
      <c r="C488" s="19"/>
      <c r="D488" s="17"/>
      <c r="E488" s="21"/>
      <c r="F488" s="21"/>
      <c r="G488" s="21"/>
      <c r="H488" s="21"/>
      <c r="I488" s="21"/>
    </row>
    <row r="489" spans="1:9" ht="12.75">
      <c r="A489" s="19"/>
      <c r="B489" s="19"/>
      <c r="C489" s="19"/>
      <c r="D489" s="17"/>
      <c r="E489" s="23"/>
      <c r="F489" s="23"/>
      <c r="G489" s="21"/>
      <c r="H489" s="21"/>
      <c r="I489" s="21"/>
    </row>
    <row r="490" spans="1:9" ht="12.75">
      <c r="A490" s="19"/>
      <c r="B490" s="19"/>
      <c r="C490" s="19"/>
      <c r="D490" s="17"/>
      <c r="E490" s="30"/>
      <c r="F490" s="30"/>
      <c r="G490" s="21"/>
      <c r="H490" s="21"/>
      <c r="I490" s="21"/>
    </row>
    <row r="491" spans="1:9" ht="12.75">
      <c r="A491" s="19"/>
      <c r="B491" s="19"/>
      <c r="C491" s="19"/>
      <c r="D491" s="17"/>
      <c r="E491" s="21"/>
      <c r="F491" s="21"/>
      <c r="G491" s="21"/>
      <c r="H491" s="21"/>
      <c r="I491" s="21"/>
    </row>
    <row r="492" spans="1:9" ht="12.75">
      <c r="A492" s="19"/>
      <c r="B492" s="19"/>
      <c r="C492" s="19"/>
      <c r="D492" s="17"/>
      <c r="E492" s="21"/>
      <c r="F492" s="21"/>
      <c r="G492" s="21"/>
      <c r="H492" s="34"/>
      <c r="I492" s="21"/>
    </row>
    <row r="493" spans="1:9" ht="12.75">
      <c r="A493" s="19"/>
      <c r="B493" s="19"/>
      <c r="C493" s="19"/>
      <c r="D493" s="17"/>
      <c r="E493" s="21"/>
      <c r="F493" s="21"/>
      <c r="G493" s="21"/>
      <c r="H493" s="21"/>
      <c r="I493" s="21"/>
    </row>
    <row r="494" spans="1:9" ht="12.75">
      <c r="A494" s="19"/>
      <c r="B494" s="19"/>
      <c r="C494" s="19"/>
      <c r="D494" s="17"/>
      <c r="E494" s="21"/>
      <c r="F494" s="21"/>
      <c r="G494" s="21"/>
      <c r="H494" s="21"/>
      <c r="I494" s="21"/>
    </row>
    <row r="495" spans="1:9" ht="12.75">
      <c r="A495" s="19"/>
      <c r="B495" s="19"/>
      <c r="C495" s="19"/>
      <c r="D495" s="17"/>
      <c r="E495" s="21"/>
      <c r="F495" s="21"/>
      <c r="G495" s="21"/>
      <c r="H495" s="34"/>
      <c r="I495" s="21"/>
    </row>
    <row r="496" spans="1:9" ht="12.75">
      <c r="A496" s="24"/>
      <c r="B496" s="24"/>
      <c r="C496" s="24"/>
      <c r="D496" s="25"/>
      <c r="H496" s="25"/>
      <c r="I496" s="26"/>
    </row>
    <row r="497" spans="1:9" ht="12.75">
      <c r="A497" s="19"/>
      <c r="B497" s="19"/>
      <c r="C497" s="19"/>
      <c r="D497" s="17"/>
      <c r="E497" s="21"/>
      <c r="F497" s="21"/>
      <c r="G497" s="21"/>
      <c r="H497" s="21"/>
      <c r="I497" s="21"/>
    </row>
    <row r="498" spans="1:9" ht="12.75">
      <c r="A498" s="24"/>
      <c r="B498" s="24"/>
      <c r="C498" s="24"/>
      <c r="D498" s="25"/>
      <c r="I498" s="26"/>
    </row>
    <row r="499" spans="1:9" ht="12.75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ht="12.75">
      <c r="A500" s="19"/>
      <c r="B500" s="19"/>
      <c r="C500" s="19"/>
      <c r="D500" s="17"/>
      <c r="E500" s="21"/>
      <c r="F500" s="21"/>
      <c r="G500" s="30"/>
      <c r="H500" s="21"/>
      <c r="I500" s="21"/>
    </row>
    <row r="501" spans="1:9" ht="12.75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ht="12.75">
      <c r="A502" s="19"/>
      <c r="B502" s="19"/>
      <c r="C502" s="19"/>
      <c r="D502" s="17"/>
      <c r="E502" s="21"/>
      <c r="F502" s="21"/>
      <c r="G502" s="21"/>
      <c r="H502" s="30"/>
      <c r="I502" s="21"/>
    </row>
    <row r="503" spans="5:9" ht="12.75">
      <c r="E503" s="21"/>
      <c r="F503" s="21"/>
      <c r="G503" s="21"/>
      <c r="H503" s="21"/>
      <c r="I503" s="21"/>
    </row>
    <row r="504" spans="1:9" ht="12.75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ht="12.75">
      <c r="A505" s="19"/>
      <c r="B505" s="19"/>
      <c r="C505" s="19"/>
      <c r="D505" s="17"/>
      <c r="E505" s="21"/>
      <c r="F505" s="21"/>
      <c r="G505" s="21"/>
      <c r="H505" s="21"/>
      <c r="I505" s="21"/>
    </row>
    <row r="506" spans="1:9" ht="12.75">
      <c r="A506" s="19"/>
      <c r="B506" s="19"/>
      <c r="C506" s="19"/>
      <c r="D506" s="17"/>
      <c r="E506" s="21"/>
      <c r="F506" s="21"/>
      <c r="G506" s="21"/>
      <c r="H506" s="21"/>
      <c r="I506" s="21"/>
    </row>
    <row r="507" spans="1:9" ht="12.75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ht="12.75">
      <c r="A508" s="19"/>
      <c r="B508" s="19"/>
      <c r="C508" s="19"/>
      <c r="D508" s="17"/>
      <c r="E508" s="21"/>
      <c r="F508" s="21"/>
      <c r="G508" s="21"/>
      <c r="H508" s="21"/>
      <c r="I508" s="21"/>
    </row>
    <row r="509" spans="1:9" ht="12.75">
      <c r="A509" s="19"/>
      <c r="B509" s="19"/>
      <c r="C509" s="19"/>
      <c r="D509" s="17"/>
      <c r="E509" s="21"/>
      <c r="F509" s="21"/>
      <c r="G509" s="30"/>
      <c r="H509" s="21"/>
      <c r="I509" s="21"/>
    </row>
    <row r="510" spans="1:9" ht="12.75">
      <c r="A510" s="19"/>
      <c r="B510" s="19"/>
      <c r="C510" s="19"/>
      <c r="D510" s="17"/>
      <c r="E510" s="21"/>
      <c r="F510" s="21"/>
      <c r="H510" s="21"/>
      <c r="I510" s="21"/>
    </row>
    <row r="511" spans="1:9" ht="12.75">
      <c r="A511" s="19"/>
      <c r="B511" s="19"/>
      <c r="C511" s="19"/>
      <c r="D511" s="17"/>
      <c r="E511" s="21"/>
      <c r="F511" s="21"/>
      <c r="G511" s="21"/>
      <c r="H511" s="30"/>
      <c r="I511" s="21"/>
    </row>
    <row r="512" spans="1:9" ht="12.75">
      <c r="A512" s="19"/>
      <c r="B512" s="19"/>
      <c r="C512" s="19"/>
      <c r="D512" s="17"/>
      <c r="E512" s="21"/>
      <c r="F512" s="21"/>
      <c r="G512" s="21"/>
      <c r="H512" s="21"/>
      <c r="I512" s="21"/>
    </row>
    <row r="513" spans="1:9" ht="12.75">
      <c r="A513" s="19"/>
      <c r="B513" s="19"/>
      <c r="C513" s="19"/>
      <c r="D513" s="17"/>
      <c r="E513" s="21"/>
      <c r="F513" s="21"/>
      <c r="G513" s="30"/>
      <c r="H513" s="21"/>
      <c r="I513" s="21"/>
    </row>
    <row r="514" spans="1:9" ht="12.75">
      <c r="A514" s="19"/>
      <c r="B514" s="19"/>
      <c r="C514" s="19"/>
      <c r="D514" s="17"/>
      <c r="E514" s="21"/>
      <c r="F514" s="21"/>
      <c r="G514" s="21"/>
      <c r="H514" s="21"/>
      <c r="I514" s="21"/>
    </row>
    <row r="515" spans="1:9" ht="12.75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ht="12.75">
      <c r="A516" s="24"/>
      <c r="B516" s="24"/>
      <c r="C516" s="24"/>
      <c r="D516" s="25"/>
      <c r="G516" s="26"/>
      <c r="I516" s="26"/>
    </row>
    <row r="517" spans="1:9" ht="12.75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ht="12.75">
      <c r="A518" s="19"/>
      <c r="B518" s="19"/>
      <c r="C518" s="19"/>
      <c r="D518" s="17"/>
      <c r="E518" s="21"/>
      <c r="F518" s="21"/>
      <c r="G518" s="21"/>
      <c r="H518" s="21"/>
      <c r="I518" s="21"/>
    </row>
    <row r="519" spans="5:9" ht="12.75">
      <c r="E519" s="21"/>
      <c r="F519" s="21"/>
      <c r="G519" s="30"/>
      <c r="H519" s="21"/>
      <c r="I519" s="21"/>
    </row>
    <row r="520" spans="4:9" ht="12.75">
      <c r="D520" s="17"/>
      <c r="E520" s="21"/>
      <c r="F520" s="21"/>
      <c r="G520" s="21"/>
      <c r="H520" s="21"/>
      <c r="I520" s="21"/>
    </row>
    <row r="523" ht="12.75">
      <c r="D523" s="17"/>
    </row>
    <row r="525" spans="4:5" ht="12.75">
      <c r="D525" s="17"/>
      <c r="E525" s="29"/>
    </row>
    <row r="527" spans="4:5" ht="12.75">
      <c r="D527" s="17"/>
      <c r="E527" s="29"/>
    </row>
    <row r="529" spans="4:5" ht="12.75">
      <c r="D529" s="16"/>
      <c r="E529" s="17"/>
    </row>
    <row r="530" ht="12.75">
      <c r="D530" s="17"/>
    </row>
    <row r="531" ht="12.75">
      <c r="D531" s="17"/>
    </row>
    <row r="532" ht="12.75">
      <c r="D532" s="17"/>
    </row>
    <row r="534" spans="5:9" ht="12.75">
      <c r="E534" s="18"/>
      <c r="F534" s="18"/>
      <c r="G534" s="18"/>
      <c r="H534" s="18"/>
      <c r="I534" s="18"/>
    </row>
    <row r="535" spans="1:9" ht="12.75">
      <c r="A535" s="17"/>
      <c r="B535" s="17"/>
      <c r="C535" s="17"/>
      <c r="D535" s="17"/>
      <c r="E535" s="18"/>
      <c r="F535" s="18"/>
      <c r="G535" s="18"/>
      <c r="H535" s="18"/>
      <c r="I535" s="18"/>
    </row>
    <row r="537" spans="1:9" ht="12.75">
      <c r="A537" s="19"/>
      <c r="B537" s="19"/>
      <c r="C537" s="19"/>
      <c r="D537" s="17"/>
      <c r="E537" s="21"/>
      <c r="F537" s="21"/>
      <c r="G537" s="21"/>
      <c r="H537" s="21"/>
      <c r="I537" s="21"/>
    </row>
    <row r="538" spans="1:9" ht="12.75">
      <c r="A538" s="19"/>
      <c r="B538" s="19"/>
      <c r="C538" s="19"/>
      <c r="D538" s="17"/>
      <c r="E538" s="21"/>
      <c r="F538" s="21"/>
      <c r="G538" s="21"/>
      <c r="H538" s="21"/>
      <c r="I538" s="21"/>
    </row>
    <row r="539" spans="1:9" ht="12.75">
      <c r="A539" s="19"/>
      <c r="B539" s="19"/>
      <c r="C539" s="19"/>
      <c r="D539" s="17"/>
      <c r="E539" s="21"/>
      <c r="F539" s="21"/>
      <c r="G539" s="21"/>
      <c r="H539" s="21"/>
      <c r="I539" s="21"/>
    </row>
    <row r="540" spans="1:9" ht="12.75">
      <c r="A540" s="19"/>
      <c r="B540" s="19"/>
      <c r="C540" s="19"/>
      <c r="D540" s="17"/>
      <c r="E540" s="30"/>
      <c r="F540" s="21"/>
      <c r="G540" s="21"/>
      <c r="H540" s="21"/>
      <c r="I540" s="21"/>
    </row>
    <row r="541" spans="1:9" ht="12.75">
      <c r="A541" s="19"/>
      <c r="B541" s="19"/>
      <c r="C541" s="19"/>
      <c r="D541" s="17"/>
      <c r="E541" s="21"/>
      <c r="F541" s="21"/>
      <c r="G541" s="21"/>
      <c r="H541" s="21"/>
      <c r="I541" s="21"/>
    </row>
    <row r="542" spans="1:9" ht="12.75">
      <c r="A542" s="19"/>
      <c r="B542" s="19"/>
      <c r="C542" s="19"/>
      <c r="D542" s="17"/>
      <c r="E542" s="21"/>
      <c r="F542" s="21"/>
      <c r="G542" s="21"/>
      <c r="H542" s="21"/>
      <c r="I542" s="21"/>
    </row>
    <row r="543" spans="1:9" ht="12.75">
      <c r="A543" s="19"/>
      <c r="B543" s="19"/>
      <c r="C543" s="19"/>
      <c r="D543" s="17"/>
      <c r="E543" s="21"/>
      <c r="F543" s="21"/>
      <c r="G543" s="21"/>
      <c r="H543" s="21"/>
      <c r="I543" s="21"/>
    </row>
    <row r="544" spans="1:9" ht="12.75">
      <c r="A544" s="19"/>
      <c r="B544" s="19"/>
      <c r="C544" s="19"/>
      <c r="D544" s="17"/>
      <c r="E544" s="21"/>
      <c r="F544" s="21"/>
      <c r="G544" s="21"/>
      <c r="H544" s="21"/>
      <c r="I544" s="21"/>
    </row>
    <row r="545" spans="1:9" ht="12.75">
      <c r="A545" s="19"/>
      <c r="B545" s="19"/>
      <c r="C545" s="19"/>
      <c r="D545" s="17"/>
      <c r="E545" s="21"/>
      <c r="F545" s="21"/>
      <c r="G545" s="21"/>
      <c r="H545" s="21"/>
      <c r="I545" s="21"/>
    </row>
    <row r="546" spans="1:9" ht="12.75">
      <c r="A546" s="19"/>
      <c r="B546" s="19"/>
      <c r="C546" s="19"/>
      <c r="D546" s="17"/>
      <c r="E546" s="21"/>
      <c r="F546" s="21"/>
      <c r="G546" s="21"/>
      <c r="H546" s="21"/>
      <c r="I546" s="21"/>
    </row>
    <row r="547" spans="1:9" ht="12.75">
      <c r="A547" s="19"/>
      <c r="B547" s="19"/>
      <c r="C547" s="19"/>
      <c r="D547" s="17"/>
      <c r="E547" s="21"/>
      <c r="F547" s="21"/>
      <c r="G547" s="21"/>
      <c r="H547" s="21"/>
      <c r="I547" s="21"/>
    </row>
    <row r="548" spans="1:9" ht="12.75">
      <c r="A548" s="19"/>
      <c r="B548" s="19"/>
      <c r="C548" s="19"/>
      <c r="D548" s="17"/>
      <c r="E548" s="21"/>
      <c r="F548" s="21"/>
      <c r="G548" s="21"/>
      <c r="H548" s="21"/>
      <c r="I548" s="21"/>
    </row>
    <row r="549" spans="1:9" ht="12.75">
      <c r="A549" s="19"/>
      <c r="B549" s="19"/>
      <c r="C549" s="19"/>
      <c r="D549" s="17"/>
      <c r="E549" s="21"/>
      <c r="F549" s="21"/>
      <c r="G549" s="21"/>
      <c r="H549" s="26"/>
      <c r="I549" s="21"/>
    </row>
    <row r="550" spans="1:9" ht="12.75">
      <c r="A550" s="24"/>
      <c r="B550" s="24"/>
      <c r="C550" s="24"/>
      <c r="D550" s="25"/>
      <c r="I550" s="26"/>
    </row>
    <row r="551" spans="1:9" ht="12.75">
      <c r="A551" s="19"/>
      <c r="B551" s="19"/>
      <c r="C551" s="19"/>
      <c r="D551" s="17"/>
      <c r="E551" s="21"/>
      <c r="F551" s="21"/>
      <c r="G551" s="21"/>
      <c r="H551" s="21"/>
      <c r="I551" s="21"/>
    </row>
    <row r="552" spans="1:9" ht="12.75">
      <c r="A552" s="24"/>
      <c r="B552" s="24"/>
      <c r="C552" s="24"/>
      <c r="D552" s="25"/>
      <c r="I552" s="26"/>
    </row>
    <row r="553" spans="1:9" ht="12.75">
      <c r="A553" s="19"/>
      <c r="B553" s="19"/>
      <c r="C553" s="19"/>
      <c r="D553" s="17"/>
      <c r="E553" s="21"/>
      <c r="F553" s="21"/>
      <c r="G553" s="30"/>
      <c r="H553" s="21"/>
      <c r="I553" s="21"/>
    </row>
    <row r="554" spans="1:9" ht="12.75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ht="12.75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ht="12.75">
      <c r="A556" s="19"/>
      <c r="B556" s="19"/>
      <c r="C556" s="19"/>
      <c r="D556" s="17"/>
      <c r="E556" s="21"/>
      <c r="F556" s="21"/>
      <c r="G556" s="21"/>
      <c r="H556" s="21"/>
      <c r="I556" s="21"/>
    </row>
    <row r="557" spans="5:9" ht="12.75">
      <c r="E557" s="21"/>
      <c r="F557" s="21"/>
      <c r="G557" s="21"/>
      <c r="H557" s="21"/>
      <c r="I557" s="21"/>
    </row>
    <row r="558" spans="1:9" ht="12.75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ht="12.75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ht="12.75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ht="12.75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ht="12.75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ht="12.75">
      <c r="A563" s="19"/>
      <c r="B563" s="19"/>
      <c r="C563" s="19"/>
      <c r="D563" s="17"/>
      <c r="E563" s="21"/>
      <c r="F563" s="21"/>
      <c r="G563" s="30"/>
      <c r="H563" s="21"/>
      <c r="I563" s="21"/>
    </row>
    <row r="564" spans="1:9" ht="12.75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ht="12.75">
      <c r="A565" s="19"/>
      <c r="B565" s="19"/>
      <c r="C565" s="19"/>
      <c r="D565" s="17"/>
      <c r="E565" s="21"/>
      <c r="F565" s="21"/>
      <c r="G565" s="21"/>
      <c r="H565" s="30"/>
      <c r="I565" s="21"/>
    </row>
    <row r="566" spans="1:9" ht="12.75">
      <c r="A566" s="19"/>
      <c r="B566" s="19"/>
      <c r="C566" s="19"/>
      <c r="D566" s="17"/>
      <c r="E566" s="21"/>
      <c r="F566" s="21"/>
      <c r="G566" s="21"/>
      <c r="H566" s="30"/>
      <c r="I566" s="21"/>
    </row>
    <row r="567" spans="1:9" ht="12.75">
      <c r="A567" s="19"/>
      <c r="B567" s="19"/>
      <c r="C567" s="19"/>
      <c r="D567" s="17"/>
      <c r="E567" s="21"/>
      <c r="F567" s="21"/>
      <c r="G567" s="30"/>
      <c r="H567" s="21"/>
      <c r="I567" s="21"/>
    </row>
    <row r="568" spans="1:9" ht="12.75">
      <c r="A568" s="19"/>
      <c r="B568" s="19"/>
      <c r="C568" s="19"/>
      <c r="D568" s="17"/>
      <c r="E568" s="21"/>
      <c r="F568" s="21"/>
      <c r="G568" s="21"/>
      <c r="H568" s="21"/>
      <c r="I568" s="21"/>
    </row>
    <row r="569" spans="1:9" ht="12.75">
      <c r="A569" s="19"/>
      <c r="B569" s="19"/>
      <c r="C569" s="19"/>
      <c r="D569" s="17"/>
      <c r="E569" s="21"/>
      <c r="F569" s="21"/>
      <c r="G569" s="21"/>
      <c r="H569" s="21"/>
      <c r="I569" s="21"/>
    </row>
    <row r="570" spans="1:9" ht="12.75">
      <c r="A570" s="24"/>
      <c r="B570" s="24"/>
      <c r="C570" s="24"/>
      <c r="D570" s="25"/>
      <c r="G570" s="26"/>
      <c r="I570" s="26"/>
    </row>
    <row r="571" spans="1:9" ht="12.75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ht="12.75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5:9" ht="12.75">
      <c r="E573" s="21"/>
      <c r="F573" s="21"/>
      <c r="G573" s="21"/>
      <c r="H573" s="21"/>
      <c r="I573" s="21"/>
    </row>
    <row r="574" spans="4:9" ht="12.75">
      <c r="D574" s="17"/>
      <c r="E574" s="21"/>
      <c r="F574" s="21"/>
      <c r="G574" s="21"/>
      <c r="H574" s="21"/>
      <c r="I574" s="21"/>
    </row>
    <row r="577" ht="12.75">
      <c r="D577" s="17"/>
    </row>
    <row r="579" spans="4:5" ht="12.75">
      <c r="D579" s="17"/>
      <c r="E579" s="29"/>
    </row>
    <row r="581" spans="4:5" ht="12.75">
      <c r="D581" s="17"/>
      <c r="E581" s="29"/>
    </row>
    <row r="583" spans="4:5" ht="12.75">
      <c r="D583" s="16"/>
      <c r="E583" s="17"/>
    </row>
    <row r="584" ht="12.75">
      <c r="D584" s="17"/>
    </row>
    <row r="585" ht="12.75">
      <c r="D585" s="17"/>
    </row>
    <row r="586" ht="12.75">
      <c r="D586" s="17"/>
    </row>
    <row r="588" spans="5:9" ht="12.75">
      <c r="E588" s="18"/>
      <c r="F588" s="18"/>
      <c r="G588" s="18"/>
      <c r="H588" s="18"/>
      <c r="I588" s="18"/>
    </row>
    <row r="589" spans="1:9" ht="12.75">
      <c r="A589" s="17"/>
      <c r="B589" s="17"/>
      <c r="C589" s="17"/>
      <c r="D589" s="17"/>
      <c r="E589" s="18"/>
      <c r="F589" s="18"/>
      <c r="G589" s="18"/>
      <c r="H589" s="18"/>
      <c r="I589" s="18"/>
    </row>
    <row r="591" spans="1:9" ht="12.75">
      <c r="A591" s="19"/>
      <c r="B591" s="19"/>
      <c r="C591" s="19"/>
      <c r="D591" s="17"/>
      <c r="E591" s="21"/>
      <c r="F591" s="21"/>
      <c r="G591" s="21"/>
      <c r="H591" s="21"/>
      <c r="I591" s="21"/>
    </row>
    <row r="592" spans="1:9" ht="12.75">
      <c r="A592" s="19"/>
      <c r="B592" s="19"/>
      <c r="C592" s="19"/>
      <c r="D592" s="17"/>
      <c r="E592" s="21"/>
      <c r="F592" s="21"/>
      <c r="G592" s="21"/>
      <c r="H592" s="21"/>
      <c r="I592" s="21"/>
    </row>
    <row r="593" spans="1:9" ht="12.75">
      <c r="A593" s="19"/>
      <c r="B593" s="19"/>
      <c r="C593" s="19"/>
      <c r="D593" s="17"/>
      <c r="E593" s="21"/>
      <c r="F593" s="21"/>
      <c r="G593" s="21"/>
      <c r="H593" s="21"/>
      <c r="I593" s="21"/>
    </row>
    <row r="594" spans="1:9" ht="12.75">
      <c r="A594" s="19"/>
      <c r="B594" s="19"/>
      <c r="C594" s="19"/>
      <c r="D594" s="17"/>
      <c r="E594" s="21"/>
      <c r="F594" s="21"/>
      <c r="G594" s="21"/>
      <c r="H594" s="21"/>
      <c r="I594" s="21"/>
    </row>
    <row r="595" spans="1:9" ht="12.75">
      <c r="A595" s="19"/>
      <c r="B595" s="19"/>
      <c r="C595" s="19"/>
      <c r="D595" s="17"/>
      <c r="E595" s="21"/>
      <c r="F595" s="21"/>
      <c r="G595" s="21"/>
      <c r="H595" s="21"/>
      <c r="I595" s="21"/>
    </row>
    <row r="596" spans="1:9" ht="12.75">
      <c r="A596" s="19"/>
      <c r="B596" s="19"/>
      <c r="C596" s="19"/>
      <c r="D596" s="17"/>
      <c r="E596" s="21"/>
      <c r="F596" s="21"/>
      <c r="G596" s="21"/>
      <c r="H596" s="21"/>
      <c r="I596" s="21"/>
    </row>
    <row r="597" spans="1:9" ht="12.75">
      <c r="A597" s="19"/>
      <c r="B597" s="19"/>
      <c r="C597" s="19"/>
      <c r="D597" s="17"/>
      <c r="E597" s="21"/>
      <c r="F597" s="21"/>
      <c r="G597" s="21"/>
      <c r="H597" s="21"/>
      <c r="I597" s="21"/>
    </row>
    <row r="598" spans="1:9" ht="12.75">
      <c r="A598" s="19"/>
      <c r="B598" s="19"/>
      <c r="C598" s="19"/>
      <c r="D598" s="17"/>
      <c r="E598" s="21"/>
      <c r="F598" s="21"/>
      <c r="G598" s="21"/>
      <c r="H598" s="21"/>
      <c r="I598" s="21"/>
    </row>
    <row r="599" spans="1:9" ht="12.75">
      <c r="A599" s="19"/>
      <c r="B599" s="19"/>
      <c r="C599" s="19"/>
      <c r="D599" s="17"/>
      <c r="E599" s="21"/>
      <c r="F599" s="21"/>
      <c r="G599" s="21"/>
      <c r="H599" s="21"/>
      <c r="I599" s="21"/>
    </row>
    <row r="600" spans="1:9" ht="12.75">
      <c r="A600" s="19"/>
      <c r="B600" s="19"/>
      <c r="C600" s="19"/>
      <c r="D600" s="17"/>
      <c r="E600" s="21"/>
      <c r="F600" s="21"/>
      <c r="G600" s="21"/>
      <c r="H600" s="21"/>
      <c r="I600" s="21"/>
    </row>
    <row r="601" spans="1:9" ht="12.75">
      <c r="A601" s="19"/>
      <c r="B601" s="19"/>
      <c r="C601" s="19"/>
      <c r="D601" s="17"/>
      <c r="E601" s="21"/>
      <c r="F601" s="21"/>
      <c r="G601" s="21"/>
      <c r="H601" s="21"/>
      <c r="I601" s="21"/>
    </row>
    <row r="602" spans="1:9" ht="12.75">
      <c r="A602" s="19"/>
      <c r="B602" s="19"/>
      <c r="C602" s="19"/>
      <c r="D602" s="17"/>
      <c r="E602" s="21"/>
      <c r="F602" s="21"/>
      <c r="G602" s="21"/>
      <c r="H602" s="21"/>
      <c r="I602" s="21"/>
    </row>
    <row r="603" spans="1:9" ht="12.75">
      <c r="A603" s="19"/>
      <c r="B603" s="19"/>
      <c r="C603" s="19"/>
      <c r="D603" s="17"/>
      <c r="E603" s="21"/>
      <c r="F603" s="21"/>
      <c r="G603" s="21"/>
      <c r="H603" s="21"/>
      <c r="I603" s="21"/>
    </row>
    <row r="604" spans="1:9" ht="12.75">
      <c r="A604" s="24"/>
      <c r="B604" s="24"/>
      <c r="C604" s="24"/>
      <c r="D604" s="25"/>
      <c r="H604" s="26"/>
      <c r="I604" s="26"/>
    </row>
    <row r="605" spans="1:9" ht="12.75">
      <c r="A605" s="19"/>
      <c r="B605" s="19"/>
      <c r="C605" s="19"/>
      <c r="D605" s="17"/>
      <c r="E605" s="21"/>
      <c r="F605" s="21"/>
      <c r="G605" s="21"/>
      <c r="H605" s="21"/>
      <c r="I605" s="21"/>
    </row>
    <row r="606" spans="1:9" ht="12.75">
      <c r="A606" s="24"/>
      <c r="B606" s="24"/>
      <c r="C606" s="24"/>
      <c r="D606" s="25"/>
      <c r="G606" s="25"/>
      <c r="I606" s="26"/>
    </row>
    <row r="607" spans="1:9" ht="12.75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ht="12.75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ht="12.75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ht="12.75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ht="12.75">
      <c r="A611" s="25"/>
      <c r="E611" s="21"/>
      <c r="F611" s="21"/>
      <c r="G611" s="21"/>
      <c r="H611" s="21"/>
      <c r="I611" s="21"/>
    </row>
    <row r="612" spans="1:9" ht="12.75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ht="12.75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ht="12.75">
      <c r="A614" s="19"/>
      <c r="B614" s="19"/>
      <c r="C614" s="19"/>
      <c r="D614" s="17"/>
      <c r="E614" s="21"/>
      <c r="F614" s="21"/>
      <c r="G614" s="31"/>
      <c r="H614" s="21"/>
      <c r="I614" s="21"/>
    </row>
    <row r="615" spans="1:9" ht="12.75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ht="12.75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ht="12.75">
      <c r="A617" s="19"/>
      <c r="B617" s="19"/>
      <c r="C617" s="19"/>
      <c r="D617" s="17"/>
      <c r="E617" s="21"/>
      <c r="F617" s="21"/>
      <c r="G617" s="30"/>
      <c r="H617" s="21"/>
      <c r="I617" s="21"/>
    </row>
    <row r="618" spans="1:9" ht="12.75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ht="12.75">
      <c r="A619" s="19"/>
      <c r="B619" s="19"/>
      <c r="C619" s="19"/>
      <c r="D619" s="17"/>
      <c r="E619" s="21"/>
      <c r="F619" s="21"/>
      <c r="G619" s="21"/>
      <c r="H619" s="30"/>
      <c r="I619" s="21"/>
    </row>
    <row r="620" spans="1:9" ht="12.75">
      <c r="A620" s="19"/>
      <c r="B620" s="19"/>
      <c r="C620" s="19"/>
      <c r="D620" s="17"/>
      <c r="E620" s="21"/>
      <c r="F620" s="21"/>
      <c r="G620" s="21"/>
      <c r="H620" s="21"/>
      <c r="I620" s="21"/>
    </row>
    <row r="621" spans="1:9" ht="12.75">
      <c r="A621" s="19"/>
      <c r="B621" s="19"/>
      <c r="C621" s="19"/>
      <c r="D621" s="17"/>
      <c r="E621" s="21"/>
      <c r="F621" s="21"/>
      <c r="G621" s="30"/>
      <c r="H621" s="21"/>
      <c r="I621" s="21"/>
    </row>
    <row r="622" spans="1:9" ht="12.75">
      <c r="A622" s="19"/>
      <c r="B622" s="19"/>
      <c r="C622" s="19"/>
      <c r="D622" s="17"/>
      <c r="E622" s="21"/>
      <c r="F622" s="21"/>
      <c r="G622" s="21"/>
      <c r="H622" s="21"/>
      <c r="I622" s="21"/>
    </row>
    <row r="623" spans="1:9" ht="12.75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ht="12.75">
      <c r="A624" s="24"/>
      <c r="B624" s="24"/>
      <c r="C624" s="24"/>
      <c r="D624" s="25"/>
      <c r="G624" s="26"/>
      <c r="I624" s="26"/>
    </row>
    <row r="625" spans="1:9" ht="12.75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ht="12.75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5:9" ht="12.75">
      <c r="E627" s="21"/>
      <c r="F627" s="21"/>
      <c r="G627" s="21"/>
      <c r="H627" s="21"/>
      <c r="I627" s="21"/>
    </row>
    <row r="628" spans="4:9" ht="12.75">
      <c r="D628" s="17"/>
      <c r="E628" s="21"/>
      <c r="F628" s="21"/>
      <c r="G628" s="21"/>
      <c r="H628" s="21"/>
      <c r="I628" s="21"/>
    </row>
    <row r="631" ht="12.75">
      <c r="D631" s="17"/>
    </row>
    <row r="633" spans="4:5" ht="12.75">
      <c r="D633" s="17"/>
      <c r="E633" s="29"/>
    </row>
    <row r="635" spans="4:5" ht="12.75">
      <c r="D635" s="17"/>
      <c r="E635" s="29"/>
    </row>
  </sheetData>
  <sheetProtection selectLockedCells="1"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Dave Van Spankeren</cp:lastModifiedBy>
  <cp:lastPrinted>2014-04-02T14:09:10Z</cp:lastPrinted>
  <dcterms:created xsi:type="dcterms:W3CDTF">2001-10-16T14:04:43Z</dcterms:created>
  <dcterms:modified xsi:type="dcterms:W3CDTF">2019-01-31T00:44:19Z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