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Business Office\Audit\FY 2018\"/>
    </mc:Choice>
  </mc:AlternateContent>
  <xr:revisionPtr revIDLastSave="0" documentId="8_{EC625627-BD12-4A8E-B0AA-7BC45174066B}" xr6:coauthVersionLast="36" xr6:coauthVersionMax="36" xr10:uidLastSave="{00000000-0000-0000-0000-000000000000}"/>
  <bookViews>
    <workbookView xWindow="0" yWindow="0" windowWidth="19710" windowHeight="2160" tabRatio="731" activeTab="8" xr2:uid="{00000000-000D-0000-FFFF-FFFF00000000}"/>
  </bookViews>
  <sheets>
    <sheet name="Signature Page" sheetId="18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17" r:id="rId9"/>
  </sheets>
  <definedNames>
    <definedName name="Administrative_alloca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17" l="1"/>
  <c r="J29" i="15"/>
  <c r="H19" i="5"/>
  <c r="G16" i="17" l="1"/>
  <c r="H77" i="17" l="1"/>
  <c r="H75" i="17"/>
  <c r="E64" i="17"/>
  <c r="E60" i="17"/>
  <c r="E61" i="17"/>
  <c r="E62" i="17"/>
  <c r="E59" i="17"/>
  <c r="G12" i="17" l="1"/>
  <c r="G46" i="17"/>
  <c r="G45" i="17"/>
  <c r="G44" i="17"/>
  <c r="H43" i="17"/>
  <c r="H42" i="17"/>
  <c r="H41" i="17"/>
  <c r="G40" i="17"/>
  <c r="G39" i="17"/>
  <c r="H38" i="17"/>
  <c r="H37" i="17"/>
  <c r="G36" i="17"/>
  <c r="G35" i="17"/>
  <c r="G34" i="17"/>
  <c r="G33" i="17"/>
  <c r="H30" i="17"/>
  <c r="G29" i="17"/>
  <c r="G28" i="17"/>
  <c r="G27" i="17"/>
  <c r="G26" i="17"/>
  <c r="F25" i="17"/>
  <c r="E25" i="17"/>
  <c r="H24" i="17"/>
  <c r="H23" i="17"/>
  <c r="F22" i="17"/>
  <c r="E22" i="17"/>
  <c r="F21" i="17"/>
  <c r="E21" i="17"/>
  <c r="H20" i="17"/>
  <c r="F19" i="17"/>
  <c r="E19" i="17"/>
  <c r="F18" i="17"/>
  <c r="E18" i="17"/>
  <c r="F17" i="17"/>
  <c r="E17" i="17"/>
  <c r="I32" i="17"/>
  <c r="I48" i="17" s="1"/>
  <c r="I81" i="17" s="1"/>
  <c r="F15" i="17"/>
  <c r="F14" i="17"/>
  <c r="E13" i="17"/>
  <c r="G11" i="17"/>
  <c r="F32" i="17" l="1"/>
  <c r="F48" i="17" s="1"/>
  <c r="G32" i="17"/>
  <c r="G48" i="17" s="1"/>
  <c r="G81" i="17" s="1"/>
  <c r="E32" i="17"/>
  <c r="E48" i="17" s="1"/>
  <c r="E81" i="17" s="1"/>
  <c r="H32" i="17"/>
  <c r="H48" i="17" s="1"/>
  <c r="H81" i="17" s="1"/>
  <c r="E53" i="17" l="1"/>
  <c r="E55" i="17"/>
  <c r="F81" i="17"/>
  <c r="E85" i="17" s="1"/>
  <c r="L27" i="14"/>
  <c r="L30" i="14" s="1"/>
  <c r="D27" i="14"/>
  <c r="D30" i="14" s="1"/>
  <c r="D17" i="14"/>
  <c r="E22" i="14"/>
  <c r="F22" i="14"/>
  <c r="G22" i="14"/>
  <c r="H22" i="14"/>
  <c r="I22" i="14"/>
  <c r="J22" i="14"/>
  <c r="K22" i="14"/>
  <c r="K34" i="14" s="1"/>
  <c r="L22" i="14"/>
  <c r="D20" i="14"/>
  <c r="N20" i="14" s="1"/>
  <c r="C10" i="12"/>
  <c r="C12" i="12" s="1"/>
  <c r="C17" i="12" s="1"/>
  <c r="C21" i="12" s="1"/>
  <c r="G35" i="5"/>
  <c r="I35" i="5" s="1"/>
  <c r="K35" i="5" s="1"/>
  <c r="E17" i="5"/>
  <c r="E20" i="5" s="1"/>
  <c r="D17" i="5"/>
  <c r="D20" i="5" s="1"/>
  <c r="B17" i="5"/>
  <c r="I17" i="5" s="1"/>
  <c r="K17" i="5" s="1"/>
  <c r="C17" i="5"/>
  <c r="C16" i="5"/>
  <c r="B16" i="5"/>
  <c r="B20" i="5" s="1"/>
  <c r="B12" i="4"/>
  <c r="D12" i="4" s="1"/>
  <c r="E15" i="15"/>
  <c r="E21" i="15" s="1"/>
  <c r="I15" i="15"/>
  <c r="J15" i="15"/>
  <c r="J21" i="15" s="1"/>
  <c r="B28" i="4"/>
  <c r="B32" i="4" s="1"/>
  <c r="B38" i="4"/>
  <c r="D23" i="4"/>
  <c r="I43" i="15"/>
  <c r="I46" i="15" s="1"/>
  <c r="I29" i="15"/>
  <c r="I35" i="15" s="1"/>
  <c r="F29" i="15"/>
  <c r="F35" i="15" s="1"/>
  <c r="I17" i="15"/>
  <c r="H29" i="15"/>
  <c r="H35" i="15"/>
  <c r="H39" i="15" s="1"/>
  <c r="H49" i="15" s="1"/>
  <c r="H54" i="15" s="1"/>
  <c r="E29" i="15"/>
  <c r="E35" i="15"/>
  <c r="D29" i="15"/>
  <c r="D35" i="15" s="1"/>
  <c r="D16" i="15"/>
  <c r="M16" i="15" s="1"/>
  <c r="D18" i="15"/>
  <c r="C29" i="15"/>
  <c r="C35" i="15" s="1"/>
  <c r="C18" i="15"/>
  <c r="M18" i="15" s="1"/>
  <c r="P18" i="15" s="1"/>
  <c r="C32" i="15"/>
  <c r="C17" i="15"/>
  <c r="M17" i="15" s="1"/>
  <c r="K46" i="15"/>
  <c r="J46" i="15"/>
  <c r="H46" i="15"/>
  <c r="G46" i="15"/>
  <c r="F46" i="15"/>
  <c r="E46" i="15"/>
  <c r="D46" i="15"/>
  <c r="C46" i="15"/>
  <c r="B46" i="15"/>
  <c r="M42" i="15"/>
  <c r="K35" i="15"/>
  <c r="J35" i="15"/>
  <c r="G35" i="15"/>
  <c r="B35" i="15"/>
  <c r="M33" i="15"/>
  <c r="M32" i="15"/>
  <c r="M30" i="15"/>
  <c r="M27" i="15"/>
  <c r="M26" i="15"/>
  <c r="K21" i="15"/>
  <c r="K39" i="15"/>
  <c r="K49" i="15" s="1"/>
  <c r="K54" i="15" s="1"/>
  <c r="I21" i="15"/>
  <c r="I39" i="15" s="1"/>
  <c r="I49" i="15" s="1"/>
  <c r="I54" i="15" s="1"/>
  <c r="H21" i="15"/>
  <c r="G21" i="15"/>
  <c r="F21" i="15"/>
  <c r="B21" i="15"/>
  <c r="M19" i="15"/>
  <c r="B1" i="15"/>
  <c r="D11" i="4"/>
  <c r="N18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K30" i="14"/>
  <c r="J30" i="14"/>
  <c r="I30" i="14"/>
  <c r="I34" i="14" s="1"/>
  <c r="I44" i="14" s="1"/>
  <c r="I49" i="14" s="1"/>
  <c r="H30" i="14"/>
  <c r="G30" i="14"/>
  <c r="F30" i="14"/>
  <c r="E30" i="14"/>
  <c r="C30" i="14"/>
  <c r="N28" i="14"/>
  <c r="C22" i="14"/>
  <c r="B1" i="14"/>
  <c r="B1" i="12"/>
  <c r="B1" i="5"/>
  <c r="B1" i="4"/>
  <c r="B2" i="12"/>
  <c r="B2" i="5"/>
  <c r="B12" i="5"/>
  <c r="C12" i="5"/>
  <c r="D12" i="5"/>
  <c r="F12" i="5"/>
  <c r="E26" i="5"/>
  <c r="H32" i="5"/>
  <c r="G32" i="5"/>
  <c r="I10" i="5"/>
  <c r="K10" i="5" s="1"/>
  <c r="I11" i="5"/>
  <c r="K11" i="5" s="1"/>
  <c r="M11" i="5" s="1"/>
  <c r="I14" i="5"/>
  <c r="K14" i="5" s="1"/>
  <c r="I15" i="5"/>
  <c r="K15" i="5" s="1"/>
  <c r="I18" i="5"/>
  <c r="K18" i="5" s="1"/>
  <c r="I19" i="5"/>
  <c r="K19" i="5" s="1"/>
  <c r="I23" i="5"/>
  <c r="K23" i="5" s="1"/>
  <c r="I29" i="5"/>
  <c r="K29" i="5"/>
  <c r="I36" i="5"/>
  <c r="K36" i="5" s="1"/>
  <c r="I31" i="5"/>
  <c r="K31" i="5" s="1"/>
  <c r="I30" i="5"/>
  <c r="K30" i="5"/>
  <c r="I25" i="5"/>
  <c r="K25" i="5" s="1"/>
  <c r="I24" i="5"/>
  <c r="K24" i="5"/>
  <c r="D29" i="4"/>
  <c r="D30" i="4"/>
  <c r="D31" i="4"/>
  <c r="D13" i="4"/>
  <c r="D14" i="4"/>
  <c r="D15" i="4"/>
  <c r="D16" i="4"/>
  <c r="D17" i="4"/>
  <c r="D18" i="4"/>
  <c r="D19" i="4"/>
  <c r="D24" i="4"/>
  <c r="B25" i="4"/>
  <c r="B32" i="5"/>
  <c r="B26" i="5"/>
  <c r="E12" i="5"/>
  <c r="G12" i="5"/>
  <c r="H12" i="5"/>
  <c r="C20" i="5"/>
  <c r="F20" i="5"/>
  <c r="G20" i="5"/>
  <c r="H20" i="5"/>
  <c r="C26" i="5"/>
  <c r="D26" i="5"/>
  <c r="F26" i="5"/>
  <c r="G26" i="5"/>
  <c r="H26" i="5"/>
  <c r="C32" i="5"/>
  <c r="D32" i="5"/>
  <c r="E32" i="5"/>
  <c r="F32" i="5"/>
  <c r="D35" i="4"/>
  <c r="D37" i="4"/>
  <c r="B20" i="4"/>
  <c r="M15" i="15"/>
  <c r="P15" i="15" s="1"/>
  <c r="D36" i="4"/>
  <c r="D25" i="4"/>
  <c r="J39" i="15" l="1"/>
  <c r="J49" i="15" s="1"/>
  <c r="J54" i="15" s="1"/>
  <c r="K26" i="5"/>
  <c r="K12" i="5"/>
  <c r="G39" i="15"/>
  <c r="G49" i="15" s="1"/>
  <c r="G54" i="15" s="1"/>
  <c r="P17" i="15"/>
  <c r="B40" i="4"/>
  <c r="C34" i="14"/>
  <c r="C44" i="14" s="1"/>
  <c r="C49" i="14" s="1"/>
  <c r="J34" i="14"/>
  <c r="D28" i="4"/>
  <c r="D32" i="4" s="1"/>
  <c r="D40" i="4" s="1"/>
  <c r="M29" i="15"/>
  <c r="M35" i="15" s="1"/>
  <c r="I16" i="5"/>
  <c r="K16" i="5" s="1"/>
  <c r="I26" i="5"/>
  <c r="I12" i="5"/>
  <c r="E39" i="15"/>
  <c r="E49" i="15" s="1"/>
  <c r="E54" i="15" s="1"/>
  <c r="C21" i="15"/>
  <c r="C39" i="15" s="1"/>
  <c r="C49" i="15" s="1"/>
  <c r="C54" i="15" s="1"/>
  <c r="D38" i="4"/>
  <c r="I32" i="5"/>
  <c r="B39" i="15"/>
  <c r="B49" i="15" s="1"/>
  <c r="B54" i="15" s="1"/>
  <c r="D20" i="4"/>
  <c r="G34" i="14"/>
  <c r="G44" i="14" s="1"/>
  <c r="G49" i="14" s="1"/>
  <c r="E87" i="17"/>
  <c r="K32" i="5"/>
  <c r="M21" i="15"/>
  <c r="P16" i="15"/>
  <c r="F39" i="15"/>
  <c r="F49" i="15" s="1"/>
  <c r="F54" i="15" s="1"/>
  <c r="M43" i="15"/>
  <c r="M46" i="15" s="1"/>
  <c r="D22" i="14"/>
  <c r="D21" i="15"/>
  <c r="D39" i="15" s="1"/>
  <c r="D49" i="15" s="1"/>
  <c r="D54" i="15" s="1"/>
  <c r="K20" i="5"/>
  <c r="K44" i="14"/>
  <c r="K49" i="14" s="1"/>
  <c r="J44" i="14"/>
  <c r="J49" i="14" s="1"/>
  <c r="N27" i="14"/>
  <c r="N30" i="14" s="1"/>
  <c r="L34" i="14"/>
  <c r="L44" i="14" s="1"/>
  <c r="L49" i="14" s="1"/>
  <c r="F34" i="14"/>
  <c r="F44" i="14" s="1"/>
  <c r="F49" i="14" s="1"/>
  <c r="H34" i="14"/>
  <c r="H44" i="14" s="1"/>
  <c r="H49" i="14" s="1"/>
  <c r="E34" i="14"/>
  <c r="E44" i="14" s="1"/>
  <c r="E49" i="14" s="1"/>
  <c r="D34" i="14"/>
  <c r="D44" i="14" s="1"/>
  <c r="D49" i="14" s="1"/>
  <c r="N17" i="14"/>
  <c r="N22" i="14" s="1"/>
  <c r="G37" i="5"/>
  <c r="I37" i="5" s="1"/>
  <c r="K37" i="5"/>
  <c r="K39" i="5" s="1"/>
  <c r="I20" i="5"/>
  <c r="M39" i="5" l="1"/>
  <c r="M39" i="15"/>
  <c r="M49" i="15" s="1"/>
  <c r="M54" i="15" s="1"/>
  <c r="N34" i="14"/>
  <c r="N44" i="14" s="1"/>
  <c r="N49" i="14" s="1"/>
  <c r="I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</authors>
  <commentList>
    <comment ref="B40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 xr:uid="{00000000-0006-0000-0300-000002000000}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  <author>Thomas Mickelson</author>
  </authors>
  <commentList>
    <comment ref="B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</authors>
  <commentList>
    <comment ref="B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545FB341-7976-4A6B-B1FB-ACC94D376A9F}">
      <text>
        <r>
          <rPr>
            <sz val="10"/>
            <color rgb="FF000000"/>
            <rFont val="Arial"/>
            <family val="2"/>
          </rPr>
          <t>GURALKJ:
Insert current fiscal year</t>
        </r>
      </text>
    </comment>
    <comment ref="C5" authorId="0" shapeId="0" xr:uid="{D06DB19F-C483-4703-9C6C-0E3697991010}">
      <text>
        <r>
          <rPr>
            <sz val="10"/>
            <color rgb="FF000000"/>
            <rFont val="Arial"/>
            <family val="2"/>
          </rPr>
          <t>GURALKJ: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<sst xmlns="http://schemas.openxmlformats.org/spreadsheetml/2006/main" count="556" uniqueCount="405">
  <si>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</si>
  <si>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</si>
  <si>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</si>
  <si>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</si>
  <si>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</si>
  <si>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</si>
  <si>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</si>
  <si>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</si>
  <si>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</si>
  <si>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</si>
  <si>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</si>
  <si>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</si>
  <si>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</si>
  <si>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</si>
  <si>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</si>
  <si>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</si>
  <si>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</si>
  <si>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</si>
  <si>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</si>
  <si>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</si>
  <si>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</si>
  <si>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</si>
  <si>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</si>
  <si>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</si>
  <si>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</si>
  <si>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</si>
  <si>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</si>
  <si>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</si>
  <si>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</si>
  <si>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</si>
  <si>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</si>
  <si>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</si>
  <si>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</si>
  <si>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</si>
  <si>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</si>
  <si>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</si>
  <si>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</si>
  <si>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</si>
  <si>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</si>
  <si>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</si>
  <si>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</si>
  <si>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</si>
  <si>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</si>
  <si>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</si>
  <si>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</si>
  <si>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</si>
  <si>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</si>
  <si>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</si>
  <si>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</si>
  <si>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</si>
  <si>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</si>
  <si>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</si>
  <si>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</si>
  <si>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</si>
  <si>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</si>
  <si>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</si>
  <si>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</si>
  <si>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</si>
  <si>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</si>
  <si>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</si>
  <si>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</si>
  <si>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</si>
  <si>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</si>
  <si>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</si>
  <si>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</si>
  <si>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</si>
  <si>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</si>
  <si>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</si>
  <si>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</si>
  <si>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</si>
  <si>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</si>
  <si>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</si>
  <si>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</si>
  <si>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</si>
  <si>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</si>
  <si>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</si>
  <si>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</si>
  <si>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</si>
  <si>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</si>
  <si>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</si>
  <si>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</si>
  <si>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</si>
  <si>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</si>
  <si>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</si>
  <si>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</si>
  <si>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</si>
  <si>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</si>
  <si>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</si>
  <si>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</si>
  <si>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</si>
  <si>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</si>
  <si>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</si>
  <si>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</si>
  <si>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</si>
  <si>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</si>
  <si>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</si>
  <si>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</si>
  <si>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</si>
  <si>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</si>
  <si>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</si>
  <si>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</si>
  <si>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</si>
  <si>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</si>
  <si>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</si>
  <si>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</si>
  <si>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</si>
  <si>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</si>
  <si>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</si>
  <si>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</si>
  <si>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</si>
  <si>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</si>
  <si>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</si>
  <si>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</si>
  <si>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</si>
  <si>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</si>
  <si>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</si>
  <si>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</si>
  <si>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</si>
  <si>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</si>
  <si>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</si>
  <si>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</si>
  <si>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</si>
  <si>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</si>
  <si>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</si>
  <si>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</si>
  <si>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</si>
  <si>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</si>
  <si>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</si>
  <si>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</si>
  <si>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</si>
  <si>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</si>
  <si>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</si>
  <si>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</si>
  <si>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</si>
  <si>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</si>
  <si>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</si>
  <si>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</si>
  <si>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</si>
  <si>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</si>
  <si>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</si>
  <si>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</si>
  <si>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</si>
  <si>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</si>
  <si>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</si>
  <si>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</si>
  <si>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</si>
  <si>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</si>
  <si>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</si>
  <si>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</si>
  <si>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</si>
  <si>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</si>
  <si>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</si>
  <si>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</si>
  <si>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</si>
  <si>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</si>
  <si>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</si>
  <si>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</si>
  <si>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</si>
  <si>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</si>
  <si>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</si>
  <si>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</si>
  <si>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</si>
  <si>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</si>
  <si>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</si>
  <si>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</si>
  <si>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</si>
  <si>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</si>
  <si>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</si>
  <si>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</si>
  <si>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</si>
  <si>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</si>
  <si>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</si>
  <si>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</si>
  <si>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</si>
  <si>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</si>
  <si>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</si>
  <si>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</si>
  <si>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</si>
  <si>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</si>
  <si>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</si>
  <si>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</si>
  <si>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</si>
  <si>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</si>
  <si>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</si>
  <si>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</si>
  <si>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</si>
  <si>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</si>
  <si>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</si>
  <si>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</si>
  <si>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</si>
  <si>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</si>
  <si>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</si>
  <si>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</si>
  <si>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</si>
  <si>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</si>
  <si>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</si>
  <si>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</si>
  <si>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</si>
  <si>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</si>
  <si>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</si>
  <si>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</si>
  <si>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</si>
  <si>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</si>
  <si>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</si>
  <si>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</si>
  <si>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</si>
  <si>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</si>
  <si>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</si>
  <si>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</si>
  <si>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</si>
  <si>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</si>
  <si>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</si>
  <si>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</si>
  <si>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</si>
  <si>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</si>
  <si>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</si>
  <si>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</si>
  <si>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</si>
  <si>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</si>
  <si>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</si>
  <si>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</si>
  <si>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</si>
  <si>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</si>
  <si>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</si>
  <si>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</si>
  <si>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</si>
  <si>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</si>
  <si>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</si>
  <si>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</si>
  <si>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</si>
  <si>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</si>
  <si>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</si>
  <si>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</si>
  <si>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</si>
  <si>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</si>
  <si>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</si>
  <si>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</si>
  <si>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</si>
  <si>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</si>
  <si>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</si>
  <si>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</si>
  <si>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</si>
  <si>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</si>
  <si>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</si>
  <si>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</si>
  <si>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</si>
  <si>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</si>
  <si>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</si>
  <si>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</si>
  <si>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</si>
  <si>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</si>
  <si>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</si>
  <si>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</si>
  <si>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</si>
  <si>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</si>
  <si>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</si>
  <si>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</si>
  <si>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</si>
  <si>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</si>
  <si>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</si>
  <si>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</si>
  <si>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</si>
  <si>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</si>
  <si>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</si>
  <si>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</si>
  <si>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</si>
  <si>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</si>
  <si>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</si>
  <si>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</si>
  <si>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</si>
  <si>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</si>
  <si>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</si>
  <si>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</si>
  <si>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</si>
  <si>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</si>
  <si>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</si>
  <si>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</si>
  <si>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</si>
  <si>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</si>
  <si>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</si>
  <si>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</si>
  <si>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</si>
  <si>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</si>
  <si>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</si>
  <si>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</si>
  <si>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</si>
  <si>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</si>
  <si>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</si>
  <si>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</si>
  <si>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</si>
  <si>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</si>
  <si>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</si>
  <si>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</si>
  <si>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</si>
  <si>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</si>
  <si>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</si>
  <si>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</si>
  <si>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</si>
  <si>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</si>
  <si>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</si>
  <si>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</si>
  <si>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</si>
  <si>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</si>
  <si>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</si>
  <si>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</si>
  <si>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</si>
  <si>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</si>
  <si>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</si>
  <si>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</si>
  <si>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</si>
  <si>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</si>
  <si>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</si>
  <si>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</si>
  <si>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</si>
  <si>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</si>
  <si>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</si>
  <si>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</si>
  <si>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</si>
  <si>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</si>
  <si>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</si>
  <si>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</si>
  <si>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</si>
  <si>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</si>
  <si>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</si>
  <si>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</si>
  <si>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</si>
  <si>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</si>
  <si>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</si>
  <si>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</si>
  <si>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</si>
  <si>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</si>
  <si>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</si>
  <si>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</si>
  <si>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</si>
  <si>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</si>
  <si>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</si>
  <si>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</si>
  <si>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</si>
  <si>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</si>
  <si>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</si>
  <si>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</si>
  <si>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</si>
  <si>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</si>
  <si>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</si>
  <si>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</si>
  <si>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</si>
  <si>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</si>
  <si>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</si>
  <si>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</si>
  <si>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</si>
  <si>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</si>
  <si>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</si>
  <si>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</si>
  <si>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</si>
  <si>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</si>
  <si>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</si>
  <si>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</si>
  <si>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</si>
  <si>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</si>
  <si>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</si>
  <si>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</si>
  <si>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</si>
  <si>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</si>
  <si>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</si>
  <si>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</si>
  <si>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21/22</t>
  </si>
  <si>
    <t>80's</t>
  </si>
  <si>
    <t>8-900</t>
  </si>
  <si>
    <t>23x</t>
  </si>
  <si>
    <t>290;9x,8x;790</t>
  </si>
  <si>
    <t>Less 900 in 73</t>
  </si>
  <si>
    <t>Fund 73</t>
  </si>
  <si>
    <t>540+590</t>
  </si>
  <si>
    <t>69x</t>
  </si>
  <si>
    <t>1xxxxx</t>
  </si>
  <si>
    <t>21xxxx</t>
  </si>
  <si>
    <t>22xxxx</t>
  </si>
  <si>
    <t>23+24xxxx</t>
  </si>
  <si>
    <t>25+26xxxx</t>
  </si>
  <si>
    <t>27+3xxxxx+4xxxxx</t>
  </si>
  <si>
    <t>1xx</t>
  </si>
  <si>
    <t>2xx</t>
  </si>
  <si>
    <t>3xx</t>
  </si>
  <si>
    <t>4xx</t>
  </si>
  <si>
    <t>5xx</t>
  </si>
  <si>
    <t>9,6,7xx</t>
  </si>
  <si>
    <t>83+80+87+716</t>
  </si>
  <si>
    <t>81/89</t>
  </si>
  <si>
    <t>Todd Kelly</t>
  </si>
  <si>
    <t>Business/HR</t>
  </si>
  <si>
    <t>Agency Technology</t>
  </si>
  <si>
    <t>Building</t>
  </si>
  <si>
    <t>Agency Communication</t>
  </si>
  <si>
    <t>Project 990</t>
  </si>
  <si>
    <t>418xxx</t>
  </si>
  <si>
    <t>2017-18</t>
  </si>
  <si>
    <t>Chief Instructions /Chief Student Services</t>
  </si>
  <si>
    <t>WI</t>
  </si>
  <si>
    <t>PI-1523 (Rev. 11-2018)</t>
  </si>
  <si>
    <t>With the subject line CESA (No.) 2017-2018 Annual Report</t>
  </si>
  <si>
    <t>Treasurer for the year ending June 30, 2018</t>
  </si>
  <si>
    <t>position and operations on and for the period ending June 30, 2018.</t>
  </si>
  <si>
    <t xml:space="preserve">Oshkosh </t>
  </si>
  <si>
    <t>Tom Harke</t>
  </si>
  <si>
    <t>Fidelity &amp;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</si>
</sst>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31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0" fontId="6" fillId="0" borderId="0" xfId="0" applyFont="1"/>
    <xf numFmtId="0" fontId="0" fillId="0" borderId="0" xfId="0" applyProtection="1"/>
    <xf numFmtId="1" fontId="8" fillId="0" borderId="0" xfId="0" applyNumberFormat="1" applyFont="1" applyFill="1" applyAlignment="1">
      <alignment horizontal="center"/>
    </xf>
    <xf numFmtId="0" fontId="18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3" fillId="2" borderId="0" xfId="0" applyFont="1" applyFill="1" applyBorder="1"/>
    <xf numFmtId="0" fontId="18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3" applyAlignment="1" applyProtection="1"/>
    <xf numFmtId="0" fontId="15" fillId="0" borderId="0" xfId="0" applyFont="1" applyProtection="1"/>
    <xf numFmtId="0" fontId="21" fillId="0" borderId="0" xfId="0" applyFont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2" fillId="0" borderId="2" xfId="0" applyFont="1" applyBorder="1" applyProtection="1"/>
    <xf numFmtId="0" fontId="15" fillId="0" borderId="1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43" fontId="0" fillId="0" borderId="0" xfId="1" applyFont="1"/>
    <xf numFmtId="164" fontId="0" fillId="0" borderId="0" xfId="1" applyNumberFormat="1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29" fillId="0" borderId="0" xfId="4" applyFont="1" applyAlignment="1"/>
    <xf numFmtId="0" fontId="6" fillId="0" borderId="0" xfId="4" applyFont="1" applyAlignment="1"/>
    <xf numFmtId="43" fontId="8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28" fillId="0" borderId="0" xfId="1" applyFont="1" applyAlignment="1">
      <alignment horizontal="center"/>
    </xf>
    <xf numFmtId="43" fontId="0" fillId="0" borderId="0" xfId="0" applyNumberFormat="1"/>
    <xf numFmtId="164" fontId="0" fillId="0" borderId="0" xfId="1" applyNumberFormat="1" applyFont="1" applyBorder="1"/>
    <xf numFmtId="164" fontId="11" fillId="0" borderId="0" xfId="1" applyNumberFormat="1" applyFont="1"/>
    <xf numFmtId="164" fontId="11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164" fontId="11" fillId="0" borderId="1" xfId="1" applyNumberFormat="1" applyFont="1" applyBorder="1" applyProtection="1">
      <protection locked="0"/>
    </xf>
    <xf numFmtId="164" fontId="0" fillId="0" borderId="1" xfId="1" applyNumberFormat="1" applyFont="1" applyBorder="1"/>
    <xf numFmtId="164" fontId="11" fillId="0" borderId="0" xfId="1" applyNumberFormat="1" applyFont="1" applyBorder="1" applyProtection="1">
      <protection locked="0"/>
    </xf>
    <xf numFmtId="164" fontId="24" fillId="0" borderId="0" xfId="1" applyNumberFormat="1" applyFont="1" applyBorder="1"/>
    <xf numFmtId="164" fontId="4" fillId="0" borderId="0" xfId="1" applyNumberFormat="1" applyFont="1"/>
    <xf numFmtId="164" fontId="24" fillId="0" borderId="1" xfId="1" applyNumberFormat="1" applyFont="1" applyBorder="1"/>
    <xf numFmtId="164" fontId="5" fillId="0" borderId="0" xfId="1" applyNumberFormat="1" applyFont="1"/>
    <xf numFmtId="164" fontId="1" fillId="0" borderId="0" xfId="1" applyNumberFormat="1" applyFont="1"/>
    <xf numFmtId="164" fontId="19" fillId="0" borderId="0" xfId="1" applyNumberFormat="1" applyFont="1"/>
    <xf numFmtId="164" fontId="0" fillId="0" borderId="2" xfId="1" applyNumberFormat="1" applyFont="1" applyBorder="1"/>
    <xf numFmtId="164" fontId="0" fillId="0" borderId="0" xfId="0" applyNumberFormat="1"/>
    <xf numFmtId="0" fontId="0" fillId="0" borderId="0" xfId="0" applyFont="1" applyAlignment="1"/>
    <xf numFmtId="164" fontId="0" fillId="0" borderId="0" xfId="1" applyNumberFormat="1" applyFont="1" applyProtection="1"/>
    <xf numFmtId="164" fontId="5" fillId="0" borderId="0" xfId="1" applyNumberFormat="1" applyFont="1" applyProtection="1"/>
    <xf numFmtId="0" fontId="6" fillId="0" borderId="0" xfId="0" applyFont="1" applyAlignment="1">
      <alignment horizontal="center"/>
    </xf>
    <xf numFmtId="0" fontId="7" fillId="3" borderId="0" xfId="0" applyFont="1" applyFill="1" applyBorder="1" applyAlignment="1"/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/>
    <xf numFmtId="0" fontId="6" fillId="0" borderId="0" xfId="0" applyFont="1" applyAlignment="1">
      <alignment horizontal="right"/>
    </xf>
    <xf numFmtId="37" fontId="6" fillId="4" borderId="0" xfId="0" applyNumberFormat="1" applyFont="1" applyFill="1" applyBorder="1" applyAlignment="1"/>
    <xf numFmtId="37" fontId="6" fillId="0" borderId="0" xfId="0" applyNumberFormat="1" applyFont="1" applyAlignment="1"/>
    <xf numFmtId="0" fontId="6" fillId="4" borderId="0" xfId="0" applyFont="1" applyFill="1" applyBorder="1" applyAlignment="1"/>
    <xf numFmtId="37" fontId="30" fillId="0" borderId="0" xfId="0" applyNumberFormat="1" applyFont="1" applyAlignment="1"/>
    <xf numFmtId="37" fontId="6" fillId="0" borderId="0" xfId="0" applyNumberFormat="1" applyFont="1" applyAlignment="1">
      <alignment horizontal="right"/>
    </xf>
    <xf numFmtId="37" fontId="6" fillId="4" borderId="0" xfId="0" applyNumberFormat="1" applyFont="1" applyFill="1" applyBorder="1" applyAlignment="1">
      <alignment horizontal="right"/>
    </xf>
    <xf numFmtId="37" fontId="6" fillId="4" borderId="0" xfId="0" applyNumberFormat="1" applyFont="1" applyFill="1" applyBorder="1" applyAlignment="1">
      <alignment horizontal="left"/>
    </xf>
    <xf numFmtId="37" fontId="0" fillId="0" borderId="0" xfId="0" applyNumberFormat="1" applyFont="1" applyAlignment="1"/>
    <xf numFmtId="0" fontId="30" fillId="0" borderId="0" xfId="0" applyFont="1" applyAlignment="1">
      <alignment horizontal="left"/>
    </xf>
    <xf numFmtId="10" fontId="6" fillId="0" borderId="0" xfId="0" applyNumberFormat="1" applyFont="1" applyAlignment="1"/>
    <xf numFmtId="0" fontId="17" fillId="0" borderId="0" xfId="0" applyFont="1" applyAlignment="1">
      <alignment horizontal="left"/>
    </xf>
    <xf numFmtId="164" fontId="6" fillId="0" borderId="0" xfId="2" applyNumberFormat="1" applyFont="1" applyAlignment="1"/>
    <xf numFmtId="164" fontId="6" fillId="0" borderId="0" xfId="2" applyNumberFormat="1" applyFont="1" applyAlignment="1">
      <alignment horizontal="right"/>
    </xf>
    <xf numFmtId="0" fontId="30" fillId="0" borderId="0" xfId="0" applyFont="1" applyAlignment="1">
      <alignment horizontal="center"/>
    </xf>
    <xf numFmtId="37" fontId="6" fillId="0" borderId="0" xfId="0" applyNumberFormat="1" applyFont="1" applyAlignment="1">
      <alignment horizontal="left"/>
    </xf>
    <xf numFmtId="164" fontId="18" fillId="0" borderId="0" xfId="1" applyNumberFormat="1" applyFont="1" applyBorder="1" applyAlignment="1" applyProtection="1">
      <alignment horizontal="center"/>
      <protection locked="0"/>
    </xf>
    <xf numFmtId="10" fontId="6" fillId="0" borderId="0" xfId="5" applyNumberFormat="1" applyFont="1" applyAlignment="1"/>
    <xf numFmtId="0" fontId="15" fillId="0" borderId="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0" xfId="0" quotePrefix="1" applyFont="1" applyAlignment="1" applyProtection="1">
      <alignment horizont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</xf>
    <xf numFmtId="0" fontId="15" fillId="0" borderId="0" xfId="0" applyFont="1" applyBorder="1" applyProtection="1"/>
    <xf numFmtId="0" fontId="15" fillId="0" borderId="2" xfId="0" applyFont="1" applyBorder="1" applyProtection="1"/>
    <xf numFmtId="1" fontId="15" fillId="0" borderId="0" xfId="0" applyNumberFormat="1" applyFont="1" applyBorder="1" applyProtection="1"/>
    <xf numFmtId="0" fontId="15" fillId="0" borderId="3" xfId="0" applyFont="1" applyBorder="1" applyProtection="1"/>
    <xf numFmtId="0" fontId="15" fillId="0" borderId="1" xfId="0" applyFont="1" applyBorder="1" applyProtection="1">
      <protection locked="0"/>
    </xf>
    <xf numFmtId="0" fontId="15" fillId="0" borderId="4" xfId="0" applyFont="1" applyBorder="1" applyProtection="1"/>
    <xf numFmtId="0" fontId="15" fillId="0" borderId="5" xfId="0" applyFont="1" applyBorder="1" applyProtection="1"/>
    <xf numFmtId="0" fontId="15" fillId="0" borderId="8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6" xfId="0" applyFont="1" applyBorder="1" applyProtection="1"/>
    <xf numFmtId="0" fontId="15" fillId="0" borderId="10" xfId="0" applyFont="1" applyBorder="1" applyProtection="1">
      <protection locked="0"/>
    </xf>
    <xf numFmtId="0" fontId="15" fillId="0" borderId="7" xfId="0" applyFont="1" applyBorder="1" applyProtection="1"/>
    <xf numFmtId="0" fontId="15" fillId="0" borderId="7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0" borderId="8" xfId="0" applyFont="1" applyBorder="1" applyProtection="1"/>
    <xf numFmtId="14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7" xfId="1" applyNumberFormat="1" applyFont="1" applyBorder="1" applyAlignment="1" applyProtection="1">
      <alignment horizontal="center"/>
      <protection locked="0"/>
    </xf>
    <xf numFmtId="43" fontId="15" fillId="0" borderId="0" xfId="1" applyFont="1" applyAlignment="1" applyProtection="1">
      <alignment horizontal="center"/>
      <protection locked="0"/>
    </xf>
    <xf numFmtId="43" fontId="15" fillId="0" borderId="7" xfId="1" applyFont="1" applyBorder="1" applyAlignment="1" applyProtection="1">
      <alignment horizontal="center"/>
      <protection locked="0"/>
    </xf>
  </cellXfs>
  <cellStyles count="6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2" name="Picture 1" descr="dpi_Iogo_bw">
          <a:extLst>
            <a:ext uri="{FF2B5EF4-FFF2-40B4-BE49-F238E27FC236}">
              <a16:creationId xmlns:a16="http://schemas.microsoft.com/office/drawing/2014/main" id="{B44C810B-F1DD-4E20-84E4-2A0A78E3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69DD-03B1-46E7-BEA0-57F8AEA14FF0}">
  <dimension ref="A1:O66"/>
  <sheetViews>
    <sheetView workbookViewId="0">
      <selection activeCell="A7" sqref="A7"/>
    </sheetView>
  </sheetViews>
  <sheetFormatPr defaultColWidth="8.85546875" defaultRowHeight="12.75" x14ac:dyDescent="0.2"/>
  <cols>
    <col min="1" max="1" width="5.42578125" style="21" customWidth="1"/>
    <col min="2" max="2" width="7.5703125" style="21" customWidth="1"/>
    <col min="3" max="3" width="9" style="21" customWidth="1"/>
    <col min="4" max="4" width="8.85546875" style="21"/>
    <col min="5" max="5" width="5.42578125" style="21" customWidth="1"/>
    <col min="6" max="6" width="7.5703125" style="21" customWidth="1"/>
    <col min="7" max="7" width="2.42578125" style="21" customWidth="1"/>
    <col min="8" max="8" width="3" style="21" customWidth="1"/>
    <col min="9" max="256" width="8.85546875" style="21"/>
    <col min="257" max="257" width="5.42578125" style="21" customWidth="1"/>
    <col min="258" max="258" width="7.5703125" style="21" customWidth="1"/>
    <col min="259" max="259" width="9" style="21" customWidth="1"/>
    <col min="260" max="260" width="8.85546875" style="21"/>
    <col min="261" max="261" width="5.42578125" style="21" customWidth="1"/>
    <col min="262" max="262" width="7.5703125" style="21" customWidth="1"/>
    <col min="263" max="263" width="2.42578125" style="21" customWidth="1"/>
    <col min="264" max="264" width="3" style="21" customWidth="1"/>
    <col min="265" max="512" width="8.85546875" style="21"/>
    <col min="513" max="513" width="5.42578125" style="21" customWidth="1"/>
    <col min="514" max="514" width="7.5703125" style="21" customWidth="1"/>
    <col min="515" max="515" width="9" style="21" customWidth="1"/>
    <col min="516" max="516" width="8.85546875" style="21"/>
    <col min="517" max="517" width="5.42578125" style="21" customWidth="1"/>
    <col min="518" max="518" width="7.5703125" style="21" customWidth="1"/>
    <col min="519" max="519" width="2.42578125" style="21" customWidth="1"/>
    <col min="520" max="520" width="3" style="21" customWidth="1"/>
    <col min="521" max="768" width="8.85546875" style="21"/>
    <col min="769" max="769" width="5.42578125" style="21" customWidth="1"/>
    <col min="770" max="770" width="7.5703125" style="21" customWidth="1"/>
    <col min="771" max="771" width="9" style="21" customWidth="1"/>
    <col min="772" max="772" width="8.85546875" style="21"/>
    <col min="773" max="773" width="5.42578125" style="21" customWidth="1"/>
    <col min="774" max="774" width="7.5703125" style="21" customWidth="1"/>
    <col min="775" max="775" width="2.42578125" style="21" customWidth="1"/>
    <col min="776" max="776" width="3" style="21" customWidth="1"/>
    <col min="777" max="1024" width="8.85546875" style="21"/>
    <col min="1025" max="1025" width="5.42578125" style="21" customWidth="1"/>
    <col min="1026" max="1026" width="7.5703125" style="21" customWidth="1"/>
    <col min="1027" max="1027" width="9" style="21" customWidth="1"/>
    <col min="1028" max="1028" width="8.85546875" style="21"/>
    <col min="1029" max="1029" width="5.42578125" style="21" customWidth="1"/>
    <col min="1030" max="1030" width="7.5703125" style="21" customWidth="1"/>
    <col min="1031" max="1031" width="2.42578125" style="21" customWidth="1"/>
    <col min="1032" max="1032" width="3" style="21" customWidth="1"/>
    <col min="1033" max="1280" width="8.85546875" style="21"/>
    <col min="1281" max="1281" width="5.42578125" style="21" customWidth="1"/>
    <col min="1282" max="1282" width="7.5703125" style="21" customWidth="1"/>
    <col min="1283" max="1283" width="9" style="21" customWidth="1"/>
    <col min="1284" max="1284" width="8.85546875" style="21"/>
    <col min="1285" max="1285" width="5.42578125" style="21" customWidth="1"/>
    <col min="1286" max="1286" width="7.5703125" style="21" customWidth="1"/>
    <col min="1287" max="1287" width="2.42578125" style="21" customWidth="1"/>
    <col min="1288" max="1288" width="3" style="21" customWidth="1"/>
    <col min="1289" max="1536" width="8.85546875" style="21"/>
    <col min="1537" max="1537" width="5.42578125" style="21" customWidth="1"/>
    <col min="1538" max="1538" width="7.5703125" style="21" customWidth="1"/>
    <col min="1539" max="1539" width="9" style="21" customWidth="1"/>
    <col min="1540" max="1540" width="8.85546875" style="21"/>
    <col min="1541" max="1541" width="5.42578125" style="21" customWidth="1"/>
    <col min="1542" max="1542" width="7.5703125" style="21" customWidth="1"/>
    <col min="1543" max="1543" width="2.42578125" style="21" customWidth="1"/>
    <col min="1544" max="1544" width="3" style="21" customWidth="1"/>
    <col min="1545" max="1792" width="8.85546875" style="21"/>
    <col min="1793" max="1793" width="5.42578125" style="21" customWidth="1"/>
    <col min="1794" max="1794" width="7.5703125" style="21" customWidth="1"/>
    <col min="1795" max="1795" width="9" style="21" customWidth="1"/>
    <col min="1796" max="1796" width="8.85546875" style="21"/>
    <col min="1797" max="1797" width="5.42578125" style="21" customWidth="1"/>
    <col min="1798" max="1798" width="7.5703125" style="21" customWidth="1"/>
    <col min="1799" max="1799" width="2.42578125" style="21" customWidth="1"/>
    <col min="1800" max="1800" width="3" style="21" customWidth="1"/>
    <col min="1801" max="2048" width="8.85546875" style="21"/>
    <col min="2049" max="2049" width="5.42578125" style="21" customWidth="1"/>
    <col min="2050" max="2050" width="7.5703125" style="21" customWidth="1"/>
    <col min="2051" max="2051" width="9" style="21" customWidth="1"/>
    <col min="2052" max="2052" width="8.85546875" style="21"/>
    <col min="2053" max="2053" width="5.42578125" style="21" customWidth="1"/>
    <col min="2054" max="2054" width="7.5703125" style="21" customWidth="1"/>
    <col min="2055" max="2055" width="2.42578125" style="21" customWidth="1"/>
    <col min="2056" max="2056" width="3" style="21" customWidth="1"/>
    <col min="2057" max="2304" width="8.85546875" style="21"/>
    <col min="2305" max="2305" width="5.42578125" style="21" customWidth="1"/>
    <col min="2306" max="2306" width="7.5703125" style="21" customWidth="1"/>
    <col min="2307" max="2307" width="9" style="21" customWidth="1"/>
    <col min="2308" max="2308" width="8.85546875" style="21"/>
    <col min="2309" max="2309" width="5.42578125" style="21" customWidth="1"/>
    <col min="2310" max="2310" width="7.5703125" style="21" customWidth="1"/>
    <col min="2311" max="2311" width="2.42578125" style="21" customWidth="1"/>
    <col min="2312" max="2312" width="3" style="21" customWidth="1"/>
    <col min="2313" max="2560" width="8.85546875" style="21"/>
    <col min="2561" max="2561" width="5.42578125" style="21" customWidth="1"/>
    <col min="2562" max="2562" width="7.5703125" style="21" customWidth="1"/>
    <col min="2563" max="2563" width="9" style="21" customWidth="1"/>
    <col min="2564" max="2564" width="8.85546875" style="21"/>
    <col min="2565" max="2565" width="5.42578125" style="21" customWidth="1"/>
    <col min="2566" max="2566" width="7.5703125" style="21" customWidth="1"/>
    <col min="2567" max="2567" width="2.42578125" style="21" customWidth="1"/>
    <col min="2568" max="2568" width="3" style="21" customWidth="1"/>
    <col min="2569" max="2816" width="8.85546875" style="21"/>
    <col min="2817" max="2817" width="5.42578125" style="21" customWidth="1"/>
    <col min="2818" max="2818" width="7.5703125" style="21" customWidth="1"/>
    <col min="2819" max="2819" width="9" style="21" customWidth="1"/>
    <col min="2820" max="2820" width="8.85546875" style="21"/>
    <col min="2821" max="2821" width="5.42578125" style="21" customWidth="1"/>
    <col min="2822" max="2822" width="7.5703125" style="21" customWidth="1"/>
    <col min="2823" max="2823" width="2.42578125" style="21" customWidth="1"/>
    <col min="2824" max="2824" width="3" style="21" customWidth="1"/>
    <col min="2825" max="3072" width="8.85546875" style="21"/>
    <col min="3073" max="3073" width="5.42578125" style="21" customWidth="1"/>
    <col min="3074" max="3074" width="7.5703125" style="21" customWidth="1"/>
    <col min="3075" max="3075" width="9" style="21" customWidth="1"/>
    <col min="3076" max="3076" width="8.85546875" style="21"/>
    <col min="3077" max="3077" width="5.42578125" style="21" customWidth="1"/>
    <col min="3078" max="3078" width="7.5703125" style="21" customWidth="1"/>
    <col min="3079" max="3079" width="2.42578125" style="21" customWidth="1"/>
    <col min="3080" max="3080" width="3" style="21" customWidth="1"/>
    <col min="3081" max="3328" width="8.85546875" style="21"/>
    <col min="3329" max="3329" width="5.42578125" style="21" customWidth="1"/>
    <col min="3330" max="3330" width="7.5703125" style="21" customWidth="1"/>
    <col min="3331" max="3331" width="9" style="21" customWidth="1"/>
    <col min="3332" max="3332" width="8.85546875" style="21"/>
    <col min="3333" max="3333" width="5.42578125" style="21" customWidth="1"/>
    <col min="3334" max="3334" width="7.5703125" style="21" customWidth="1"/>
    <col min="3335" max="3335" width="2.42578125" style="21" customWidth="1"/>
    <col min="3336" max="3336" width="3" style="21" customWidth="1"/>
    <col min="3337" max="3584" width="8.85546875" style="21"/>
    <col min="3585" max="3585" width="5.42578125" style="21" customWidth="1"/>
    <col min="3586" max="3586" width="7.5703125" style="21" customWidth="1"/>
    <col min="3587" max="3587" width="9" style="21" customWidth="1"/>
    <col min="3588" max="3588" width="8.85546875" style="21"/>
    <col min="3589" max="3589" width="5.42578125" style="21" customWidth="1"/>
    <col min="3590" max="3590" width="7.5703125" style="21" customWidth="1"/>
    <col min="3591" max="3591" width="2.42578125" style="21" customWidth="1"/>
    <col min="3592" max="3592" width="3" style="21" customWidth="1"/>
    <col min="3593" max="3840" width="8.85546875" style="21"/>
    <col min="3841" max="3841" width="5.42578125" style="21" customWidth="1"/>
    <col min="3842" max="3842" width="7.5703125" style="21" customWidth="1"/>
    <col min="3843" max="3843" width="9" style="21" customWidth="1"/>
    <col min="3844" max="3844" width="8.85546875" style="21"/>
    <col min="3845" max="3845" width="5.42578125" style="21" customWidth="1"/>
    <col min="3846" max="3846" width="7.5703125" style="21" customWidth="1"/>
    <col min="3847" max="3847" width="2.42578125" style="21" customWidth="1"/>
    <col min="3848" max="3848" width="3" style="21" customWidth="1"/>
    <col min="3849" max="4096" width="8.85546875" style="21"/>
    <col min="4097" max="4097" width="5.42578125" style="21" customWidth="1"/>
    <col min="4098" max="4098" width="7.5703125" style="21" customWidth="1"/>
    <col min="4099" max="4099" width="9" style="21" customWidth="1"/>
    <col min="4100" max="4100" width="8.85546875" style="21"/>
    <col min="4101" max="4101" width="5.42578125" style="21" customWidth="1"/>
    <col min="4102" max="4102" width="7.5703125" style="21" customWidth="1"/>
    <col min="4103" max="4103" width="2.42578125" style="21" customWidth="1"/>
    <col min="4104" max="4104" width="3" style="21" customWidth="1"/>
    <col min="4105" max="4352" width="8.85546875" style="21"/>
    <col min="4353" max="4353" width="5.42578125" style="21" customWidth="1"/>
    <col min="4354" max="4354" width="7.5703125" style="21" customWidth="1"/>
    <col min="4355" max="4355" width="9" style="21" customWidth="1"/>
    <col min="4356" max="4356" width="8.85546875" style="21"/>
    <col min="4357" max="4357" width="5.42578125" style="21" customWidth="1"/>
    <col min="4358" max="4358" width="7.5703125" style="21" customWidth="1"/>
    <col min="4359" max="4359" width="2.42578125" style="21" customWidth="1"/>
    <col min="4360" max="4360" width="3" style="21" customWidth="1"/>
    <col min="4361" max="4608" width="8.85546875" style="21"/>
    <col min="4609" max="4609" width="5.42578125" style="21" customWidth="1"/>
    <col min="4610" max="4610" width="7.5703125" style="21" customWidth="1"/>
    <col min="4611" max="4611" width="9" style="21" customWidth="1"/>
    <col min="4612" max="4612" width="8.85546875" style="21"/>
    <col min="4613" max="4613" width="5.42578125" style="21" customWidth="1"/>
    <col min="4614" max="4614" width="7.5703125" style="21" customWidth="1"/>
    <col min="4615" max="4615" width="2.42578125" style="21" customWidth="1"/>
    <col min="4616" max="4616" width="3" style="21" customWidth="1"/>
    <col min="4617" max="4864" width="8.85546875" style="21"/>
    <col min="4865" max="4865" width="5.42578125" style="21" customWidth="1"/>
    <col min="4866" max="4866" width="7.5703125" style="21" customWidth="1"/>
    <col min="4867" max="4867" width="9" style="21" customWidth="1"/>
    <col min="4868" max="4868" width="8.85546875" style="21"/>
    <col min="4869" max="4869" width="5.42578125" style="21" customWidth="1"/>
    <col min="4870" max="4870" width="7.5703125" style="21" customWidth="1"/>
    <col min="4871" max="4871" width="2.42578125" style="21" customWidth="1"/>
    <col min="4872" max="4872" width="3" style="21" customWidth="1"/>
    <col min="4873" max="5120" width="8.85546875" style="21"/>
    <col min="5121" max="5121" width="5.42578125" style="21" customWidth="1"/>
    <col min="5122" max="5122" width="7.5703125" style="21" customWidth="1"/>
    <col min="5123" max="5123" width="9" style="21" customWidth="1"/>
    <col min="5124" max="5124" width="8.85546875" style="21"/>
    <col min="5125" max="5125" width="5.42578125" style="21" customWidth="1"/>
    <col min="5126" max="5126" width="7.5703125" style="21" customWidth="1"/>
    <col min="5127" max="5127" width="2.42578125" style="21" customWidth="1"/>
    <col min="5128" max="5128" width="3" style="21" customWidth="1"/>
    <col min="5129" max="5376" width="8.85546875" style="21"/>
    <col min="5377" max="5377" width="5.42578125" style="21" customWidth="1"/>
    <col min="5378" max="5378" width="7.5703125" style="21" customWidth="1"/>
    <col min="5379" max="5379" width="9" style="21" customWidth="1"/>
    <col min="5380" max="5380" width="8.85546875" style="21"/>
    <col min="5381" max="5381" width="5.42578125" style="21" customWidth="1"/>
    <col min="5382" max="5382" width="7.5703125" style="21" customWidth="1"/>
    <col min="5383" max="5383" width="2.42578125" style="21" customWidth="1"/>
    <col min="5384" max="5384" width="3" style="21" customWidth="1"/>
    <col min="5385" max="5632" width="8.85546875" style="21"/>
    <col min="5633" max="5633" width="5.42578125" style="21" customWidth="1"/>
    <col min="5634" max="5634" width="7.5703125" style="21" customWidth="1"/>
    <col min="5635" max="5635" width="9" style="21" customWidth="1"/>
    <col min="5636" max="5636" width="8.85546875" style="21"/>
    <col min="5637" max="5637" width="5.42578125" style="21" customWidth="1"/>
    <col min="5638" max="5638" width="7.5703125" style="21" customWidth="1"/>
    <col min="5639" max="5639" width="2.42578125" style="21" customWidth="1"/>
    <col min="5640" max="5640" width="3" style="21" customWidth="1"/>
    <col min="5641" max="5888" width="8.85546875" style="21"/>
    <col min="5889" max="5889" width="5.42578125" style="21" customWidth="1"/>
    <col min="5890" max="5890" width="7.5703125" style="21" customWidth="1"/>
    <col min="5891" max="5891" width="9" style="21" customWidth="1"/>
    <col min="5892" max="5892" width="8.85546875" style="21"/>
    <col min="5893" max="5893" width="5.42578125" style="21" customWidth="1"/>
    <col min="5894" max="5894" width="7.5703125" style="21" customWidth="1"/>
    <col min="5895" max="5895" width="2.42578125" style="21" customWidth="1"/>
    <col min="5896" max="5896" width="3" style="21" customWidth="1"/>
    <col min="5897" max="6144" width="8.85546875" style="21"/>
    <col min="6145" max="6145" width="5.42578125" style="21" customWidth="1"/>
    <col min="6146" max="6146" width="7.5703125" style="21" customWidth="1"/>
    <col min="6147" max="6147" width="9" style="21" customWidth="1"/>
    <col min="6148" max="6148" width="8.85546875" style="21"/>
    <col min="6149" max="6149" width="5.42578125" style="21" customWidth="1"/>
    <col min="6150" max="6150" width="7.5703125" style="21" customWidth="1"/>
    <col min="6151" max="6151" width="2.42578125" style="21" customWidth="1"/>
    <col min="6152" max="6152" width="3" style="21" customWidth="1"/>
    <col min="6153" max="6400" width="8.85546875" style="21"/>
    <col min="6401" max="6401" width="5.42578125" style="21" customWidth="1"/>
    <col min="6402" max="6402" width="7.5703125" style="21" customWidth="1"/>
    <col min="6403" max="6403" width="9" style="21" customWidth="1"/>
    <col min="6404" max="6404" width="8.85546875" style="21"/>
    <col min="6405" max="6405" width="5.42578125" style="21" customWidth="1"/>
    <col min="6406" max="6406" width="7.5703125" style="21" customWidth="1"/>
    <col min="6407" max="6407" width="2.42578125" style="21" customWidth="1"/>
    <col min="6408" max="6408" width="3" style="21" customWidth="1"/>
    <col min="6409" max="6656" width="8.85546875" style="21"/>
    <col min="6657" max="6657" width="5.42578125" style="21" customWidth="1"/>
    <col min="6658" max="6658" width="7.5703125" style="21" customWidth="1"/>
    <col min="6659" max="6659" width="9" style="21" customWidth="1"/>
    <col min="6660" max="6660" width="8.85546875" style="21"/>
    <col min="6661" max="6661" width="5.42578125" style="21" customWidth="1"/>
    <col min="6662" max="6662" width="7.5703125" style="21" customWidth="1"/>
    <col min="6663" max="6663" width="2.42578125" style="21" customWidth="1"/>
    <col min="6664" max="6664" width="3" style="21" customWidth="1"/>
    <col min="6665" max="6912" width="8.85546875" style="21"/>
    <col min="6913" max="6913" width="5.42578125" style="21" customWidth="1"/>
    <col min="6914" max="6914" width="7.5703125" style="21" customWidth="1"/>
    <col min="6915" max="6915" width="9" style="21" customWidth="1"/>
    <col min="6916" max="6916" width="8.85546875" style="21"/>
    <col min="6917" max="6917" width="5.42578125" style="21" customWidth="1"/>
    <col min="6918" max="6918" width="7.5703125" style="21" customWidth="1"/>
    <col min="6919" max="6919" width="2.42578125" style="21" customWidth="1"/>
    <col min="6920" max="6920" width="3" style="21" customWidth="1"/>
    <col min="6921" max="7168" width="8.85546875" style="21"/>
    <col min="7169" max="7169" width="5.42578125" style="21" customWidth="1"/>
    <col min="7170" max="7170" width="7.5703125" style="21" customWidth="1"/>
    <col min="7171" max="7171" width="9" style="21" customWidth="1"/>
    <col min="7172" max="7172" width="8.85546875" style="21"/>
    <col min="7173" max="7173" width="5.42578125" style="21" customWidth="1"/>
    <col min="7174" max="7174" width="7.5703125" style="21" customWidth="1"/>
    <col min="7175" max="7175" width="2.42578125" style="21" customWidth="1"/>
    <col min="7176" max="7176" width="3" style="21" customWidth="1"/>
    <col min="7177" max="7424" width="8.85546875" style="21"/>
    <col min="7425" max="7425" width="5.42578125" style="21" customWidth="1"/>
    <col min="7426" max="7426" width="7.5703125" style="21" customWidth="1"/>
    <col min="7427" max="7427" width="9" style="21" customWidth="1"/>
    <col min="7428" max="7428" width="8.85546875" style="21"/>
    <col min="7429" max="7429" width="5.42578125" style="21" customWidth="1"/>
    <col min="7430" max="7430" width="7.5703125" style="21" customWidth="1"/>
    <col min="7431" max="7431" width="2.42578125" style="21" customWidth="1"/>
    <col min="7432" max="7432" width="3" style="21" customWidth="1"/>
    <col min="7433" max="7680" width="8.85546875" style="21"/>
    <col min="7681" max="7681" width="5.42578125" style="21" customWidth="1"/>
    <col min="7682" max="7682" width="7.5703125" style="21" customWidth="1"/>
    <col min="7683" max="7683" width="9" style="21" customWidth="1"/>
    <col min="7684" max="7684" width="8.85546875" style="21"/>
    <col min="7685" max="7685" width="5.42578125" style="21" customWidth="1"/>
    <col min="7686" max="7686" width="7.5703125" style="21" customWidth="1"/>
    <col min="7687" max="7687" width="2.42578125" style="21" customWidth="1"/>
    <col min="7688" max="7688" width="3" style="21" customWidth="1"/>
    <col min="7689" max="7936" width="8.85546875" style="21"/>
    <col min="7937" max="7937" width="5.42578125" style="21" customWidth="1"/>
    <col min="7938" max="7938" width="7.5703125" style="21" customWidth="1"/>
    <col min="7939" max="7939" width="9" style="21" customWidth="1"/>
    <col min="7940" max="7940" width="8.85546875" style="21"/>
    <col min="7941" max="7941" width="5.42578125" style="21" customWidth="1"/>
    <col min="7942" max="7942" width="7.5703125" style="21" customWidth="1"/>
    <col min="7943" max="7943" width="2.42578125" style="21" customWidth="1"/>
    <col min="7944" max="7944" width="3" style="21" customWidth="1"/>
    <col min="7945" max="8192" width="8.85546875" style="21"/>
    <col min="8193" max="8193" width="5.42578125" style="21" customWidth="1"/>
    <col min="8194" max="8194" width="7.5703125" style="21" customWidth="1"/>
    <col min="8195" max="8195" width="9" style="21" customWidth="1"/>
    <col min="8196" max="8196" width="8.85546875" style="21"/>
    <col min="8197" max="8197" width="5.42578125" style="21" customWidth="1"/>
    <col min="8198" max="8198" width="7.5703125" style="21" customWidth="1"/>
    <col min="8199" max="8199" width="2.42578125" style="21" customWidth="1"/>
    <col min="8200" max="8200" width="3" style="21" customWidth="1"/>
    <col min="8201" max="8448" width="8.85546875" style="21"/>
    <col min="8449" max="8449" width="5.42578125" style="21" customWidth="1"/>
    <col min="8450" max="8450" width="7.5703125" style="21" customWidth="1"/>
    <col min="8451" max="8451" width="9" style="21" customWidth="1"/>
    <col min="8452" max="8452" width="8.85546875" style="21"/>
    <col min="8453" max="8453" width="5.42578125" style="21" customWidth="1"/>
    <col min="8454" max="8454" width="7.5703125" style="21" customWidth="1"/>
    <col min="8455" max="8455" width="2.42578125" style="21" customWidth="1"/>
    <col min="8456" max="8456" width="3" style="21" customWidth="1"/>
    <col min="8457" max="8704" width="8.85546875" style="21"/>
    <col min="8705" max="8705" width="5.42578125" style="21" customWidth="1"/>
    <col min="8706" max="8706" width="7.5703125" style="21" customWidth="1"/>
    <col min="8707" max="8707" width="9" style="21" customWidth="1"/>
    <col min="8708" max="8708" width="8.85546875" style="21"/>
    <col min="8709" max="8709" width="5.42578125" style="21" customWidth="1"/>
    <col min="8710" max="8710" width="7.5703125" style="21" customWidth="1"/>
    <col min="8711" max="8711" width="2.42578125" style="21" customWidth="1"/>
    <col min="8712" max="8712" width="3" style="21" customWidth="1"/>
    <col min="8713" max="8960" width="8.85546875" style="21"/>
    <col min="8961" max="8961" width="5.42578125" style="21" customWidth="1"/>
    <col min="8962" max="8962" width="7.5703125" style="21" customWidth="1"/>
    <col min="8963" max="8963" width="9" style="21" customWidth="1"/>
    <col min="8964" max="8964" width="8.85546875" style="21"/>
    <col min="8965" max="8965" width="5.42578125" style="21" customWidth="1"/>
    <col min="8966" max="8966" width="7.5703125" style="21" customWidth="1"/>
    <col min="8967" max="8967" width="2.42578125" style="21" customWidth="1"/>
    <col min="8968" max="8968" width="3" style="21" customWidth="1"/>
    <col min="8969" max="9216" width="8.85546875" style="21"/>
    <col min="9217" max="9217" width="5.42578125" style="21" customWidth="1"/>
    <col min="9218" max="9218" width="7.5703125" style="21" customWidth="1"/>
    <col min="9219" max="9219" width="9" style="21" customWidth="1"/>
    <col min="9220" max="9220" width="8.85546875" style="21"/>
    <col min="9221" max="9221" width="5.42578125" style="21" customWidth="1"/>
    <col min="9222" max="9222" width="7.5703125" style="21" customWidth="1"/>
    <col min="9223" max="9223" width="2.42578125" style="21" customWidth="1"/>
    <col min="9224" max="9224" width="3" style="21" customWidth="1"/>
    <col min="9225" max="9472" width="8.85546875" style="21"/>
    <col min="9473" max="9473" width="5.42578125" style="21" customWidth="1"/>
    <col min="9474" max="9474" width="7.5703125" style="21" customWidth="1"/>
    <col min="9475" max="9475" width="9" style="21" customWidth="1"/>
    <col min="9476" max="9476" width="8.85546875" style="21"/>
    <col min="9477" max="9477" width="5.42578125" style="21" customWidth="1"/>
    <col min="9478" max="9478" width="7.5703125" style="21" customWidth="1"/>
    <col min="9479" max="9479" width="2.42578125" style="21" customWidth="1"/>
    <col min="9480" max="9480" width="3" style="21" customWidth="1"/>
    <col min="9481" max="9728" width="8.85546875" style="21"/>
    <col min="9729" max="9729" width="5.42578125" style="21" customWidth="1"/>
    <col min="9730" max="9730" width="7.5703125" style="21" customWidth="1"/>
    <col min="9731" max="9731" width="9" style="21" customWidth="1"/>
    <col min="9732" max="9732" width="8.85546875" style="21"/>
    <col min="9733" max="9733" width="5.42578125" style="21" customWidth="1"/>
    <col min="9734" max="9734" width="7.5703125" style="21" customWidth="1"/>
    <col min="9735" max="9735" width="2.42578125" style="21" customWidth="1"/>
    <col min="9736" max="9736" width="3" style="21" customWidth="1"/>
    <col min="9737" max="9984" width="8.85546875" style="21"/>
    <col min="9985" max="9985" width="5.42578125" style="21" customWidth="1"/>
    <col min="9986" max="9986" width="7.5703125" style="21" customWidth="1"/>
    <col min="9987" max="9987" width="9" style="21" customWidth="1"/>
    <col min="9988" max="9988" width="8.85546875" style="21"/>
    <col min="9989" max="9989" width="5.42578125" style="21" customWidth="1"/>
    <col min="9990" max="9990" width="7.5703125" style="21" customWidth="1"/>
    <col min="9991" max="9991" width="2.42578125" style="21" customWidth="1"/>
    <col min="9992" max="9992" width="3" style="21" customWidth="1"/>
    <col min="9993" max="10240" width="8.85546875" style="21"/>
    <col min="10241" max="10241" width="5.42578125" style="21" customWidth="1"/>
    <col min="10242" max="10242" width="7.5703125" style="21" customWidth="1"/>
    <col min="10243" max="10243" width="9" style="21" customWidth="1"/>
    <col min="10244" max="10244" width="8.85546875" style="21"/>
    <col min="10245" max="10245" width="5.42578125" style="21" customWidth="1"/>
    <col min="10246" max="10246" width="7.5703125" style="21" customWidth="1"/>
    <col min="10247" max="10247" width="2.42578125" style="21" customWidth="1"/>
    <col min="10248" max="10248" width="3" style="21" customWidth="1"/>
    <col min="10249" max="10496" width="8.85546875" style="21"/>
    <col min="10497" max="10497" width="5.42578125" style="21" customWidth="1"/>
    <col min="10498" max="10498" width="7.5703125" style="21" customWidth="1"/>
    <col min="10499" max="10499" width="9" style="21" customWidth="1"/>
    <col min="10500" max="10500" width="8.85546875" style="21"/>
    <col min="10501" max="10501" width="5.42578125" style="21" customWidth="1"/>
    <col min="10502" max="10502" width="7.5703125" style="21" customWidth="1"/>
    <col min="10503" max="10503" width="2.42578125" style="21" customWidth="1"/>
    <col min="10504" max="10504" width="3" style="21" customWidth="1"/>
    <col min="10505" max="10752" width="8.85546875" style="21"/>
    <col min="10753" max="10753" width="5.42578125" style="21" customWidth="1"/>
    <col min="10754" max="10754" width="7.5703125" style="21" customWidth="1"/>
    <col min="10755" max="10755" width="9" style="21" customWidth="1"/>
    <col min="10756" max="10756" width="8.85546875" style="21"/>
    <col min="10757" max="10757" width="5.42578125" style="21" customWidth="1"/>
    <col min="10758" max="10758" width="7.5703125" style="21" customWidth="1"/>
    <col min="10759" max="10759" width="2.42578125" style="21" customWidth="1"/>
    <col min="10760" max="10760" width="3" style="21" customWidth="1"/>
    <col min="10761" max="11008" width="8.85546875" style="21"/>
    <col min="11009" max="11009" width="5.42578125" style="21" customWidth="1"/>
    <col min="11010" max="11010" width="7.5703125" style="21" customWidth="1"/>
    <col min="11011" max="11011" width="9" style="21" customWidth="1"/>
    <col min="11012" max="11012" width="8.85546875" style="21"/>
    <col min="11013" max="11013" width="5.42578125" style="21" customWidth="1"/>
    <col min="11014" max="11014" width="7.5703125" style="21" customWidth="1"/>
    <col min="11015" max="11015" width="2.42578125" style="21" customWidth="1"/>
    <col min="11016" max="11016" width="3" style="21" customWidth="1"/>
    <col min="11017" max="11264" width="8.85546875" style="21"/>
    <col min="11265" max="11265" width="5.42578125" style="21" customWidth="1"/>
    <col min="11266" max="11266" width="7.5703125" style="21" customWidth="1"/>
    <col min="11267" max="11267" width="9" style="21" customWidth="1"/>
    <col min="11268" max="11268" width="8.85546875" style="21"/>
    <col min="11269" max="11269" width="5.42578125" style="21" customWidth="1"/>
    <col min="11270" max="11270" width="7.5703125" style="21" customWidth="1"/>
    <col min="11271" max="11271" width="2.42578125" style="21" customWidth="1"/>
    <col min="11272" max="11272" width="3" style="21" customWidth="1"/>
    <col min="11273" max="11520" width="8.85546875" style="21"/>
    <col min="11521" max="11521" width="5.42578125" style="21" customWidth="1"/>
    <col min="11522" max="11522" width="7.5703125" style="21" customWidth="1"/>
    <col min="11523" max="11523" width="9" style="21" customWidth="1"/>
    <col min="11524" max="11524" width="8.85546875" style="21"/>
    <col min="11525" max="11525" width="5.42578125" style="21" customWidth="1"/>
    <col min="11526" max="11526" width="7.5703125" style="21" customWidth="1"/>
    <col min="11527" max="11527" width="2.42578125" style="21" customWidth="1"/>
    <col min="11528" max="11528" width="3" style="21" customWidth="1"/>
    <col min="11529" max="11776" width="8.85546875" style="21"/>
    <col min="11777" max="11777" width="5.42578125" style="21" customWidth="1"/>
    <col min="11778" max="11778" width="7.5703125" style="21" customWidth="1"/>
    <col min="11779" max="11779" width="9" style="21" customWidth="1"/>
    <col min="11780" max="11780" width="8.85546875" style="21"/>
    <col min="11781" max="11781" width="5.42578125" style="21" customWidth="1"/>
    <col min="11782" max="11782" width="7.5703125" style="21" customWidth="1"/>
    <col min="11783" max="11783" width="2.42578125" style="21" customWidth="1"/>
    <col min="11784" max="11784" width="3" style="21" customWidth="1"/>
    <col min="11785" max="12032" width="8.85546875" style="21"/>
    <col min="12033" max="12033" width="5.42578125" style="21" customWidth="1"/>
    <col min="12034" max="12034" width="7.5703125" style="21" customWidth="1"/>
    <col min="12035" max="12035" width="9" style="21" customWidth="1"/>
    <col min="12036" max="12036" width="8.85546875" style="21"/>
    <col min="12037" max="12037" width="5.42578125" style="21" customWidth="1"/>
    <col min="12038" max="12038" width="7.5703125" style="21" customWidth="1"/>
    <col min="12039" max="12039" width="2.42578125" style="21" customWidth="1"/>
    <col min="12040" max="12040" width="3" style="21" customWidth="1"/>
    <col min="12041" max="12288" width="8.85546875" style="21"/>
    <col min="12289" max="12289" width="5.42578125" style="21" customWidth="1"/>
    <col min="12290" max="12290" width="7.5703125" style="21" customWidth="1"/>
    <col min="12291" max="12291" width="9" style="21" customWidth="1"/>
    <col min="12292" max="12292" width="8.85546875" style="21"/>
    <col min="12293" max="12293" width="5.42578125" style="21" customWidth="1"/>
    <col min="12294" max="12294" width="7.5703125" style="21" customWidth="1"/>
    <col min="12295" max="12295" width="2.42578125" style="21" customWidth="1"/>
    <col min="12296" max="12296" width="3" style="21" customWidth="1"/>
    <col min="12297" max="12544" width="8.85546875" style="21"/>
    <col min="12545" max="12545" width="5.42578125" style="21" customWidth="1"/>
    <col min="12546" max="12546" width="7.5703125" style="21" customWidth="1"/>
    <col min="12547" max="12547" width="9" style="21" customWidth="1"/>
    <col min="12548" max="12548" width="8.85546875" style="21"/>
    <col min="12549" max="12549" width="5.42578125" style="21" customWidth="1"/>
    <col min="12550" max="12550" width="7.5703125" style="21" customWidth="1"/>
    <col min="12551" max="12551" width="2.42578125" style="21" customWidth="1"/>
    <col min="12552" max="12552" width="3" style="21" customWidth="1"/>
    <col min="12553" max="12800" width="8.85546875" style="21"/>
    <col min="12801" max="12801" width="5.42578125" style="21" customWidth="1"/>
    <col min="12802" max="12802" width="7.5703125" style="21" customWidth="1"/>
    <col min="12803" max="12803" width="9" style="21" customWidth="1"/>
    <col min="12804" max="12804" width="8.85546875" style="21"/>
    <col min="12805" max="12805" width="5.42578125" style="21" customWidth="1"/>
    <col min="12806" max="12806" width="7.5703125" style="21" customWidth="1"/>
    <col min="12807" max="12807" width="2.42578125" style="21" customWidth="1"/>
    <col min="12808" max="12808" width="3" style="21" customWidth="1"/>
    <col min="12809" max="13056" width="8.85546875" style="21"/>
    <col min="13057" max="13057" width="5.42578125" style="21" customWidth="1"/>
    <col min="13058" max="13058" width="7.5703125" style="21" customWidth="1"/>
    <col min="13059" max="13059" width="9" style="21" customWidth="1"/>
    <col min="13060" max="13060" width="8.85546875" style="21"/>
    <col min="13061" max="13061" width="5.42578125" style="21" customWidth="1"/>
    <col min="13062" max="13062" width="7.5703125" style="21" customWidth="1"/>
    <col min="13063" max="13063" width="2.42578125" style="21" customWidth="1"/>
    <col min="13064" max="13064" width="3" style="21" customWidth="1"/>
    <col min="13065" max="13312" width="8.85546875" style="21"/>
    <col min="13313" max="13313" width="5.42578125" style="21" customWidth="1"/>
    <col min="13314" max="13314" width="7.5703125" style="21" customWidth="1"/>
    <col min="13315" max="13315" width="9" style="21" customWidth="1"/>
    <col min="13316" max="13316" width="8.85546875" style="21"/>
    <col min="13317" max="13317" width="5.42578125" style="21" customWidth="1"/>
    <col min="13318" max="13318" width="7.5703125" style="21" customWidth="1"/>
    <col min="13319" max="13319" width="2.42578125" style="21" customWidth="1"/>
    <col min="13320" max="13320" width="3" style="21" customWidth="1"/>
    <col min="13321" max="13568" width="8.85546875" style="21"/>
    <col min="13569" max="13569" width="5.42578125" style="21" customWidth="1"/>
    <col min="13570" max="13570" width="7.5703125" style="21" customWidth="1"/>
    <col min="13571" max="13571" width="9" style="21" customWidth="1"/>
    <col min="13572" max="13572" width="8.85546875" style="21"/>
    <col min="13573" max="13573" width="5.42578125" style="21" customWidth="1"/>
    <col min="13574" max="13574" width="7.5703125" style="21" customWidth="1"/>
    <col min="13575" max="13575" width="2.42578125" style="21" customWidth="1"/>
    <col min="13576" max="13576" width="3" style="21" customWidth="1"/>
    <col min="13577" max="13824" width="8.85546875" style="21"/>
    <col min="13825" max="13825" width="5.42578125" style="21" customWidth="1"/>
    <col min="13826" max="13826" width="7.5703125" style="21" customWidth="1"/>
    <col min="13827" max="13827" width="9" style="21" customWidth="1"/>
    <col min="13828" max="13828" width="8.85546875" style="21"/>
    <col min="13829" max="13829" width="5.42578125" style="21" customWidth="1"/>
    <col min="13830" max="13830" width="7.5703125" style="21" customWidth="1"/>
    <col min="13831" max="13831" width="2.42578125" style="21" customWidth="1"/>
    <col min="13832" max="13832" width="3" style="21" customWidth="1"/>
    <col min="13833" max="14080" width="8.85546875" style="21"/>
    <col min="14081" max="14081" width="5.42578125" style="21" customWidth="1"/>
    <col min="14082" max="14082" width="7.5703125" style="21" customWidth="1"/>
    <col min="14083" max="14083" width="9" style="21" customWidth="1"/>
    <col min="14084" max="14084" width="8.85546875" style="21"/>
    <col min="14085" max="14085" width="5.42578125" style="21" customWidth="1"/>
    <col min="14086" max="14086" width="7.5703125" style="21" customWidth="1"/>
    <col min="14087" max="14087" width="2.42578125" style="21" customWidth="1"/>
    <col min="14088" max="14088" width="3" style="21" customWidth="1"/>
    <col min="14089" max="14336" width="8.85546875" style="21"/>
    <col min="14337" max="14337" width="5.42578125" style="21" customWidth="1"/>
    <col min="14338" max="14338" width="7.5703125" style="21" customWidth="1"/>
    <col min="14339" max="14339" width="9" style="21" customWidth="1"/>
    <col min="14340" max="14340" width="8.85546875" style="21"/>
    <col min="14341" max="14341" width="5.42578125" style="21" customWidth="1"/>
    <col min="14342" max="14342" width="7.5703125" style="21" customWidth="1"/>
    <col min="14343" max="14343" width="2.42578125" style="21" customWidth="1"/>
    <col min="14344" max="14344" width="3" style="21" customWidth="1"/>
    <col min="14345" max="14592" width="8.85546875" style="21"/>
    <col min="14593" max="14593" width="5.42578125" style="21" customWidth="1"/>
    <col min="14594" max="14594" width="7.5703125" style="21" customWidth="1"/>
    <col min="14595" max="14595" width="9" style="21" customWidth="1"/>
    <col min="14596" max="14596" width="8.85546875" style="21"/>
    <col min="14597" max="14597" width="5.42578125" style="21" customWidth="1"/>
    <col min="14598" max="14598" width="7.5703125" style="21" customWidth="1"/>
    <col min="14599" max="14599" width="2.42578125" style="21" customWidth="1"/>
    <col min="14600" max="14600" width="3" style="21" customWidth="1"/>
    <col min="14601" max="14848" width="8.85546875" style="21"/>
    <col min="14849" max="14849" width="5.42578125" style="21" customWidth="1"/>
    <col min="14850" max="14850" width="7.5703125" style="21" customWidth="1"/>
    <col min="14851" max="14851" width="9" style="21" customWidth="1"/>
    <col min="14852" max="14852" width="8.85546875" style="21"/>
    <col min="14853" max="14853" width="5.42578125" style="21" customWidth="1"/>
    <col min="14854" max="14854" width="7.5703125" style="21" customWidth="1"/>
    <col min="14855" max="14855" width="2.42578125" style="21" customWidth="1"/>
    <col min="14856" max="14856" width="3" style="21" customWidth="1"/>
    <col min="14857" max="15104" width="8.85546875" style="21"/>
    <col min="15105" max="15105" width="5.42578125" style="21" customWidth="1"/>
    <col min="15106" max="15106" width="7.5703125" style="21" customWidth="1"/>
    <col min="15107" max="15107" width="9" style="21" customWidth="1"/>
    <col min="15108" max="15108" width="8.85546875" style="21"/>
    <col min="15109" max="15109" width="5.42578125" style="21" customWidth="1"/>
    <col min="15110" max="15110" width="7.5703125" style="21" customWidth="1"/>
    <col min="15111" max="15111" width="2.42578125" style="21" customWidth="1"/>
    <col min="15112" max="15112" width="3" style="21" customWidth="1"/>
    <col min="15113" max="15360" width="8.85546875" style="21"/>
    <col min="15361" max="15361" width="5.42578125" style="21" customWidth="1"/>
    <col min="15362" max="15362" width="7.5703125" style="21" customWidth="1"/>
    <col min="15363" max="15363" width="9" style="21" customWidth="1"/>
    <col min="15364" max="15364" width="8.85546875" style="21"/>
    <col min="15365" max="15365" width="5.42578125" style="21" customWidth="1"/>
    <col min="15366" max="15366" width="7.5703125" style="21" customWidth="1"/>
    <col min="15367" max="15367" width="2.42578125" style="21" customWidth="1"/>
    <col min="15368" max="15368" width="3" style="21" customWidth="1"/>
    <col min="15369" max="15616" width="8.85546875" style="21"/>
    <col min="15617" max="15617" width="5.42578125" style="21" customWidth="1"/>
    <col min="15618" max="15618" width="7.5703125" style="21" customWidth="1"/>
    <col min="15619" max="15619" width="9" style="21" customWidth="1"/>
    <col min="15620" max="15620" width="8.85546875" style="21"/>
    <col min="15621" max="15621" width="5.42578125" style="21" customWidth="1"/>
    <col min="15622" max="15622" width="7.5703125" style="21" customWidth="1"/>
    <col min="15623" max="15623" width="2.42578125" style="21" customWidth="1"/>
    <col min="15624" max="15624" width="3" style="21" customWidth="1"/>
    <col min="15625" max="15872" width="8.85546875" style="21"/>
    <col min="15873" max="15873" width="5.42578125" style="21" customWidth="1"/>
    <col min="15874" max="15874" width="7.5703125" style="21" customWidth="1"/>
    <col min="15875" max="15875" width="9" style="21" customWidth="1"/>
    <col min="15876" max="15876" width="8.85546875" style="21"/>
    <col min="15877" max="15877" width="5.42578125" style="21" customWidth="1"/>
    <col min="15878" max="15878" width="7.5703125" style="21" customWidth="1"/>
    <col min="15879" max="15879" width="2.42578125" style="21" customWidth="1"/>
    <col min="15880" max="15880" width="3" style="21" customWidth="1"/>
    <col min="15881" max="16128" width="8.85546875" style="21"/>
    <col min="16129" max="16129" width="5.42578125" style="21" customWidth="1"/>
    <col min="16130" max="16130" width="7.5703125" style="21" customWidth="1"/>
    <col min="16131" max="16131" width="9" style="21" customWidth="1"/>
    <col min="16132" max="16132" width="8.85546875" style="21"/>
    <col min="16133" max="16133" width="5.42578125" style="21" customWidth="1"/>
    <col min="16134" max="16134" width="7.5703125" style="21" customWidth="1"/>
    <col min="16135" max="16135" width="2.42578125" style="21" customWidth="1"/>
    <col min="16136" max="16136" width="3" style="21" customWidth="1"/>
    <col min="16137" max="16384" width="8.85546875" style="21"/>
  </cols>
  <sheetData>
    <row r="1" spans="1:15" x14ac:dyDescent="0.2">
      <c r="A1" s="11"/>
      <c r="B1" s="11"/>
      <c r="C1" s="35" t="s">
        <v>212</v>
      </c>
      <c r="D1" s="35"/>
      <c r="E1" s="11"/>
      <c r="F1" s="11"/>
      <c r="G1" s="11"/>
      <c r="H1" s="36" t="s">
        <v>243</v>
      </c>
      <c r="I1" s="35"/>
      <c r="J1" s="35"/>
      <c r="K1" s="35"/>
      <c r="L1" s="11"/>
      <c r="M1" s="11"/>
    </row>
    <row r="2" spans="1:15" x14ac:dyDescent="0.2">
      <c r="A2" s="11"/>
      <c r="B2" s="11"/>
      <c r="C2" s="36" t="s">
        <v>213</v>
      </c>
      <c r="D2" s="35"/>
      <c r="E2" s="11"/>
      <c r="F2" s="11"/>
      <c r="G2" s="11"/>
      <c r="H2" s="108" t="s">
        <v>232</v>
      </c>
      <c r="I2" s="128" t="s">
        <v>242</v>
      </c>
      <c r="J2" s="129"/>
      <c r="K2" s="129"/>
      <c r="L2" s="129"/>
      <c r="M2" s="129"/>
      <c r="N2" s="109"/>
      <c r="O2" s="109"/>
    </row>
    <row r="3" spans="1:15" x14ac:dyDescent="0.2">
      <c r="A3" s="11"/>
      <c r="B3" s="11"/>
      <c r="C3" s="35" t="s">
        <v>398</v>
      </c>
      <c r="D3" s="35"/>
      <c r="E3" s="11"/>
      <c r="F3" s="11"/>
      <c r="G3" s="11"/>
      <c r="H3" s="11"/>
      <c r="I3" s="129"/>
      <c r="J3" s="129"/>
      <c r="K3" s="129"/>
      <c r="L3" s="129"/>
      <c r="M3" s="129"/>
      <c r="N3" s="109"/>
      <c r="O3" s="109"/>
    </row>
    <row r="4" spans="1:15" x14ac:dyDescent="0.2">
      <c r="A4" s="11"/>
      <c r="B4" s="11"/>
      <c r="C4" s="11"/>
      <c r="D4" s="11"/>
      <c r="E4" s="11"/>
      <c r="F4" s="11"/>
      <c r="G4" s="11"/>
      <c r="H4" s="108" t="s">
        <v>231</v>
      </c>
      <c r="I4" s="128" t="s">
        <v>241</v>
      </c>
      <c r="J4" s="129"/>
      <c r="K4" s="129"/>
      <c r="L4" s="129"/>
      <c r="M4" s="129"/>
      <c r="N4" s="110"/>
      <c r="O4" s="110"/>
    </row>
    <row r="5" spans="1:15" x14ac:dyDescent="0.2">
      <c r="A5" s="11"/>
      <c r="B5" s="11"/>
      <c r="C5" s="11"/>
      <c r="D5" s="11"/>
      <c r="E5" s="11"/>
      <c r="F5" s="11"/>
      <c r="G5" s="11"/>
      <c r="H5" s="108"/>
      <c r="I5" s="129"/>
      <c r="J5" s="129"/>
      <c r="K5" s="129"/>
      <c r="L5" s="129"/>
      <c r="M5" s="129"/>
      <c r="N5" s="110"/>
      <c r="O5" s="110"/>
    </row>
    <row r="6" spans="1:15" x14ac:dyDescent="0.2">
      <c r="A6" s="11"/>
      <c r="B6" s="11"/>
      <c r="C6" s="11"/>
      <c r="D6" s="11"/>
      <c r="E6" s="11"/>
      <c r="F6" s="11"/>
      <c r="G6" s="11"/>
      <c r="H6" s="35"/>
      <c r="I6" s="34" t="s">
        <v>360</v>
      </c>
      <c r="J6" s="35"/>
      <c r="K6" s="11"/>
      <c r="L6" s="111"/>
      <c r="M6" s="111"/>
      <c r="N6" s="110"/>
      <c r="O6" s="110"/>
    </row>
    <row r="7" spans="1:15" s="109" customFormat="1" ht="11.25" x14ac:dyDescent="0.2">
      <c r="A7" s="37"/>
      <c r="B7" s="112"/>
      <c r="C7" s="112"/>
      <c r="D7" s="112"/>
      <c r="E7" s="112"/>
      <c r="F7" s="112"/>
      <c r="G7" s="112"/>
      <c r="H7" s="35"/>
      <c r="I7" s="38" t="s">
        <v>399</v>
      </c>
      <c r="J7" s="35"/>
      <c r="K7" s="35"/>
      <c r="L7" s="111"/>
      <c r="M7" s="112"/>
    </row>
    <row r="8" spans="1:15" s="109" customFormat="1" ht="12" thickBot="1" x14ac:dyDescent="0.25">
      <c r="A8" s="39"/>
      <c r="B8" s="113"/>
      <c r="C8" s="113"/>
      <c r="D8" s="113"/>
      <c r="E8" s="113"/>
      <c r="F8" s="113"/>
      <c r="G8" s="113"/>
      <c r="H8" s="35"/>
      <c r="I8" s="38"/>
      <c r="J8" s="35"/>
      <c r="K8" s="35"/>
      <c r="L8" s="111"/>
      <c r="M8" s="113"/>
    </row>
    <row r="9" spans="1:15" s="109" customFormat="1" ht="11.25" customHeight="1" thickTop="1" x14ac:dyDescent="0.2">
      <c r="A9" s="112" t="s">
        <v>49</v>
      </c>
      <c r="B9" s="114">
        <v>6</v>
      </c>
      <c r="C9" s="112"/>
      <c r="D9" s="112"/>
      <c r="E9" s="112"/>
      <c r="F9" s="112"/>
      <c r="G9" s="112"/>
      <c r="H9" s="115"/>
      <c r="I9" s="115"/>
      <c r="J9" s="115"/>
      <c r="K9" s="115"/>
      <c r="L9" s="115"/>
      <c r="M9" s="112"/>
    </row>
    <row r="10" spans="1:15" s="109" customFormat="1" ht="11.25" x14ac:dyDescent="0.2">
      <c r="C10" s="41"/>
    </row>
    <row r="11" spans="1:15" s="109" customFormat="1" ht="11.25" customHeight="1" thickBo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5" s="109" customFormat="1" ht="14.25" customHeight="1" thickTop="1" x14ac:dyDescent="0.2">
      <c r="A12" s="35" t="s">
        <v>214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5" s="109" customFormat="1" ht="11.25" x14ac:dyDescent="0.2"/>
    <row r="14" spans="1:15" s="109" customFormat="1" ht="11.25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5" s="109" customFormat="1" ht="14.25" customHeight="1" x14ac:dyDescent="0.2">
      <c r="A15" s="35" t="s">
        <v>215</v>
      </c>
      <c r="B15" s="35"/>
      <c r="C15" s="35"/>
      <c r="D15" s="35"/>
      <c r="E15" s="35"/>
      <c r="F15" s="35"/>
      <c r="G15" s="35"/>
      <c r="H15" s="35"/>
      <c r="I15" s="35"/>
      <c r="J15" s="117" t="s">
        <v>217</v>
      </c>
      <c r="K15" s="118"/>
      <c r="L15" s="117" t="s">
        <v>216</v>
      </c>
      <c r="M15" s="35"/>
    </row>
    <row r="16" spans="1:15" s="109" customFormat="1" ht="11.25" x14ac:dyDescent="0.2">
      <c r="J16" s="119"/>
      <c r="K16" s="120"/>
      <c r="L16" s="119"/>
    </row>
    <row r="17" spans="1:13" s="109" customFormat="1" ht="12" thickBot="1" x14ac:dyDescent="0.25">
      <c r="A17" s="106" t="s">
        <v>402</v>
      </c>
      <c r="B17" s="106"/>
      <c r="C17" s="106"/>
      <c r="D17" s="106"/>
      <c r="E17" s="106"/>
      <c r="F17" s="106"/>
      <c r="G17" s="106"/>
      <c r="H17" s="106"/>
      <c r="I17" s="106"/>
      <c r="J17" s="107" t="s">
        <v>397</v>
      </c>
      <c r="K17" s="106"/>
      <c r="L17" s="107">
        <v>54904</v>
      </c>
      <c r="M17" s="106"/>
    </row>
    <row r="18" spans="1:13" s="109" customFormat="1" ht="14.25" customHeight="1" thickTop="1" x14ac:dyDescent="0.2">
      <c r="A18" s="35" t="s">
        <v>400</v>
      </c>
      <c r="B18" s="35"/>
      <c r="C18" s="35"/>
      <c r="D18" s="35"/>
      <c r="E18" s="35"/>
      <c r="F18" s="35"/>
      <c r="G18" s="115"/>
      <c r="H18" s="121" t="s">
        <v>218</v>
      </c>
      <c r="I18" s="35"/>
      <c r="J18" s="35"/>
      <c r="K18" s="35"/>
      <c r="L18" s="35"/>
      <c r="M18" s="35"/>
    </row>
    <row r="19" spans="1:13" s="109" customFormat="1" ht="11.25" x14ac:dyDescent="0.2">
      <c r="G19" s="120"/>
      <c r="H19" s="119"/>
    </row>
    <row r="20" spans="1:13" s="109" customFormat="1" ht="11.25" x14ac:dyDescent="0.2">
      <c r="A20" s="116" t="s">
        <v>403</v>
      </c>
      <c r="B20" s="116"/>
      <c r="C20" s="116"/>
      <c r="D20" s="116"/>
      <c r="E20" s="116"/>
      <c r="F20" s="116"/>
      <c r="G20" s="116"/>
      <c r="H20" s="122"/>
      <c r="I20" s="116"/>
      <c r="J20" s="116"/>
      <c r="K20" s="116"/>
      <c r="L20" s="116"/>
      <c r="M20" s="116"/>
    </row>
    <row r="21" spans="1:13" s="109" customFormat="1" ht="14.25" customHeight="1" x14ac:dyDescent="0.2">
      <c r="A21" s="35"/>
      <c r="B21" s="35"/>
      <c r="C21" s="35"/>
      <c r="D21" s="35"/>
      <c r="E21" s="35"/>
      <c r="F21" s="36" t="s">
        <v>221</v>
      </c>
      <c r="G21" s="35"/>
      <c r="H21" s="35"/>
      <c r="I21" s="35"/>
      <c r="J21" s="35"/>
      <c r="K21" s="35"/>
      <c r="L21" s="35"/>
      <c r="M21" s="35"/>
    </row>
    <row r="22" spans="1:13" s="109" customFormat="1" ht="11.25" x14ac:dyDescent="0.2">
      <c r="A22" s="35" t="s">
        <v>219</v>
      </c>
      <c r="B22" s="123"/>
      <c r="C22" s="35" t="s">
        <v>220</v>
      </c>
      <c r="D22" s="35"/>
      <c r="E22" s="123"/>
      <c r="F22" s="35" t="s">
        <v>222</v>
      </c>
      <c r="G22" s="35"/>
      <c r="H22" s="35"/>
      <c r="I22" s="35"/>
      <c r="J22" s="35"/>
      <c r="K22" s="35"/>
      <c r="L22" s="35"/>
      <c r="M22" s="35"/>
    </row>
    <row r="23" spans="1:13" s="109" customFormat="1" ht="11.25" x14ac:dyDescent="0.2">
      <c r="A23" s="130">
        <v>250000</v>
      </c>
      <c r="B23" s="131"/>
      <c r="D23" s="127">
        <v>43374</v>
      </c>
      <c r="E23" s="124"/>
      <c r="F23" s="109" t="s">
        <v>404</v>
      </c>
    </row>
    <row r="24" spans="1:13" s="109" customFormat="1" ht="12" thickBot="1" x14ac:dyDescent="0.25">
      <c r="A24" s="106"/>
      <c r="B24" s="125"/>
      <c r="C24" s="106"/>
      <c r="D24" s="106"/>
      <c r="E24" s="125"/>
      <c r="F24" s="106"/>
      <c r="G24" s="106"/>
      <c r="H24" s="106"/>
      <c r="I24" s="106"/>
      <c r="J24" s="106"/>
      <c r="K24" s="106"/>
      <c r="L24" s="106"/>
      <c r="M24" s="106"/>
    </row>
    <row r="25" spans="1:13" s="109" customFormat="1" ht="13.5" customHeight="1" thickTop="1" x14ac:dyDescent="0.2">
      <c r="A25" s="35"/>
      <c r="B25" s="35"/>
      <c r="C25" s="35"/>
      <c r="D25" s="35"/>
      <c r="E25" s="35"/>
      <c r="F25" s="36" t="s">
        <v>223</v>
      </c>
      <c r="G25" s="35"/>
      <c r="H25" s="35"/>
      <c r="I25" s="35"/>
      <c r="J25" s="35"/>
      <c r="K25" s="35"/>
      <c r="L25" s="35"/>
      <c r="M25" s="35"/>
    </row>
    <row r="26" spans="1:13" s="109" customFormat="1" ht="11.25" x14ac:dyDescent="0.2">
      <c r="A26" s="35" t="s">
        <v>219</v>
      </c>
      <c r="B26" s="123"/>
      <c r="C26" s="35" t="s">
        <v>220</v>
      </c>
      <c r="D26" s="35"/>
      <c r="E26" s="123"/>
      <c r="F26" s="35" t="s">
        <v>222</v>
      </c>
      <c r="G26" s="35"/>
      <c r="H26" s="35"/>
      <c r="I26" s="35"/>
      <c r="J26" s="35"/>
      <c r="K26" s="35"/>
      <c r="L26" s="35"/>
      <c r="M26" s="35"/>
    </row>
    <row r="27" spans="1:13" s="109" customFormat="1" ht="11.25" x14ac:dyDescent="0.2">
      <c r="A27" s="132">
        <v>250000</v>
      </c>
      <c r="B27" s="133"/>
      <c r="D27" s="127">
        <v>43374</v>
      </c>
      <c r="E27" s="124"/>
      <c r="F27" s="109" t="s">
        <v>404</v>
      </c>
    </row>
    <row r="28" spans="1:13" s="109" customFormat="1" ht="12" thickBot="1" x14ac:dyDescent="0.25">
      <c r="A28" s="106"/>
      <c r="B28" s="125"/>
      <c r="C28" s="106"/>
      <c r="D28" s="106"/>
      <c r="E28" s="125"/>
      <c r="F28" s="106"/>
      <c r="G28" s="106"/>
      <c r="H28" s="106"/>
      <c r="I28" s="106"/>
      <c r="J28" s="106"/>
      <c r="K28" s="106"/>
      <c r="L28" s="106"/>
      <c r="M28" s="106"/>
    </row>
    <row r="29" spans="1:13" s="109" customFormat="1" ht="14.25" customHeight="1" thickTop="1" x14ac:dyDescent="0.2">
      <c r="A29" s="36" t="s">
        <v>224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09" customFormat="1" ht="11.25" x14ac:dyDescent="0.2">
      <c r="A30" s="35" t="s">
        <v>225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109" customFormat="1" ht="11.25" x14ac:dyDescent="0.2">
      <c r="A31" s="112" t="s">
        <v>226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s="109" customFormat="1" ht="11.25" x14ac:dyDescent="0.2">
      <c r="A32" s="40" t="s">
        <v>401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109" customFormat="1" ht="14.25" customHeight="1" x14ac:dyDescent="0.2">
      <c r="A33" s="35" t="s">
        <v>227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17" t="s">
        <v>230</v>
      </c>
      <c r="M33" s="35"/>
    </row>
    <row r="34" spans="1:13" s="109" customFormat="1" ht="11.25" x14ac:dyDescent="0.2">
      <c r="L34" s="119"/>
    </row>
    <row r="35" spans="1:13" s="109" customFormat="1" ht="11.25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22"/>
      <c r="M35" s="116"/>
    </row>
    <row r="36" spans="1:13" s="109" customFormat="1" ht="14.25" customHeight="1" x14ac:dyDescent="0.2">
      <c r="A36" s="35" t="s">
        <v>228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26" t="s">
        <v>230</v>
      </c>
      <c r="M36" s="35"/>
    </row>
    <row r="37" spans="1:13" s="109" customFormat="1" ht="11.25" x14ac:dyDescent="0.2">
      <c r="L37" s="119"/>
    </row>
    <row r="38" spans="1:13" s="109" customFormat="1" ht="11.25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22"/>
      <c r="M38" s="116"/>
    </row>
    <row r="39" spans="1:13" s="109" customFormat="1" ht="14.25" customHeight="1" x14ac:dyDescent="0.2">
      <c r="A39" s="35" t="s">
        <v>229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126" t="s">
        <v>230</v>
      </c>
      <c r="M39" s="35"/>
    </row>
    <row r="40" spans="1:13" s="109" customFormat="1" ht="11.25" x14ac:dyDescent="0.2">
      <c r="L40" s="119"/>
    </row>
    <row r="41" spans="1:13" s="109" customFormat="1" ht="12" thickBo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06"/>
    </row>
    <row r="42" spans="1:13" s="109" customFormat="1" ht="14.25" customHeight="1" thickTop="1" x14ac:dyDescent="0.2"/>
    <row r="43" spans="1:13" s="109" customFormat="1" ht="14.25" customHeight="1" x14ac:dyDescent="0.2"/>
    <row r="44" spans="1:13" s="109" customFormat="1" ht="14.25" customHeight="1" x14ac:dyDescent="0.2">
      <c r="I44" s="110"/>
      <c r="J44" s="110"/>
    </row>
    <row r="45" spans="1:13" s="109" customFormat="1" ht="11.25" x14ac:dyDescent="0.2">
      <c r="I45" s="110"/>
      <c r="J45" s="110"/>
    </row>
    <row r="46" spans="1:13" s="109" customFormat="1" ht="11.25" x14ac:dyDescent="0.2">
      <c r="D46" s="42"/>
      <c r="E46" s="110"/>
      <c r="F46" s="110"/>
      <c r="G46" s="110"/>
      <c r="H46" s="110"/>
      <c r="I46" s="110"/>
      <c r="J46" s="110"/>
    </row>
    <row r="47" spans="1:13" s="109" customFormat="1" ht="11.25" x14ac:dyDescent="0.2"/>
    <row r="48" spans="1:13" s="109" customFormat="1" ht="11.25" x14ac:dyDescent="0.2"/>
    <row r="49" s="109" customFormat="1" ht="11.25" x14ac:dyDescent="0.2"/>
    <row r="50" s="109" customFormat="1" ht="11.25" x14ac:dyDescent="0.2"/>
    <row r="51" s="109" customFormat="1" ht="11.25" x14ac:dyDescent="0.2"/>
    <row r="52" s="109" customFormat="1" ht="11.25" x14ac:dyDescent="0.2"/>
    <row r="53" s="109" customFormat="1" ht="11.25" x14ac:dyDescent="0.2"/>
    <row r="54" s="109" customFormat="1" ht="11.25" x14ac:dyDescent="0.2"/>
    <row r="55" s="109" customFormat="1" ht="11.25" x14ac:dyDescent="0.2"/>
    <row r="56" s="109" customFormat="1" ht="11.25" x14ac:dyDescent="0.2"/>
    <row r="57" s="109" customFormat="1" ht="11.25" x14ac:dyDescent="0.2"/>
    <row r="58" s="109" customFormat="1" ht="11.25" x14ac:dyDescent="0.2"/>
    <row r="59" s="109" customFormat="1" ht="11.25" x14ac:dyDescent="0.2"/>
    <row r="60" s="109" customFormat="1" ht="11.25" x14ac:dyDescent="0.2"/>
    <row r="61" s="109" customFormat="1" ht="11.25" x14ac:dyDescent="0.2"/>
    <row r="62" s="109" customFormat="1" ht="11.25" x14ac:dyDescent="0.2"/>
    <row r="63" s="109" customFormat="1" ht="11.25" x14ac:dyDescent="0.2"/>
    <row r="64" s="109" customFormat="1" ht="11.25" x14ac:dyDescent="0.2"/>
    <row r="65" s="109" customFormat="1" ht="11.25" x14ac:dyDescent="0.2"/>
    <row r="66" s="109" customFormat="1" ht="11.25" x14ac:dyDescent="0.2"/>
  </sheetData>
  <mergeCells count="4">
    <mergeCell ref="I2:M3"/>
    <mergeCell ref="I4:M5"/>
    <mergeCell ref="A23:B23"/>
    <mergeCell ref="A27:B27"/>
  </mergeCells>
  <hyperlinks>
    <hyperlink ref="I6" r:id="rId1" xr:uid="{DA844217-1B8A-4817-A583-75F2558B622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48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49" t="s">
        <v>363</v>
      </c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2">
      <c r="A5" s="49"/>
      <c r="B5" s="49" t="s">
        <v>212</v>
      </c>
      <c r="C5" s="49"/>
      <c r="D5" s="49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2">
      <c r="A7" s="50"/>
      <c r="B7" s="50" t="s">
        <v>289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">
      <c r="A8" s="50"/>
      <c r="B8" s="50" t="s">
        <v>288</v>
      </c>
      <c r="C8" s="21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x14ac:dyDescent="0.2">
      <c r="A9" s="50"/>
      <c r="B9" s="50" t="s">
        <v>364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2">
      <c r="A10" s="50"/>
      <c r="B10" s="50" t="s">
        <v>335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">
      <c r="A13" s="50"/>
      <c r="B13" s="50" t="s">
        <v>292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A14" s="50"/>
      <c r="B14" s="50" t="s">
        <v>293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2">
      <c r="A15" s="50"/>
      <c r="B15" s="50" t="s">
        <v>334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2">
      <c r="A16" s="50"/>
      <c r="B16" s="50" t="s">
        <v>333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2.95" customHeight="1" x14ac:dyDescent="0.2">
      <c r="A18" s="50"/>
      <c r="B18" s="49" t="s">
        <v>328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">
      <c r="A19" s="50"/>
      <c r="B19" s="49" t="s">
        <v>329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x14ac:dyDescent="0.2">
      <c r="A22" s="50"/>
      <c r="B22" s="50" t="s">
        <v>291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2">
      <c r="A23" s="50"/>
      <c r="B23" s="50" t="s">
        <v>327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x14ac:dyDescent="0.2">
      <c r="A24" s="50"/>
      <c r="B24" s="50" t="s">
        <v>331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">
      <c r="A25" s="50"/>
      <c r="B25" s="50" t="s">
        <v>332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">
      <c r="A27" s="50"/>
      <c r="B27" s="49" t="s">
        <v>290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x14ac:dyDescent="0.2">
      <c r="A28" s="50"/>
      <c r="B28" s="49" t="s">
        <v>330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95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1"/>
      <c r="M30" s="21"/>
    </row>
    <row r="31" spans="1:13" ht="12.95" customHeight="1" x14ac:dyDescent="0.2">
      <c r="A31" s="51"/>
      <c r="B31" s="50" t="s">
        <v>294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95" customHeight="1" x14ac:dyDescent="0.2">
      <c r="A32" s="51"/>
      <c r="B32" s="50" t="s">
        <v>295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95" customHeight="1" x14ac:dyDescent="0.2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95" customHeight="1" x14ac:dyDescent="0.2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95" customHeight="1" x14ac:dyDescent="0.2">
      <c r="A35" s="51"/>
      <c r="B35" s="50" t="s">
        <v>325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95" customHeight="1" x14ac:dyDescent="0.2">
      <c r="A36" s="51"/>
      <c r="B36" s="50" t="s">
        <v>326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95" customHeight="1" x14ac:dyDescent="0.2">
      <c r="A37" s="51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95" customHeight="1" x14ac:dyDescent="0.2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95" customHeight="1" x14ac:dyDescent="0.2">
      <c r="A39" s="51"/>
      <c r="B39" s="50" t="s">
        <v>324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95" customHeight="1" x14ac:dyDescent="0.2">
      <c r="A40" s="51"/>
      <c r="B40" s="50" t="s">
        <v>296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95" customHeight="1" x14ac:dyDescent="0.2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95" customHeight="1" x14ac:dyDescent="0.2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9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95" customHeight="1" x14ac:dyDescent="0.2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95" customHeight="1" x14ac:dyDescent="0.2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95" customHeight="1" x14ac:dyDescent="0.2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95" customHeight="1" x14ac:dyDescent="0.2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9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9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9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9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9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9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9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9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9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topLeftCell="A19" workbookViewId="0">
      <selection activeCell="J30" sqref="J30"/>
    </sheetView>
  </sheetViews>
  <sheetFormatPr defaultRowHeight="12.75" x14ac:dyDescent="0.2"/>
  <cols>
    <col min="1" max="1" width="30.7109375" customWidth="1"/>
    <col min="2" max="2" width="11.28515625" bestFit="1" customWidth="1"/>
    <col min="3" max="4" width="12.85546875" bestFit="1" customWidth="1"/>
    <col min="5" max="5" width="13" bestFit="1" customWidth="1"/>
    <col min="6" max="6" width="12.85546875" bestFit="1" customWidth="1"/>
    <col min="7" max="7" width="9.28515625" bestFit="1" customWidth="1"/>
    <col min="8" max="9" width="12.85546875" bestFit="1" customWidth="1"/>
    <col min="10" max="10" width="13" bestFit="1" customWidth="1"/>
    <col min="11" max="11" width="9.28515625" bestFit="1" customWidth="1"/>
    <col min="12" max="12" width="5.7109375" customWidth="1"/>
    <col min="13" max="13" width="14" bestFit="1" customWidth="1"/>
    <col min="16" max="16" width="24.28515625" customWidth="1"/>
  </cols>
  <sheetData>
    <row r="1" spans="1:16" ht="18" x14ac:dyDescent="0.25">
      <c r="A1" s="19" t="s">
        <v>49</v>
      </c>
      <c r="B1" s="20" t="e">
        <f>#REF!</f>
        <v>#REF!</v>
      </c>
    </row>
    <row r="2" spans="1:16" ht="18" x14ac:dyDescent="0.25">
      <c r="A2" s="7" t="s">
        <v>50</v>
      </c>
      <c r="B2" s="12" t="s">
        <v>395</v>
      </c>
    </row>
    <row r="4" spans="1:16" ht="18" x14ac:dyDescent="0.25">
      <c r="F4" s="43" t="s">
        <v>244</v>
      </c>
    </row>
    <row r="5" spans="1:16" ht="18" x14ac:dyDescent="0.25">
      <c r="F5" s="43" t="s">
        <v>245</v>
      </c>
    </row>
    <row r="6" spans="1:16" ht="18" x14ac:dyDescent="0.25">
      <c r="F6" s="43" t="s">
        <v>246</v>
      </c>
    </row>
    <row r="8" spans="1:16" x14ac:dyDescent="0.2">
      <c r="B8" t="s">
        <v>365</v>
      </c>
      <c r="C8">
        <v>29</v>
      </c>
      <c r="D8">
        <v>24</v>
      </c>
      <c r="E8">
        <v>25</v>
      </c>
      <c r="F8">
        <v>27</v>
      </c>
      <c r="G8">
        <v>60</v>
      </c>
      <c r="H8">
        <v>97</v>
      </c>
      <c r="I8">
        <v>98</v>
      </c>
      <c r="J8" t="s">
        <v>366</v>
      </c>
      <c r="K8">
        <v>73</v>
      </c>
    </row>
    <row r="9" spans="1:16" x14ac:dyDescent="0.2">
      <c r="H9" s="5" t="s">
        <v>203</v>
      </c>
      <c r="I9" s="5" t="s">
        <v>203</v>
      </c>
    </row>
    <row r="10" spans="1:16" x14ac:dyDescent="0.2">
      <c r="B10" s="5"/>
      <c r="C10" s="5" t="s">
        <v>248</v>
      </c>
      <c r="D10" s="5" t="s">
        <v>248</v>
      </c>
      <c r="G10" s="5" t="s">
        <v>196</v>
      </c>
      <c r="H10" s="5" t="s">
        <v>253</v>
      </c>
      <c r="I10" s="5" t="s">
        <v>255</v>
      </c>
    </row>
    <row r="11" spans="1:16" x14ac:dyDescent="0.2">
      <c r="B11" s="5" t="s">
        <v>217</v>
      </c>
      <c r="C11" s="5" t="s">
        <v>249</v>
      </c>
      <c r="D11" s="5" t="s">
        <v>250</v>
      </c>
      <c r="E11" s="5" t="s">
        <v>203</v>
      </c>
      <c r="F11" s="5" t="s">
        <v>252</v>
      </c>
      <c r="G11" s="5" t="s">
        <v>252</v>
      </c>
      <c r="H11" s="5" t="s">
        <v>254</v>
      </c>
      <c r="I11" s="5" t="s">
        <v>254</v>
      </c>
      <c r="J11" s="45" t="s">
        <v>256</v>
      </c>
      <c r="K11" s="45" t="s">
        <v>258</v>
      </c>
    </row>
    <row r="12" spans="1:16" x14ac:dyDescent="0.2">
      <c r="B12" s="44" t="s">
        <v>247</v>
      </c>
      <c r="C12" s="44" t="s">
        <v>247</v>
      </c>
      <c r="D12" s="44" t="s">
        <v>247</v>
      </c>
      <c r="E12" s="44" t="s">
        <v>251</v>
      </c>
      <c r="F12" s="44" t="s">
        <v>253</v>
      </c>
      <c r="G12" s="44" t="s">
        <v>247</v>
      </c>
      <c r="H12" s="44" t="s">
        <v>198</v>
      </c>
      <c r="I12" s="44" t="s">
        <v>198</v>
      </c>
      <c r="J12" s="44" t="s">
        <v>257</v>
      </c>
      <c r="K12" s="44" t="s">
        <v>247</v>
      </c>
      <c r="M12" s="44" t="s">
        <v>259</v>
      </c>
    </row>
    <row r="14" spans="1:16" x14ac:dyDescent="0.2">
      <c r="A14" s="3" t="s">
        <v>260</v>
      </c>
    </row>
    <row r="15" spans="1:16" x14ac:dyDescent="0.2">
      <c r="A15" s="10" t="s">
        <v>261</v>
      </c>
      <c r="B15" s="54"/>
      <c r="C15" s="54"/>
      <c r="D15" s="54"/>
      <c r="E15" s="54">
        <f>182473+1050</f>
        <v>183523</v>
      </c>
      <c r="F15" s="54">
        <v>5420138</v>
      </c>
      <c r="G15" s="54"/>
      <c r="H15" s="54">
        <v>1676871</v>
      </c>
      <c r="I15" s="54">
        <f>6856648+502598</f>
        <v>7359246</v>
      </c>
      <c r="J15" s="54">
        <f>2009989+45799</f>
        <v>2055788</v>
      </c>
      <c r="K15" s="54"/>
      <c r="L15" s="54"/>
      <c r="M15" s="54">
        <f>SUM(B15:K15)</f>
        <v>16695566</v>
      </c>
      <c r="N15">
        <v>200</v>
      </c>
      <c r="P15" s="63">
        <f>+M15-Revenues!B20</f>
        <v>0</v>
      </c>
    </row>
    <row r="16" spans="1:16" x14ac:dyDescent="0.2">
      <c r="A16" s="10" t="s">
        <v>262</v>
      </c>
      <c r="B16" s="54">
        <v>104130</v>
      </c>
      <c r="C16" s="54"/>
      <c r="D16" s="54">
        <f>413023+86821+6769</f>
        <v>506613</v>
      </c>
      <c r="E16" s="54">
        <v>313</v>
      </c>
      <c r="F16" s="54">
        <v>40850</v>
      </c>
      <c r="G16" s="54"/>
      <c r="H16" s="54">
        <v>163014</v>
      </c>
      <c r="I16" s="54">
        <v>1614664</v>
      </c>
      <c r="J16" s="54">
        <v>1150</v>
      </c>
      <c r="K16" s="54"/>
      <c r="L16" s="54"/>
      <c r="M16" s="54">
        <f>SUM(B16:K16)</f>
        <v>2430734</v>
      </c>
      <c r="N16">
        <v>500</v>
      </c>
      <c r="P16" s="63">
        <f>+M16-Revenues!B25</f>
        <v>0</v>
      </c>
    </row>
    <row r="17" spans="1:16" x14ac:dyDescent="0.2">
      <c r="A17" s="10" t="s">
        <v>263</v>
      </c>
      <c r="B17" s="54">
        <v>104</v>
      </c>
      <c r="C17" s="54">
        <f>545398-1720-640</f>
        <v>543038</v>
      </c>
      <c r="D17" s="54"/>
      <c r="E17" s="54"/>
      <c r="F17" s="54"/>
      <c r="G17" s="54"/>
      <c r="H17" s="54">
        <v>763703</v>
      </c>
      <c r="I17" s="54">
        <f>2554946-466549</f>
        <v>2088397</v>
      </c>
      <c r="J17" s="54">
        <v>1100</v>
      </c>
      <c r="K17" s="54"/>
      <c r="L17" s="54"/>
      <c r="M17" s="54">
        <f>SUM(B17:K17)</f>
        <v>3396342</v>
      </c>
      <c r="N17">
        <v>600</v>
      </c>
      <c r="P17" s="63">
        <f>+M17-Revenues!B32</f>
        <v>0</v>
      </c>
    </row>
    <row r="18" spans="1:16" x14ac:dyDescent="0.2">
      <c r="A18" s="10" t="s">
        <v>264</v>
      </c>
      <c r="B18" s="54"/>
      <c r="C18" s="54">
        <f>64892+685533+40000-98259</f>
        <v>692166</v>
      </c>
      <c r="D18" s="54">
        <f>90+149244+102996+55000+718760+16489</f>
        <v>1042579</v>
      </c>
      <c r="E18" s="54"/>
      <c r="F18" s="54"/>
      <c r="G18" s="54"/>
      <c r="H18" s="54">
        <v>40492</v>
      </c>
      <c r="I18" s="54">
        <v>24073</v>
      </c>
      <c r="J18" s="54"/>
      <c r="K18" s="54"/>
      <c r="L18" s="54"/>
      <c r="M18" s="54">
        <f>SUM(B18:K18)</f>
        <v>1799310</v>
      </c>
      <c r="N18">
        <v>700</v>
      </c>
      <c r="P18" s="63">
        <f>+M18-Revenues!B38</f>
        <v>0</v>
      </c>
    </row>
    <row r="19" spans="1:16" x14ac:dyDescent="0.2">
      <c r="A19" s="10" t="s">
        <v>265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>SUM(B19:K19)</f>
        <v>0</v>
      </c>
      <c r="N19" t="s">
        <v>367</v>
      </c>
    </row>
    <row r="20" spans="1:16" x14ac:dyDescent="0.2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6" x14ac:dyDescent="0.2">
      <c r="A21" s="10" t="s">
        <v>266</v>
      </c>
      <c r="B21" s="55">
        <f>SUM(B15:B19)</f>
        <v>104234</v>
      </c>
      <c r="C21" s="55">
        <f t="shared" ref="C21:M21" si="0">SUM(C15:C19)</f>
        <v>1235204</v>
      </c>
      <c r="D21" s="55">
        <f t="shared" si="0"/>
        <v>1549192</v>
      </c>
      <c r="E21" s="55">
        <f t="shared" si="0"/>
        <v>183836</v>
      </c>
      <c r="F21" s="55">
        <f t="shared" si="0"/>
        <v>5460988</v>
      </c>
      <c r="G21" s="55">
        <f t="shared" si="0"/>
        <v>0</v>
      </c>
      <c r="H21" s="55">
        <f t="shared" si="0"/>
        <v>2644080</v>
      </c>
      <c r="I21" s="55">
        <f t="shared" si="0"/>
        <v>11086380</v>
      </c>
      <c r="J21" s="55">
        <f t="shared" si="0"/>
        <v>2058038</v>
      </c>
      <c r="K21" s="55">
        <f t="shared" si="0"/>
        <v>0</v>
      </c>
      <c r="L21" s="55"/>
      <c r="M21" s="55">
        <f t="shared" si="0"/>
        <v>24321952</v>
      </c>
    </row>
    <row r="22" spans="1:16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6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6" x14ac:dyDescent="0.2">
      <c r="A24" s="3" t="s">
        <v>267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6" x14ac:dyDescent="0.2">
      <c r="A25" s="10" t="s">
        <v>268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6" x14ac:dyDescent="0.2">
      <c r="A26" s="10" t="s">
        <v>269</v>
      </c>
      <c r="B26" s="54"/>
      <c r="C26" s="54"/>
      <c r="D26" s="54"/>
      <c r="E26" s="54"/>
      <c r="F26" s="54">
        <v>2383616</v>
      </c>
      <c r="G26" s="54"/>
      <c r="H26" s="54"/>
      <c r="I26" s="54">
        <v>1312761</v>
      </c>
      <c r="J26" s="54"/>
      <c r="K26" s="54"/>
      <c r="L26" s="54"/>
      <c r="M26" s="54">
        <f>SUM(B26:K26)</f>
        <v>3696377</v>
      </c>
    </row>
    <row r="27" spans="1:16" x14ac:dyDescent="0.2">
      <c r="A27" s="10" t="s">
        <v>270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f>SUM(B27:K27)</f>
        <v>0</v>
      </c>
    </row>
    <row r="28" spans="1:16" x14ac:dyDescent="0.2">
      <c r="A28" s="10" t="s">
        <v>271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6" x14ac:dyDescent="0.2">
      <c r="A29" s="10" t="s">
        <v>269</v>
      </c>
      <c r="B29" s="54">
        <v>60645</v>
      </c>
      <c r="C29" s="54">
        <f>1251545-54443-5151-7686</f>
        <v>1184265</v>
      </c>
      <c r="D29" s="54">
        <f>1548559-D32</f>
        <v>1436704</v>
      </c>
      <c r="E29" s="54">
        <f>778080-664</f>
        <v>777416</v>
      </c>
      <c r="F29" s="54">
        <f>5098618-F26-F32+362370</f>
        <v>2473844</v>
      </c>
      <c r="G29" s="54"/>
      <c r="H29" s="54">
        <f>2554090-H32</f>
        <v>2258101</v>
      </c>
      <c r="I29" s="54">
        <f>10197676-1312761-865965-998189+14595-362370</f>
        <v>6672986</v>
      </c>
      <c r="J29" s="54">
        <f>1811288+399975</f>
        <v>2211263</v>
      </c>
      <c r="K29" s="54"/>
      <c r="L29" s="54"/>
      <c r="M29" s="54">
        <f>SUM(B29:K29)</f>
        <v>17075224</v>
      </c>
    </row>
    <row r="30" spans="1:16" x14ac:dyDescent="0.2">
      <c r="A30" s="10" t="s">
        <v>270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>
        <f>SUM(B30:K30)</f>
        <v>0</v>
      </c>
    </row>
    <row r="31" spans="1:16" x14ac:dyDescent="0.2">
      <c r="A31" s="10" t="s">
        <v>272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6" x14ac:dyDescent="0.2">
      <c r="A32" s="10" t="s">
        <v>269</v>
      </c>
      <c r="B32" s="54">
        <v>10137</v>
      </c>
      <c r="C32" s="54">
        <f>25971+4476+23996</f>
        <v>54443</v>
      </c>
      <c r="D32" s="54">
        <v>111855</v>
      </c>
      <c r="E32" s="54">
        <v>664</v>
      </c>
      <c r="F32" s="54">
        <v>603528</v>
      </c>
      <c r="G32" s="54"/>
      <c r="H32" s="54">
        <v>295989</v>
      </c>
      <c r="I32" s="54">
        <v>865965</v>
      </c>
      <c r="J32" s="54"/>
      <c r="K32" s="54"/>
      <c r="L32" s="54"/>
      <c r="M32" s="54">
        <f>SUM(B32:K32)</f>
        <v>1942581</v>
      </c>
    </row>
    <row r="33" spans="1:13" x14ac:dyDescent="0.2">
      <c r="A33" s="10" t="s">
        <v>270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>
        <f>SUM(B33:K33)</f>
        <v>0</v>
      </c>
    </row>
    <row r="34" spans="1:13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x14ac:dyDescent="0.2">
      <c r="A35" s="10" t="s">
        <v>273</v>
      </c>
      <c r="B35" s="55">
        <f>SUM(B26:B33)</f>
        <v>70782</v>
      </c>
      <c r="C35" s="55">
        <f t="shared" ref="C35:M35" si="1">SUM(C26:C33)</f>
        <v>1238708</v>
      </c>
      <c r="D35" s="55">
        <f t="shared" si="1"/>
        <v>1548559</v>
      </c>
      <c r="E35" s="55">
        <f t="shared" si="1"/>
        <v>778080</v>
      </c>
      <c r="F35" s="55">
        <f t="shared" si="1"/>
        <v>5460988</v>
      </c>
      <c r="G35" s="55">
        <f t="shared" si="1"/>
        <v>0</v>
      </c>
      <c r="H35" s="55">
        <f t="shared" si="1"/>
        <v>2554090</v>
      </c>
      <c r="I35" s="55">
        <f t="shared" si="1"/>
        <v>8851712</v>
      </c>
      <c r="J35" s="55">
        <f t="shared" si="1"/>
        <v>2211263</v>
      </c>
      <c r="K35" s="55">
        <f t="shared" si="1"/>
        <v>0</v>
      </c>
      <c r="L35" s="55"/>
      <c r="M35" s="55">
        <f t="shared" si="1"/>
        <v>22714182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10" t="s">
        <v>274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x14ac:dyDescent="0.2">
      <c r="A39" s="10" t="s">
        <v>275</v>
      </c>
      <c r="B39" s="54">
        <f>+B21-B35</f>
        <v>33452</v>
      </c>
      <c r="C39" s="54">
        <f t="shared" ref="C39:M39" si="2">+C21-C35</f>
        <v>-3504</v>
      </c>
      <c r="D39" s="54">
        <f t="shared" si="2"/>
        <v>633</v>
      </c>
      <c r="E39" s="54">
        <f t="shared" si="2"/>
        <v>-594244</v>
      </c>
      <c r="F39" s="54">
        <f t="shared" si="2"/>
        <v>0</v>
      </c>
      <c r="G39" s="54">
        <f t="shared" si="2"/>
        <v>0</v>
      </c>
      <c r="H39" s="54">
        <f t="shared" si="2"/>
        <v>89990</v>
      </c>
      <c r="I39" s="54">
        <f t="shared" si="2"/>
        <v>2234668</v>
      </c>
      <c r="J39" s="54">
        <f t="shared" si="2"/>
        <v>-153225</v>
      </c>
      <c r="K39" s="54">
        <f t="shared" si="2"/>
        <v>0</v>
      </c>
      <c r="L39" s="54"/>
      <c r="M39" s="54">
        <f t="shared" si="2"/>
        <v>1607770</v>
      </c>
    </row>
    <row r="40" spans="1:13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x14ac:dyDescent="0.2">
      <c r="A41" s="10" t="s">
        <v>280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2">
      <c r="A42" s="10" t="s">
        <v>281</v>
      </c>
      <c r="B42" s="54"/>
      <c r="C42" s="54">
        <v>3504</v>
      </c>
      <c r="D42" s="54"/>
      <c r="E42" s="54">
        <v>594244</v>
      </c>
      <c r="F42" s="54"/>
      <c r="G42" s="54"/>
      <c r="H42" s="54"/>
      <c r="I42" s="54"/>
      <c r="J42" s="54"/>
      <c r="K42" s="54"/>
      <c r="L42" s="54"/>
      <c r="M42" s="54">
        <f>SUM(B42:K42)</f>
        <v>597748</v>
      </c>
    </row>
    <row r="43" spans="1:13" x14ac:dyDescent="0.2">
      <c r="A43" s="10" t="s">
        <v>282</v>
      </c>
      <c r="B43" s="54">
        <v>-33452</v>
      </c>
      <c r="C43" s="54"/>
      <c r="D43" s="54">
        <v>-633</v>
      </c>
      <c r="E43" s="54"/>
      <c r="F43" s="54"/>
      <c r="G43" s="54"/>
      <c r="H43" s="54">
        <v>-89990</v>
      </c>
      <c r="I43" s="54">
        <f>-226233-690</f>
        <v>-226923</v>
      </c>
      <c r="J43" s="54">
        <v>-246750</v>
      </c>
      <c r="K43" s="54"/>
      <c r="L43" s="54"/>
      <c r="M43" s="54">
        <f>SUM(B43:K43)</f>
        <v>-597748</v>
      </c>
    </row>
    <row r="44" spans="1:13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10" t="s">
        <v>283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10" t="s">
        <v>284</v>
      </c>
      <c r="B46" s="55">
        <f>SUM(B42:B43)</f>
        <v>-33452</v>
      </c>
      <c r="C46" s="55">
        <f t="shared" ref="C46:M46" si="3">SUM(C42:C43)</f>
        <v>3504</v>
      </c>
      <c r="D46" s="55">
        <f t="shared" si="3"/>
        <v>-633</v>
      </c>
      <c r="E46" s="55">
        <f t="shared" si="3"/>
        <v>594244</v>
      </c>
      <c r="F46" s="55">
        <f t="shared" si="3"/>
        <v>0</v>
      </c>
      <c r="G46" s="55">
        <f t="shared" si="3"/>
        <v>0</v>
      </c>
      <c r="H46" s="55">
        <f t="shared" si="3"/>
        <v>-89990</v>
      </c>
      <c r="I46" s="55">
        <f t="shared" si="3"/>
        <v>-226923</v>
      </c>
      <c r="J46" s="55">
        <f t="shared" si="3"/>
        <v>-246750</v>
      </c>
      <c r="K46" s="55">
        <f t="shared" si="3"/>
        <v>0</v>
      </c>
      <c r="L46" s="55"/>
      <c r="M46" s="55">
        <f t="shared" si="3"/>
        <v>0</v>
      </c>
    </row>
    <row r="47" spans="1:13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x14ac:dyDescent="0.2">
      <c r="A49" s="10" t="s">
        <v>285</v>
      </c>
      <c r="B49" s="54">
        <f>+B39+B46</f>
        <v>0</v>
      </c>
      <c r="C49" s="54">
        <f t="shared" ref="C49:M49" si="4">+C39+C46</f>
        <v>0</v>
      </c>
      <c r="D49" s="54">
        <f t="shared" si="4"/>
        <v>0</v>
      </c>
      <c r="E49" s="54">
        <f t="shared" si="4"/>
        <v>0</v>
      </c>
      <c r="F49" s="54">
        <f t="shared" si="4"/>
        <v>0</v>
      </c>
      <c r="G49" s="54">
        <f t="shared" si="4"/>
        <v>0</v>
      </c>
      <c r="H49" s="54">
        <f t="shared" si="4"/>
        <v>0</v>
      </c>
      <c r="I49" s="53">
        <f t="shared" si="4"/>
        <v>2007745</v>
      </c>
      <c r="J49" s="54">
        <f t="shared" si="4"/>
        <v>-399975</v>
      </c>
      <c r="K49" s="54">
        <f t="shared" si="4"/>
        <v>0</v>
      </c>
      <c r="L49" s="54"/>
      <c r="M49" s="54">
        <f t="shared" si="4"/>
        <v>1607770</v>
      </c>
    </row>
    <row r="50" spans="1:13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x14ac:dyDescent="0.2">
      <c r="A51" s="10" t="s">
        <v>286</v>
      </c>
      <c r="B51" s="54"/>
      <c r="C51" s="54"/>
      <c r="D51" s="54"/>
      <c r="E51" s="54"/>
      <c r="F51" s="54"/>
      <c r="G51" s="54"/>
      <c r="H51" s="54"/>
      <c r="I51" s="54">
        <v>-931569</v>
      </c>
      <c r="J51" s="54"/>
      <c r="K51" s="54"/>
      <c r="L51" s="54"/>
      <c r="M51" s="54">
        <v>-931569</v>
      </c>
    </row>
    <row r="52" spans="1:13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3.5" thickBot="1" x14ac:dyDescent="0.25">
      <c r="A54" s="10" t="s">
        <v>287</v>
      </c>
      <c r="B54" s="56">
        <f>+B49+B51</f>
        <v>0</v>
      </c>
      <c r="C54" s="56">
        <f>+C49+C51</f>
        <v>0</v>
      </c>
      <c r="D54" s="56">
        <f t="shared" ref="D54:K54" si="5">+D49+D51</f>
        <v>0</v>
      </c>
      <c r="E54" s="56">
        <f t="shared" si="5"/>
        <v>0</v>
      </c>
      <c r="F54" s="56">
        <f t="shared" si="5"/>
        <v>0</v>
      </c>
      <c r="G54" s="56">
        <f t="shared" si="5"/>
        <v>0</v>
      </c>
      <c r="H54" s="56">
        <f t="shared" si="5"/>
        <v>0</v>
      </c>
      <c r="I54" s="56">
        <f t="shared" si="5"/>
        <v>1076176</v>
      </c>
      <c r="J54" s="56">
        <f t="shared" si="5"/>
        <v>-399975</v>
      </c>
      <c r="K54" s="56">
        <f t="shared" si="5"/>
        <v>0</v>
      </c>
      <c r="L54" s="56"/>
      <c r="M54" s="56">
        <f>+M49+M51</f>
        <v>676201</v>
      </c>
    </row>
    <row r="55" spans="1:13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zoomScale="75" workbookViewId="0">
      <selection activeCell="B1" sqref="B1"/>
    </sheetView>
  </sheetViews>
  <sheetFormatPr defaultRowHeight="12.75" x14ac:dyDescent="0.2"/>
  <cols>
    <col min="1" max="1" width="39.140625" customWidth="1"/>
    <col min="2" max="2" width="24.5703125" style="53" customWidth="1"/>
    <col min="3" max="3" width="24.85546875" customWidth="1"/>
    <col min="4" max="4" width="24.5703125" customWidth="1"/>
    <col min="6" max="6" width="13.28515625" bestFit="1" customWidth="1"/>
    <col min="7" max="7" width="11.140625" bestFit="1" customWidth="1"/>
    <col min="8" max="8" width="12.7109375" bestFit="1" customWidth="1"/>
    <col min="9" max="9" width="12.85546875" bestFit="1" customWidth="1"/>
    <col min="11" max="11" width="14" bestFit="1" customWidth="1"/>
  </cols>
  <sheetData>
    <row r="1" spans="1:5" ht="18" x14ac:dyDescent="0.25">
      <c r="A1" s="19" t="s">
        <v>49</v>
      </c>
      <c r="B1" s="104" t="e">
        <f>#REF!</f>
        <v>#REF!</v>
      </c>
    </row>
    <row r="2" spans="1:5" ht="18" x14ac:dyDescent="0.25">
      <c r="A2" s="7" t="s">
        <v>50</v>
      </c>
      <c r="B2" s="59" t="s">
        <v>395</v>
      </c>
    </row>
    <row r="3" spans="1:5" ht="18" x14ac:dyDescent="0.25">
      <c r="C3" s="27" t="s">
        <v>0</v>
      </c>
      <c r="D3" s="9"/>
    </row>
    <row r="4" spans="1:5" ht="15.75" x14ac:dyDescent="0.25">
      <c r="C4" s="23" t="s">
        <v>41</v>
      </c>
    </row>
    <row r="5" spans="1:5" ht="15.75" x14ac:dyDescent="0.25">
      <c r="C5" s="1"/>
    </row>
    <row r="6" spans="1:5" ht="15.75" x14ac:dyDescent="0.25">
      <c r="C6" s="1"/>
    </row>
    <row r="7" spans="1:5" x14ac:dyDescent="0.2">
      <c r="B7" s="60" t="s">
        <v>156</v>
      </c>
      <c r="C7" s="16"/>
      <c r="D7" s="17"/>
    </row>
    <row r="8" spans="1:5" x14ac:dyDescent="0.2">
      <c r="B8" s="61" t="s">
        <v>157</v>
      </c>
      <c r="C8" s="18" t="s">
        <v>53</v>
      </c>
      <c r="D8" s="25" t="s">
        <v>53</v>
      </c>
    </row>
    <row r="9" spans="1:5" x14ac:dyDescent="0.2">
      <c r="B9" s="62" t="s">
        <v>41</v>
      </c>
      <c r="C9" s="47" t="s">
        <v>54</v>
      </c>
      <c r="D9" s="47" t="s">
        <v>41</v>
      </c>
    </row>
    <row r="10" spans="1:5" x14ac:dyDescent="0.2">
      <c r="A10" s="10" t="s">
        <v>1</v>
      </c>
    </row>
    <row r="11" spans="1:5" x14ac:dyDescent="0.2">
      <c r="A11" s="2" t="s">
        <v>2</v>
      </c>
      <c r="B11" s="66">
        <v>2043636</v>
      </c>
      <c r="C11" s="22"/>
      <c r="D11" s="54">
        <f>+B11+C11</f>
        <v>2043636</v>
      </c>
      <c r="E11" s="58" t="s">
        <v>368</v>
      </c>
    </row>
    <row r="12" spans="1:5" x14ac:dyDescent="0.2">
      <c r="A12" s="2" t="s">
        <v>43</v>
      </c>
      <c r="B12" s="66">
        <f>13117520-710515+502598</f>
        <v>12909603</v>
      </c>
      <c r="C12" s="22"/>
      <c r="D12" s="54">
        <f t="shared" ref="D12:D19" si="0">+B12+C12</f>
        <v>12909603</v>
      </c>
      <c r="E12" s="58">
        <v>240</v>
      </c>
    </row>
    <row r="13" spans="1:5" x14ac:dyDescent="0.2">
      <c r="A13" s="2" t="s">
        <v>42</v>
      </c>
      <c r="B13" s="66">
        <v>0</v>
      </c>
      <c r="C13" s="22"/>
      <c r="D13" s="54">
        <f t="shared" si="0"/>
        <v>0</v>
      </c>
      <c r="E13" s="57"/>
    </row>
    <row r="14" spans="1:5" x14ac:dyDescent="0.2">
      <c r="A14" s="2" t="s">
        <v>5</v>
      </c>
      <c r="B14" s="66">
        <v>0</v>
      </c>
      <c r="C14" s="22"/>
      <c r="D14" s="54">
        <f t="shared" si="0"/>
        <v>0</v>
      </c>
      <c r="E14" s="57"/>
    </row>
    <row r="15" spans="1:5" x14ac:dyDescent="0.2">
      <c r="A15" s="2" t="s">
        <v>3</v>
      </c>
      <c r="B15" s="66">
        <v>46849</v>
      </c>
      <c r="C15" s="22"/>
      <c r="D15" s="54">
        <f t="shared" si="0"/>
        <v>46849</v>
      </c>
      <c r="E15" s="57"/>
    </row>
    <row r="16" spans="1:5" x14ac:dyDescent="0.2">
      <c r="A16" s="2" t="s">
        <v>11</v>
      </c>
      <c r="B16" s="70">
        <v>0</v>
      </c>
      <c r="C16" s="22"/>
      <c r="D16" s="54">
        <f t="shared" si="0"/>
        <v>0</v>
      </c>
      <c r="E16" s="57"/>
    </row>
    <row r="17" spans="1:11" x14ac:dyDescent="0.2">
      <c r="A17" s="2" t="s">
        <v>44</v>
      </c>
      <c r="B17" s="70">
        <v>1693089</v>
      </c>
      <c r="C17" s="22"/>
      <c r="D17" s="54">
        <f t="shared" si="0"/>
        <v>1693089</v>
      </c>
      <c r="E17" s="58" t="s">
        <v>369</v>
      </c>
      <c r="F17" s="57"/>
      <c r="G17" s="58" t="s">
        <v>370</v>
      </c>
      <c r="H17" s="53"/>
      <c r="I17" s="53"/>
      <c r="K17" s="53"/>
    </row>
    <row r="18" spans="1:11" x14ac:dyDescent="0.2">
      <c r="A18" s="2" t="s">
        <v>29</v>
      </c>
      <c r="B18" s="70">
        <v>2389</v>
      </c>
      <c r="C18" s="22"/>
      <c r="D18" s="54">
        <f t="shared" si="0"/>
        <v>2389</v>
      </c>
      <c r="E18" s="58" t="s">
        <v>371</v>
      </c>
      <c r="F18" s="57"/>
      <c r="G18" s="57"/>
    </row>
    <row r="19" spans="1:11" x14ac:dyDescent="0.2">
      <c r="A19" s="2" t="s">
        <v>30</v>
      </c>
      <c r="B19" s="68">
        <v>0</v>
      </c>
      <c r="C19" s="22"/>
      <c r="D19" s="69">
        <f t="shared" si="0"/>
        <v>0</v>
      </c>
      <c r="E19" s="57"/>
      <c r="F19" s="57"/>
      <c r="G19" s="57"/>
    </row>
    <row r="20" spans="1:11" x14ac:dyDescent="0.2">
      <c r="A20" s="4" t="s">
        <v>34</v>
      </c>
      <c r="B20" s="80">
        <f>SUM(B11:B19)</f>
        <v>16695566</v>
      </c>
      <c r="C20" s="22"/>
      <c r="D20" s="80">
        <f>SUM(D11:D19)</f>
        <v>16695566</v>
      </c>
      <c r="E20" s="57"/>
      <c r="F20" s="57"/>
      <c r="G20" s="57"/>
    </row>
    <row r="21" spans="1:11" x14ac:dyDescent="0.2">
      <c r="B21" s="54"/>
      <c r="C21" s="22"/>
      <c r="D21" s="54"/>
      <c r="E21" s="57"/>
      <c r="F21" s="57"/>
      <c r="G21" s="57"/>
    </row>
    <row r="22" spans="1:11" x14ac:dyDescent="0.2">
      <c r="A22" s="10" t="s">
        <v>4</v>
      </c>
      <c r="B22" s="54"/>
      <c r="C22" s="22"/>
      <c r="D22" s="54"/>
      <c r="E22" s="57"/>
      <c r="F22" s="57"/>
      <c r="G22" s="57"/>
    </row>
    <row r="23" spans="1:11" x14ac:dyDescent="0.2">
      <c r="A23" s="2" t="s">
        <v>6</v>
      </c>
      <c r="B23" s="66">
        <v>1124691</v>
      </c>
      <c r="C23" s="22"/>
      <c r="D23" s="54">
        <f>+B23+C23</f>
        <v>1124691</v>
      </c>
      <c r="E23" s="58" t="s">
        <v>372</v>
      </c>
      <c r="F23" s="57"/>
      <c r="G23" s="57"/>
    </row>
    <row r="24" spans="1:11" x14ac:dyDescent="0.2">
      <c r="A24" s="2" t="s">
        <v>7</v>
      </c>
      <c r="B24" s="68">
        <v>1306043</v>
      </c>
      <c r="C24" s="22"/>
      <c r="D24" s="69">
        <f>+B24+C24</f>
        <v>1306043</v>
      </c>
      <c r="E24" s="58">
        <v>549</v>
      </c>
      <c r="F24" s="57"/>
      <c r="G24" s="57"/>
    </row>
    <row r="25" spans="1:11" x14ac:dyDescent="0.2">
      <c r="A25" s="4" t="s">
        <v>276</v>
      </c>
      <c r="B25" s="80">
        <f>SUM(B23:B24)</f>
        <v>2430734</v>
      </c>
      <c r="C25" s="22"/>
      <c r="D25" s="80">
        <f>SUM(D23:D24)</f>
        <v>2430734</v>
      </c>
      <c r="E25" s="57"/>
      <c r="F25" s="57"/>
      <c r="G25" s="57"/>
    </row>
    <row r="26" spans="1:11" x14ac:dyDescent="0.2">
      <c r="B26" s="54"/>
      <c r="C26" s="22"/>
      <c r="D26" s="54"/>
      <c r="E26" s="57"/>
      <c r="F26" s="57"/>
      <c r="G26" s="57"/>
    </row>
    <row r="27" spans="1:11" x14ac:dyDescent="0.2">
      <c r="A27" s="10" t="s">
        <v>8</v>
      </c>
      <c r="B27" s="54"/>
      <c r="C27" s="22"/>
      <c r="D27" s="54"/>
      <c r="E27" s="57"/>
      <c r="F27" s="57"/>
      <c r="G27" s="57"/>
    </row>
    <row r="28" spans="1:11" x14ac:dyDescent="0.2">
      <c r="A28" s="2" t="s">
        <v>31</v>
      </c>
      <c r="B28" s="66">
        <f>2698739-466549</f>
        <v>2232190</v>
      </c>
      <c r="C28" s="22"/>
      <c r="D28" s="54">
        <f>+B28+C28</f>
        <v>2232190</v>
      </c>
      <c r="E28" s="58">
        <v>630</v>
      </c>
      <c r="F28" s="57"/>
      <c r="G28" s="57"/>
    </row>
    <row r="29" spans="1:11" x14ac:dyDescent="0.2">
      <c r="A29" s="2" t="s">
        <v>32</v>
      </c>
      <c r="B29" s="66">
        <v>543038</v>
      </c>
      <c r="C29" s="22"/>
      <c r="D29" s="54">
        <f>+B29+C29</f>
        <v>543038</v>
      </c>
      <c r="E29" s="58" t="s">
        <v>373</v>
      </c>
      <c r="F29" s="57"/>
      <c r="G29" s="57"/>
    </row>
    <row r="30" spans="1:11" x14ac:dyDescent="0.2">
      <c r="A30" s="2" t="s">
        <v>9</v>
      </c>
      <c r="B30" s="66">
        <v>0</v>
      </c>
      <c r="C30" s="22"/>
      <c r="D30" s="54">
        <f>+B30+C30</f>
        <v>0</v>
      </c>
      <c r="E30" s="57"/>
      <c r="F30" s="57"/>
      <c r="G30" s="57"/>
    </row>
    <row r="31" spans="1:11" x14ac:dyDescent="0.2">
      <c r="A31" s="2" t="s">
        <v>13</v>
      </c>
      <c r="B31" s="68">
        <v>621114</v>
      </c>
      <c r="C31" s="22"/>
      <c r="D31" s="69">
        <f>+B31+C31</f>
        <v>621114</v>
      </c>
      <c r="E31" s="58">
        <v>611</v>
      </c>
      <c r="F31" s="57"/>
      <c r="G31" s="57"/>
    </row>
    <row r="32" spans="1:11" x14ac:dyDescent="0.2">
      <c r="A32" s="4" t="s">
        <v>277</v>
      </c>
      <c r="B32" s="80">
        <f>SUM(B28:B31)</f>
        <v>3396342</v>
      </c>
      <c r="C32" s="22"/>
      <c r="D32" s="80">
        <f>SUM(D28:D31)</f>
        <v>3396342</v>
      </c>
      <c r="E32" s="57"/>
      <c r="F32" s="57"/>
      <c r="G32" s="57"/>
    </row>
    <row r="33" spans="1:5" x14ac:dyDescent="0.2">
      <c r="B33" s="54"/>
      <c r="C33" s="22"/>
      <c r="D33" s="54"/>
      <c r="E33" s="57"/>
    </row>
    <row r="34" spans="1:5" x14ac:dyDescent="0.2">
      <c r="A34" s="10" t="s">
        <v>10</v>
      </c>
      <c r="B34" s="54"/>
      <c r="C34" s="22"/>
      <c r="D34" s="54"/>
      <c r="E34" s="57"/>
    </row>
    <row r="35" spans="1:5" x14ac:dyDescent="0.2">
      <c r="A35" s="2" t="s">
        <v>12</v>
      </c>
      <c r="B35" s="66">
        <v>0</v>
      </c>
      <c r="C35" s="22"/>
      <c r="D35" s="54">
        <f>+B35+C35</f>
        <v>0</v>
      </c>
      <c r="E35" s="57"/>
    </row>
    <row r="36" spans="1:5" x14ac:dyDescent="0.2">
      <c r="A36" s="2" t="s">
        <v>45</v>
      </c>
      <c r="B36" s="66">
        <v>1799310</v>
      </c>
      <c r="C36" s="22"/>
      <c r="D36" s="54">
        <f>+B36+C36</f>
        <v>1799310</v>
      </c>
      <c r="E36" s="58">
        <v>730</v>
      </c>
    </row>
    <row r="37" spans="1:5" x14ac:dyDescent="0.2">
      <c r="A37" s="2" t="s">
        <v>33</v>
      </c>
      <c r="B37" s="68">
        <v>0</v>
      </c>
      <c r="C37" s="22"/>
      <c r="D37" s="69">
        <f>+B37+C37</f>
        <v>0</v>
      </c>
    </row>
    <row r="38" spans="1:5" x14ac:dyDescent="0.2">
      <c r="A38" s="4" t="s">
        <v>278</v>
      </c>
      <c r="B38" s="80">
        <f>SUM(B35:B37)</f>
        <v>1799310</v>
      </c>
      <c r="C38" s="22"/>
      <c r="D38" s="80">
        <f>SUM(D35:D37)</f>
        <v>1799310</v>
      </c>
    </row>
    <row r="39" spans="1:5" x14ac:dyDescent="0.2">
      <c r="B39" s="54"/>
      <c r="C39" s="22"/>
      <c r="D39" s="54"/>
    </row>
    <row r="40" spans="1:5" x14ac:dyDescent="0.2">
      <c r="A40" s="6" t="s">
        <v>279</v>
      </c>
      <c r="B40" s="81">
        <f>+B20+B25+B32+B38</f>
        <v>24321952</v>
      </c>
      <c r="C40" s="22"/>
      <c r="D40" s="81">
        <f>+D20+D25+D32+D38</f>
        <v>24321952</v>
      </c>
    </row>
    <row r="42" spans="1:5" x14ac:dyDescent="0.2">
      <c r="B42" s="53" t="s">
        <v>336</v>
      </c>
      <c r="D42" t="s">
        <v>336</v>
      </c>
    </row>
    <row r="43" spans="1:5" x14ac:dyDescent="0.2">
      <c r="B43" s="53" t="s">
        <v>337</v>
      </c>
      <c r="D43" t="s">
        <v>337</v>
      </c>
    </row>
    <row r="44" spans="1:5" x14ac:dyDescent="0.2">
      <c r="B44" s="53" t="s">
        <v>338</v>
      </c>
      <c r="D44" t="s">
        <v>344</v>
      </c>
    </row>
    <row r="45" spans="1:5" x14ac:dyDescent="0.2">
      <c r="B45" s="53" t="s">
        <v>339</v>
      </c>
      <c r="D45" t="s">
        <v>345</v>
      </c>
    </row>
    <row r="46" spans="1:5" x14ac:dyDescent="0.2">
      <c r="B46" s="53" t="s">
        <v>340</v>
      </c>
      <c r="D46" t="s">
        <v>346</v>
      </c>
    </row>
    <row r="47" spans="1:5" x14ac:dyDescent="0.2">
      <c r="B47" s="53" t="s">
        <v>341</v>
      </c>
      <c r="D47" t="s">
        <v>347</v>
      </c>
    </row>
    <row r="48" spans="1:5" x14ac:dyDescent="0.2">
      <c r="B48" s="53" t="s">
        <v>342</v>
      </c>
    </row>
    <row r="49" spans="2:2" x14ac:dyDescent="0.2">
      <c r="B49" s="53" t="s">
        <v>343</v>
      </c>
    </row>
  </sheetData>
  <sheetProtection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2"/>
  <sheetViews>
    <sheetView zoomScale="75" workbookViewId="0">
      <selection activeCell="M39" sqref="M39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  <col min="13" max="13" width="11.7109375" bestFit="1" customWidth="1"/>
  </cols>
  <sheetData>
    <row r="1" spans="1:13" ht="18" x14ac:dyDescent="0.25">
      <c r="A1" s="19" t="s">
        <v>49</v>
      </c>
      <c r="B1" s="52" t="e">
        <f>#REF!</f>
        <v>#REF!</v>
      </c>
    </row>
    <row r="2" spans="1:13" ht="18" x14ac:dyDescent="0.25">
      <c r="A2" s="7" t="s">
        <v>50</v>
      </c>
      <c r="B2" s="12" t="str">
        <f>Revenues!B2</f>
        <v>2017-18</v>
      </c>
    </row>
    <row r="3" spans="1:13" ht="18" x14ac:dyDescent="0.25">
      <c r="C3" s="27" t="s">
        <v>0</v>
      </c>
      <c r="D3" s="5"/>
      <c r="E3" s="5"/>
      <c r="F3" s="5"/>
      <c r="G3" s="5"/>
      <c r="H3" s="5"/>
      <c r="J3" s="8"/>
    </row>
    <row r="4" spans="1:13" ht="15.75" x14ac:dyDescent="0.25">
      <c r="C4" s="23" t="s">
        <v>46</v>
      </c>
    </row>
    <row r="5" spans="1:13" ht="15.75" x14ac:dyDescent="0.25">
      <c r="B5" s="14" t="s">
        <v>380</v>
      </c>
      <c r="C5" s="14" t="s">
        <v>381</v>
      </c>
      <c r="D5" s="14" t="s">
        <v>382</v>
      </c>
      <c r="E5" s="14" t="s">
        <v>383</v>
      </c>
      <c r="F5" s="14" t="s">
        <v>384</v>
      </c>
      <c r="G5" s="14"/>
      <c r="H5" s="14" t="s">
        <v>385</v>
      </c>
      <c r="J5" s="1"/>
    </row>
    <row r="6" spans="1:13" x14ac:dyDescent="0.2">
      <c r="I6" s="16" t="s">
        <v>203</v>
      </c>
      <c r="J6" s="16"/>
      <c r="K6" s="17"/>
    </row>
    <row r="7" spans="1:13" x14ac:dyDescent="0.2">
      <c r="B7" s="5" t="s">
        <v>190</v>
      </c>
      <c r="C7" s="5" t="s">
        <v>191</v>
      </c>
      <c r="D7" s="5" t="s">
        <v>192</v>
      </c>
      <c r="E7" s="5" t="s">
        <v>193</v>
      </c>
      <c r="F7" s="5" t="s">
        <v>194</v>
      </c>
      <c r="G7" s="5" t="s">
        <v>195</v>
      </c>
      <c r="H7" s="5" t="s">
        <v>196</v>
      </c>
      <c r="I7" s="16" t="s">
        <v>202</v>
      </c>
      <c r="J7" s="18" t="s">
        <v>53</v>
      </c>
      <c r="K7" s="46" t="s">
        <v>53</v>
      </c>
    </row>
    <row r="8" spans="1:13" x14ac:dyDescent="0.2">
      <c r="B8" s="24"/>
      <c r="C8" s="25" t="s">
        <v>197</v>
      </c>
      <c r="D8" s="25" t="s">
        <v>198</v>
      </c>
      <c r="E8" s="25" t="s">
        <v>199</v>
      </c>
      <c r="F8" s="25" t="s">
        <v>200</v>
      </c>
      <c r="G8" s="24"/>
      <c r="H8" s="24"/>
      <c r="I8" s="18" t="s">
        <v>204</v>
      </c>
      <c r="J8" s="18" t="s">
        <v>205</v>
      </c>
      <c r="K8" s="18" t="s">
        <v>204</v>
      </c>
    </row>
    <row r="9" spans="1:13" ht="14.25" x14ac:dyDescent="0.2">
      <c r="A9" s="26" t="s">
        <v>14</v>
      </c>
      <c r="B9" s="64"/>
      <c r="C9" s="64"/>
      <c r="D9" s="64"/>
      <c r="E9" s="64"/>
      <c r="F9" s="64"/>
      <c r="G9" s="64"/>
      <c r="H9" s="64"/>
      <c r="I9" s="54"/>
      <c r="J9" s="54"/>
      <c r="K9" s="54"/>
    </row>
    <row r="10" spans="1:13" x14ac:dyDescent="0.2">
      <c r="A10" s="2" t="s">
        <v>47</v>
      </c>
      <c r="B10" s="65"/>
      <c r="C10" s="65"/>
      <c r="D10" s="66">
        <v>0</v>
      </c>
      <c r="E10" s="65"/>
      <c r="F10" s="65"/>
      <c r="G10" s="65"/>
      <c r="H10" s="65"/>
      <c r="I10" s="54">
        <f>SUM(B10:H10)</f>
        <v>0</v>
      </c>
      <c r="J10" s="67"/>
      <c r="K10" s="54">
        <f>+I10+J10</f>
        <v>0</v>
      </c>
    </row>
    <row r="11" spans="1:13" x14ac:dyDescent="0.2">
      <c r="A11" s="2" t="s">
        <v>25</v>
      </c>
      <c r="B11" s="68">
        <v>2900864</v>
      </c>
      <c r="C11" s="68">
        <v>795513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9">
        <f>SUM(B11:H11)</f>
        <v>3696377</v>
      </c>
      <c r="J11" s="67"/>
      <c r="K11" s="69">
        <f>+I11+J11</f>
        <v>3696377</v>
      </c>
      <c r="L11" s="14" t="s">
        <v>374</v>
      </c>
      <c r="M11" s="78">
        <f>+K11-'Governmental Funds'!M26</f>
        <v>0</v>
      </c>
    </row>
    <row r="12" spans="1:13" x14ac:dyDescent="0.2">
      <c r="A12" s="4" t="s">
        <v>26</v>
      </c>
      <c r="B12" s="54">
        <f>SUM(B10:B11)</f>
        <v>2900864</v>
      </c>
      <c r="C12" s="54">
        <f t="shared" ref="C12:H12" si="0">SUM(C10:C11)</f>
        <v>795513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>SUM(B12:H12)</f>
        <v>3696377</v>
      </c>
      <c r="J12" s="67"/>
      <c r="K12" s="54">
        <f>SUM(K10:K11)</f>
        <v>3696377</v>
      </c>
      <c r="L12" s="79"/>
    </row>
    <row r="13" spans="1:13" ht="14.25" x14ac:dyDescent="0.2">
      <c r="A13" s="26" t="s">
        <v>15</v>
      </c>
      <c r="B13" s="54"/>
      <c r="C13" s="54"/>
      <c r="D13" s="54"/>
      <c r="E13" s="54"/>
      <c r="F13" s="54"/>
      <c r="G13" s="54"/>
      <c r="H13" s="54"/>
      <c r="I13" s="54"/>
      <c r="J13" s="67"/>
      <c r="K13" s="54"/>
      <c r="L13" s="79"/>
    </row>
    <row r="14" spans="1:13" x14ac:dyDescent="0.2">
      <c r="A14" s="2" t="s">
        <v>37</v>
      </c>
      <c r="B14" s="66">
        <v>1171119</v>
      </c>
      <c r="C14" s="66">
        <v>410231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54">
        <f t="shared" ref="I14:I20" si="1">SUM(B14:H14)</f>
        <v>1581350</v>
      </c>
      <c r="J14" s="67"/>
      <c r="K14" s="54">
        <f t="shared" ref="K14:K19" si="2">+I14+J14</f>
        <v>1581350</v>
      </c>
      <c r="L14" s="14" t="s">
        <v>375</v>
      </c>
    </row>
    <row r="15" spans="1:13" x14ac:dyDescent="0.2">
      <c r="A15" s="2" t="s">
        <v>38</v>
      </c>
      <c r="B15" s="66">
        <v>2850084</v>
      </c>
      <c r="C15" s="66">
        <v>932968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4">
        <f t="shared" si="1"/>
        <v>3783052</v>
      </c>
      <c r="J15" s="67"/>
      <c r="K15" s="54">
        <f t="shared" si="2"/>
        <v>3783052</v>
      </c>
      <c r="L15" s="14" t="s">
        <v>376</v>
      </c>
    </row>
    <row r="16" spans="1:13" x14ac:dyDescent="0.2">
      <c r="A16" s="2" t="s">
        <v>16</v>
      </c>
      <c r="B16" s="66">
        <f>259417-1786</f>
        <v>257631</v>
      </c>
      <c r="C16" s="66">
        <f>1786+95957</f>
        <v>97743</v>
      </c>
      <c r="D16" s="66">
        <v>104165</v>
      </c>
      <c r="E16" s="66">
        <v>0</v>
      </c>
      <c r="F16" s="66">
        <v>0</v>
      </c>
      <c r="G16" s="66">
        <v>0</v>
      </c>
      <c r="H16" s="66">
        <v>0</v>
      </c>
      <c r="I16" s="64">
        <f t="shared" si="1"/>
        <v>459539</v>
      </c>
      <c r="J16" s="67"/>
      <c r="K16" s="54">
        <f t="shared" si="2"/>
        <v>459539</v>
      </c>
      <c r="L16" s="14" t="s">
        <v>377</v>
      </c>
    </row>
    <row r="17" spans="1:13" x14ac:dyDescent="0.2">
      <c r="A17" s="2" t="s">
        <v>48</v>
      </c>
      <c r="B17" s="66">
        <f>1082732+473871</f>
        <v>1556603</v>
      </c>
      <c r="C17" s="66">
        <f>200232+381662</f>
        <v>581894</v>
      </c>
      <c r="D17" s="66">
        <f>696977+6121556</f>
        <v>6818533</v>
      </c>
      <c r="E17" s="66">
        <f>496221+5318</f>
        <v>501539</v>
      </c>
      <c r="F17" s="66">
        <v>0</v>
      </c>
      <c r="G17" s="66">
        <v>0</v>
      </c>
      <c r="H17" s="66">
        <v>0</v>
      </c>
      <c r="I17" s="64">
        <f t="shared" si="1"/>
        <v>9458569</v>
      </c>
      <c r="J17" s="67"/>
      <c r="K17" s="54">
        <f t="shared" si="2"/>
        <v>9458569</v>
      </c>
      <c r="L17" s="14" t="s">
        <v>378</v>
      </c>
    </row>
    <row r="18" spans="1:13" x14ac:dyDescent="0.2">
      <c r="A18" s="2" t="s">
        <v>35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4">
        <f t="shared" si="1"/>
        <v>0</v>
      </c>
      <c r="J18" s="67"/>
      <c r="K18" s="54">
        <f t="shared" si="2"/>
        <v>0</v>
      </c>
      <c r="L18" s="79"/>
    </row>
    <row r="19" spans="1:13" x14ac:dyDescent="0.2">
      <c r="A19" s="2" t="s">
        <v>36</v>
      </c>
      <c r="B19" s="68">
        <v>773997</v>
      </c>
      <c r="C19" s="68">
        <v>224156</v>
      </c>
      <c r="D19" s="68">
        <v>0</v>
      </c>
      <c r="E19" s="68">
        <v>0</v>
      </c>
      <c r="F19" s="68">
        <v>0</v>
      </c>
      <c r="G19" s="68">
        <v>0</v>
      </c>
      <c r="H19" s="68">
        <f>128598+687436+1521133-28236+399975</f>
        <v>2708906</v>
      </c>
      <c r="I19" s="69">
        <f t="shared" si="1"/>
        <v>3707059</v>
      </c>
      <c r="J19" s="67"/>
      <c r="K19" s="69">
        <f t="shared" si="2"/>
        <v>3707059</v>
      </c>
      <c r="L19" s="14" t="s">
        <v>379</v>
      </c>
    </row>
    <row r="20" spans="1:13" x14ac:dyDescent="0.2">
      <c r="A20" s="4" t="s">
        <v>17</v>
      </c>
      <c r="B20" s="54">
        <f t="shared" ref="B20:H20" si="3">SUM(B14:B19)</f>
        <v>6609434</v>
      </c>
      <c r="C20" s="54">
        <f t="shared" si="3"/>
        <v>2246992</v>
      </c>
      <c r="D20" s="54">
        <f t="shared" si="3"/>
        <v>6922698</v>
      </c>
      <c r="E20" s="54">
        <f t="shared" si="3"/>
        <v>501539</v>
      </c>
      <c r="F20" s="54">
        <f t="shared" si="3"/>
        <v>0</v>
      </c>
      <c r="G20" s="54">
        <f t="shared" si="3"/>
        <v>0</v>
      </c>
      <c r="H20" s="54">
        <f t="shared" si="3"/>
        <v>2708906</v>
      </c>
      <c r="I20" s="54">
        <f t="shared" si="1"/>
        <v>18989569</v>
      </c>
      <c r="J20" s="67"/>
      <c r="K20" s="54">
        <f>SUM(K14:K19)</f>
        <v>18989569</v>
      </c>
      <c r="M20" s="78"/>
    </row>
    <row r="21" spans="1:13" x14ac:dyDescent="0.2">
      <c r="B21" s="54"/>
      <c r="C21" s="54"/>
      <c r="D21" s="54"/>
      <c r="E21" s="54"/>
      <c r="F21" s="54"/>
      <c r="G21" s="54"/>
      <c r="H21" s="54"/>
      <c r="I21" s="54"/>
      <c r="J21" s="67"/>
      <c r="K21" s="54"/>
    </row>
    <row r="22" spans="1:13" ht="14.25" x14ac:dyDescent="0.2">
      <c r="A22" s="26" t="s">
        <v>18</v>
      </c>
      <c r="B22" s="54"/>
      <c r="C22" s="54"/>
      <c r="D22" s="54"/>
      <c r="E22" s="54"/>
      <c r="F22" s="54"/>
      <c r="G22" s="54"/>
      <c r="H22" s="54"/>
      <c r="I22" s="54"/>
      <c r="J22" s="67"/>
      <c r="K22" s="54"/>
    </row>
    <row r="23" spans="1:13" x14ac:dyDescent="0.2">
      <c r="A23" s="2" t="s">
        <v>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4">
        <f>SUM(B23:H23)</f>
        <v>0</v>
      </c>
      <c r="J23" s="67"/>
      <c r="K23" s="54">
        <f>+I23+J23</f>
        <v>0</v>
      </c>
    </row>
    <row r="24" spans="1:13" x14ac:dyDescent="0.2">
      <c r="A24" s="2" t="s">
        <v>201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4">
        <f>SUM(B24:H24)</f>
        <v>0</v>
      </c>
      <c r="J24" s="67"/>
      <c r="K24" s="54">
        <f>+I24+J24</f>
        <v>0</v>
      </c>
    </row>
    <row r="25" spans="1:13" x14ac:dyDescent="0.2">
      <c r="A25" s="2" t="s">
        <v>19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9">
        <f>SUM(B25:H25)</f>
        <v>0</v>
      </c>
      <c r="J25" s="67"/>
      <c r="K25" s="69">
        <f>+I25+J25</f>
        <v>0</v>
      </c>
    </row>
    <row r="26" spans="1:13" x14ac:dyDescent="0.2">
      <c r="A26" s="4" t="s">
        <v>20</v>
      </c>
      <c r="B26" s="54">
        <f>SUM(B23:B25)</f>
        <v>0</v>
      </c>
      <c r="C26" s="54">
        <f t="shared" ref="C26:H26" si="4">SUM(C23:C25)</f>
        <v>0</v>
      </c>
      <c r="D26" s="54">
        <f t="shared" si="4"/>
        <v>0</v>
      </c>
      <c r="E26" s="54">
        <f t="shared" si="4"/>
        <v>0</v>
      </c>
      <c r="F26" s="54">
        <f t="shared" si="4"/>
        <v>0</v>
      </c>
      <c r="G26" s="54">
        <f t="shared" si="4"/>
        <v>0</v>
      </c>
      <c r="H26" s="54">
        <f t="shared" si="4"/>
        <v>0</v>
      </c>
      <c r="I26" s="54">
        <f>SUM(B26:H26)</f>
        <v>0</v>
      </c>
      <c r="J26" s="67"/>
      <c r="K26" s="54">
        <f>SUM(K23:K25)</f>
        <v>0</v>
      </c>
    </row>
    <row r="27" spans="1:13" x14ac:dyDescent="0.2">
      <c r="B27" s="54"/>
      <c r="C27" s="54"/>
      <c r="D27" s="54"/>
      <c r="E27" s="54"/>
      <c r="F27" s="54"/>
      <c r="G27" s="54"/>
      <c r="H27" s="54"/>
      <c r="I27" s="54"/>
      <c r="J27" s="67"/>
      <c r="K27" s="54"/>
    </row>
    <row r="28" spans="1:13" ht="14.25" x14ac:dyDescent="0.2">
      <c r="A28" s="26" t="s">
        <v>21</v>
      </c>
      <c r="B28" s="65"/>
      <c r="C28" s="65"/>
      <c r="D28" s="65"/>
      <c r="E28" s="65"/>
      <c r="F28" s="65"/>
      <c r="G28" s="65"/>
      <c r="H28" s="65"/>
      <c r="I28" s="54"/>
      <c r="J28" s="67"/>
      <c r="K28" s="54"/>
    </row>
    <row r="29" spans="1:13" x14ac:dyDescent="0.2">
      <c r="A29" s="2" t="s">
        <v>22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54">
        <f>SUM(B29:H29)</f>
        <v>0</v>
      </c>
      <c r="J29" s="67"/>
      <c r="K29" s="54">
        <f>+I29+J29</f>
        <v>0</v>
      </c>
    </row>
    <row r="30" spans="1:13" x14ac:dyDescent="0.2">
      <c r="A30" s="2" t="s">
        <v>23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54">
        <f>SUM(B30:H30)</f>
        <v>0</v>
      </c>
      <c r="J30" s="67"/>
      <c r="K30" s="54">
        <f>+I30+J30</f>
        <v>0</v>
      </c>
    </row>
    <row r="31" spans="1:13" x14ac:dyDescent="0.2">
      <c r="A31" s="2" t="s">
        <v>24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9">
        <f>SUM(B31:H31)</f>
        <v>0</v>
      </c>
      <c r="J31" s="67"/>
      <c r="K31" s="69">
        <f>+I31+J31</f>
        <v>0</v>
      </c>
    </row>
    <row r="32" spans="1:13" x14ac:dyDescent="0.2">
      <c r="A32" s="4" t="s">
        <v>27</v>
      </c>
      <c r="B32" s="54">
        <f>SUM(B28:B31)</f>
        <v>0</v>
      </c>
      <c r="C32" s="54">
        <f t="shared" ref="C32:H32" si="5">SUM(C28:C31)</f>
        <v>0</v>
      </c>
      <c r="D32" s="54">
        <f t="shared" si="5"/>
        <v>0</v>
      </c>
      <c r="E32" s="54">
        <f t="shared" si="5"/>
        <v>0</v>
      </c>
      <c r="F32" s="54">
        <f t="shared" si="5"/>
        <v>0</v>
      </c>
      <c r="G32" s="54">
        <f t="shared" si="5"/>
        <v>0</v>
      </c>
      <c r="H32" s="54">
        <f t="shared" si="5"/>
        <v>0</v>
      </c>
      <c r="I32" s="54">
        <f>SUM(B32:H32)</f>
        <v>0</v>
      </c>
      <c r="J32" s="67"/>
      <c r="K32" s="54">
        <f>SUM(K29:K31)</f>
        <v>0</v>
      </c>
    </row>
    <row r="33" spans="1:13" x14ac:dyDescent="0.2">
      <c r="B33" s="54"/>
      <c r="C33" s="54"/>
      <c r="D33" s="54"/>
      <c r="E33" s="54"/>
      <c r="F33" s="54"/>
      <c r="G33" s="54"/>
      <c r="H33" s="54"/>
      <c r="I33" s="54"/>
      <c r="J33" s="67"/>
      <c r="K33" s="54"/>
    </row>
    <row r="34" spans="1:13" x14ac:dyDescent="0.2">
      <c r="A34" s="10" t="s">
        <v>39</v>
      </c>
      <c r="B34" s="54"/>
      <c r="C34" s="54"/>
      <c r="D34" s="54"/>
      <c r="E34" s="54"/>
      <c r="F34" s="54"/>
      <c r="G34" s="65"/>
      <c r="H34" s="54"/>
      <c r="I34" s="54"/>
      <c r="J34" s="67"/>
      <c r="K34" s="54"/>
    </row>
    <row r="35" spans="1:13" x14ac:dyDescent="0.2">
      <c r="A35" s="2" t="s">
        <v>51</v>
      </c>
      <c r="B35" s="54"/>
      <c r="C35" s="54"/>
      <c r="D35" s="54"/>
      <c r="E35" s="54"/>
      <c r="F35" s="54"/>
      <c r="G35" s="70">
        <f>28236-6930</f>
        <v>21306</v>
      </c>
      <c r="H35" s="54"/>
      <c r="I35" s="71">
        <f>SUM(G35)</f>
        <v>21306</v>
      </c>
      <c r="J35" s="67"/>
      <c r="K35" s="54">
        <f>+I35+J35</f>
        <v>21306</v>
      </c>
    </row>
    <row r="36" spans="1:13" x14ac:dyDescent="0.2">
      <c r="A36" s="2" t="s">
        <v>52</v>
      </c>
      <c r="B36" s="72"/>
      <c r="C36" s="72"/>
      <c r="D36" s="72"/>
      <c r="E36" s="72"/>
      <c r="F36" s="72"/>
      <c r="G36" s="68">
        <v>6930</v>
      </c>
      <c r="H36" s="72"/>
      <c r="I36" s="73">
        <f>SUM(G36)</f>
        <v>6930</v>
      </c>
      <c r="J36" s="67"/>
      <c r="K36" s="69">
        <f>+I36+J36</f>
        <v>6930</v>
      </c>
    </row>
    <row r="37" spans="1:13" x14ac:dyDescent="0.2">
      <c r="A37" s="6" t="s">
        <v>40</v>
      </c>
      <c r="B37" s="54"/>
      <c r="C37" s="54"/>
      <c r="D37" s="74"/>
      <c r="E37" s="54"/>
      <c r="F37" s="54"/>
      <c r="G37" s="75">
        <f>SUM(G35:G36)</f>
        <v>28236</v>
      </c>
      <c r="H37" s="54"/>
      <c r="I37" s="76">
        <f>SUM(G37)</f>
        <v>28236</v>
      </c>
      <c r="J37" s="67"/>
      <c r="K37" s="54">
        <f>SUM(K35:K36)</f>
        <v>28236</v>
      </c>
    </row>
    <row r="38" spans="1:13" x14ac:dyDescent="0.2">
      <c r="B38" s="54"/>
      <c r="C38" s="54"/>
      <c r="D38" s="54"/>
      <c r="E38" s="54"/>
      <c r="F38" s="54"/>
      <c r="G38" s="54"/>
      <c r="H38" s="54"/>
      <c r="I38" s="54"/>
      <c r="J38" s="67"/>
      <c r="K38" s="54"/>
    </row>
    <row r="39" spans="1:13" ht="13.5" thickBot="1" x14ac:dyDescent="0.25">
      <c r="A39" t="s">
        <v>55</v>
      </c>
      <c r="B39" s="54"/>
      <c r="C39" s="54"/>
      <c r="D39" s="54"/>
      <c r="E39" s="54"/>
      <c r="F39" s="54"/>
      <c r="G39" s="54"/>
      <c r="H39" s="54"/>
      <c r="I39" s="77">
        <f>+I12+I20+I26+I32+I37</f>
        <v>22714182</v>
      </c>
      <c r="J39" s="67"/>
      <c r="K39" s="77">
        <f>+K12+K20+K26+K32+K37</f>
        <v>22714182</v>
      </c>
      <c r="M39" s="78">
        <f>+'Governmental Funds'!M35-Expenses!K39</f>
        <v>0</v>
      </c>
    </row>
    <row r="40" spans="1:13" ht="13.5" thickTop="1" x14ac:dyDescent="0.2"/>
    <row r="43" spans="1:13" x14ac:dyDescent="0.2">
      <c r="I43" t="s">
        <v>350</v>
      </c>
      <c r="K43" t="s">
        <v>348</v>
      </c>
    </row>
    <row r="44" spans="1:13" x14ac:dyDescent="0.2">
      <c r="I44" t="s">
        <v>351</v>
      </c>
      <c r="K44" t="s">
        <v>337</v>
      </c>
    </row>
    <row r="45" spans="1:13" x14ac:dyDescent="0.2">
      <c r="I45" t="s">
        <v>352</v>
      </c>
      <c r="K45" t="s">
        <v>349</v>
      </c>
    </row>
    <row r="46" spans="1:13" x14ac:dyDescent="0.2">
      <c r="I46" t="s">
        <v>354</v>
      </c>
      <c r="K46" t="s">
        <v>345</v>
      </c>
    </row>
    <row r="47" spans="1:13" x14ac:dyDescent="0.2">
      <c r="I47" t="s">
        <v>353</v>
      </c>
      <c r="K47" t="s">
        <v>346</v>
      </c>
    </row>
    <row r="48" spans="1:13" x14ac:dyDescent="0.2">
      <c r="I48" t="s">
        <v>355</v>
      </c>
      <c r="K48" t="s">
        <v>347</v>
      </c>
    </row>
    <row r="49" spans="9:9" x14ac:dyDescent="0.2">
      <c r="I49" t="s">
        <v>356</v>
      </c>
    </row>
    <row r="50" spans="9:9" x14ac:dyDescent="0.2">
      <c r="I50" t="s">
        <v>357</v>
      </c>
    </row>
    <row r="51" spans="9:9" x14ac:dyDescent="0.2">
      <c r="I51" t="s">
        <v>359</v>
      </c>
    </row>
    <row r="52" spans="9:9" x14ac:dyDescent="0.2">
      <c r="I52" t="s">
        <v>358</v>
      </c>
    </row>
  </sheetData>
  <sheetProtection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C20" sqref="C20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19" t="s">
        <v>49</v>
      </c>
      <c r="B1" s="20" t="e">
        <f>#REF!</f>
        <v>#REF!</v>
      </c>
    </row>
    <row r="2" spans="1:3" ht="18" x14ac:dyDescent="0.25">
      <c r="A2" s="7" t="s">
        <v>50</v>
      </c>
      <c r="B2" s="12" t="str">
        <f>Revenues!B2</f>
        <v>2017-18</v>
      </c>
    </row>
    <row r="4" spans="1:3" ht="18" x14ac:dyDescent="0.25">
      <c r="B4" s="27" t="s">
        <v>0</v>
      </c>
    </row>
    <row r="5" spans="1:3" ht="15.75" x14ac:dyDescent="0.25">
      <c r="B5" s="23" t="s">
        <v>233</v>
      </c>
    </row>
    <row r="6" spans="1:3" x14ac:dyDescent="0.2">
      <c r="C6" s="28"/>
    </row>
    <row r="7" spans="1:3" x14ac:dyDescent="0.2">
      <c r="A7" t="s">
        <v>234</v>
      </c>
      <c r="C7" s="28"/>
    </row>
    <row r="8" spans="1:3" x14ac:dyDescent="0.2">
      <c r="A8" t="s">
        <v>238</v>
      </c>
      <c r="C8" s="32">
        <v>131278</v>
      </c>
    </row>
    <row r="9" spans="1:3" x14ac:dyDescent="0.2">
      <c r="A9" t="s">
        <v>239</v>
      </c>
      <c r="C9" s="32">
        <v>0</v>
      </c>
    </row>
    <row r="10" spans="1:3" x14ac:dyDescent="0.2">
      <c r="A10" t="s">
        <v>237</v>
      </c>
      <c r="C10" s="33">
        <f>7673+3246</f>
        <v>10919</v>
      </c>
    </row>
    <row r="11" spans="1:3" x14ac:dyDescent="0.2">
      <c r="C11" s="30"/>
    </row>
    <row r="12" spans="1:3" x14ac:dyDescent="0.2">
      <c r="C12" s="29">
        <f>SUM(C8:C10)</f>
        <v>142197</v>
      </c>
    </row>
    <row r="13" spans="1:3" x14ac:dyDescent="0.2">
      <c r="C13" s="28"/>
    </row>
    <row r="14" spans="1:3" x14ac:dyDescent="0.2">
      <c r="A14" t="s">
        <v>235</v>
      </c>
      <c r="C14" s="28"/>
    </row>
    <row r="15" spans="1:3" x14ac:dyDescent="0.2">
      <c r="A15" t="s">
        <v>240</v>
      </c>
      <c r="C15" s="33">
        <v>127397</v>
      </c>
    </row>
    <row r="16" spans="1:3" x14ac:dyDescent="0.2">
      <c r="C16" s="28"/>
    </row>
    <row r="17" spans="1:3" x14ac:dyDescent="0.2">
      <c r="A17" t="s">
        <v>236</v>
      </c>
      <c r="C17" s="28">
        <f>+C12-C15</f>
        <v>14800</v>
      </c>
    </row>
    <row r="18" spans="1:3" x14ac:dyDescent="0.2">
      <c r="C18" s="28"/>
    </row>
    <row r="19" spans="1:3" x14ac:dyDescent="0.2">
      <c r="A19" t="s">
        <v>361</v>
      </c>
      <c r="C19" s="33">
        <v>255005</v>
      </c>
    </row>
    <row r="20" spans="1:3" x14ac:dyDescent="0.2">
      <c r="C20" s="28"/>
    </row>
    <row r="21" spans="1:3" ht="13.5" thickBot="1" x14ac:dyDescent="0.25">
      <c r="A21" t="s">
        <v>362</v>
      </c>
      <c r="C21" s="31">
        <f>+C17+C19</f>
        <v>269805</v>
      </c>
    </row>
    <row r="22" spans="1:3" ht="13.5" thickTop="1" x14ac:dyDescent="0.2">
      <c r="C22" s="28"/>
    </row>
    <row r="23" spans="1:3" x14ac:dyDescent="0.2">
      <c r="C23" s="2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workbookViewId="0">
      <selection activeCell="B3" sqref="B3"/>
    </sheetView>
  </sheetViews>
  <sheetFormatPr defaultRowHeight="12.75" x14ac:dyDescent="0.2"/>
  <cols>
    <col min="1" max="1" width="19.5703125" customWidth="1"/>
    <col min="3" max="3" width="9.28515625" bestFit="1" customWidth="1"/>
    <col min="4" max="4" width="11.85546875" bestFit="1" customWidth="1"/>
    <col min="5" max="5" width="11.28515625" bestFit="1" customWidth="1"/>
    <col min="6" max="6" width="12.140625" bestFit="1" customWidth="1"/>
    <col min="7" max="7" width="9.28515625" bestFit="1" customWidth="1"/>
    <col min="8" max="8" width="10" bestFit="1" customWidth="1"/>
    <col min="9" max="9" width="9.28515625" bestFit="1" customWidth="1"/>
    <col min="10" max="10" width="11.7109375" bestFit="1" customWidth="1"/>
    <col min="11" max="11" width="12.140625" bestFit="1" customWidth="1"/>
    <col min="12" max="12" width="10.85546875" bestFit="1" customWidth="1"/>
    <col min="14" max="14" width="11.85546875" bestFit="1" customWidth="1"/>
  </cols>
  <sheetData>
    <row r="1" spans="1:14" ht="18" x14ac:dyDescent="0.25">
      <c r="A1" s="19" t="s">
        <v>49</v>
      </c>
      <c r="B1" s="20" t="e">
        <f>#REF!</f>
        <v>#REF!</v>
      </c>
    </row>
    <row r="2" spans="1:14" ht="18" x14ac:dyDescent="0.25">
      <c r="A2" s="7" t="s">
        <v>50</v>
      </c>
      <c r="B2" s="12" t="s">
        <v>395</v>
      </c>
    </row>
    <row r="4" spans="1:14" ht="18" x14ac:dyDescent="0.25">
      <c r="H4" s="43" t="s">
        <v>244</v>
      </c>
    </row>
    <row r="5" spans="1:14" ht="18" x14ac:dyDescent="0.25">
      <c r="H5" s="43" t="s">
        <v>323</v>
      </c>
    </row>
    <row r="6" spans="1:14" ht="18" x14ac:dyDescent="0.25">
      <c r="H6" s="43" t="s">
        <v>302</v>
      </c>
    </row>
    <row r="8" spans="1:14" x14ac:dyDescent="0.2">
      <c r="D8" s="14" t="s">
        <v>387</v>
      </c>
      <c r="E8" s="14">
        <v>82</v>
      </c>
      <c r="F8" s="79"/>
      <c r="G8" s="79"/>
      <c r="H8" s="14">
        <v>88</v>
      </c>
      <c r="I8" s="82">
        <v>85</v>
      </c>
      <c r="J8" s="82">
        <v>84</v>
      </c>
      <c r="K8" s="14">
        <v>86</v>
      </c>
      <c r="L8" s="14" t="s">
        <v>386</v>
      </c>
    </row>
    <row r="9" spans="1:14" x14ac:dyDescent="0.2">
      <c r="I9" s="5"/>
      <c r="J9" s="5"/>
    </row>
    <row r="10" spans="1:14" x14ac:dyDescent="0.2">
      <c r="C10" s="5"/>
      <c r="D10" s="5"/>
      <c r="E10" s="5"/>
      <c r="H10" s="5"/>
      <c r="I10" s="5" t="s">
        <v>310</v>
      </c>
      <c r="J10" s="5"/>
      <c r="L10" s="5" t="s">
        <v>196</v>
      </c>
    </row>
    <row r="11" spans="1:14" x14ac:dyDescent="0.2">
      <c r="C11" s="5" t="s">
        <v>304</v>
      </c>
      <c r="D11" s="5"/>
      <c r="E11" s="5"/>
      <c r="F11" s="5"/>
      <c r="G11" s="5"/>
      <c r="H11" s="5" t="s">
        <v>315</v>
      </c>
      <c r="I11" s="5" t="s">
        <v>311</v>
      </c>
      <c r="J11" s="5"/>
      <c r="K11" s="45"/>
      <c r="L11" s="5" t="s">
        <v>315</v>
      </c>
    </row>
    <row r="12" spans="1:14" x14ac:dyDescent="0.2">
      <c r="C12" s="44" t="s">
        <v>305</v>
      </c>
      <c r="D12" s="44" t="s">
        <v>306</v>
      </c>
      <c r="E12" s="44" t="s">
        <v>307</v>
      </c>
      <c r="F12" s="44" t="s">
        <v>308</v>
      </c>
      <c r="G12" s="44" t="s">
        <v>309</v>
      </c>
      <c r="H12" s="44" t="s">
        <v>317</v>
      </c>
      <c r="I12" s="44" t="s">
        <v>312</v>
      </c>
      <c r="J12" s="44" t="s">
        <v>313</v>
      </c>
      <c r="K12" s="44" t="s">
        <v>314</v>
      </c>
      <c r="L12" s="44" t="s">
        <v>316</v>
      </c>
      <c r="N12" s="44" t="s">
        <v>259</v>
      </c>
    </row>
    <row r="14" spans="1:14" x14ac:dyDescent="0.2">
      <c r="A14" s="3" t="s">
        <v>260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">
      <c r="A15" s="10" t="s">
        <v>297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">
      <c r="A16" s="10" t="s">
        <v>298</v>
      </c>
      <c r="C16" s="54"/>
      <c r="D16" s="54"/>
      <c r="E16" s="54"/>
      <c r="F16" s="54"/>
      <c r="G16" s="54"/>
      <c r="H16" s="54"/>
      <c r="I16" s="54"/>
      <c r="J16" s="54"/>
      <c r="K16" s="54"/>
      <c r="L16" s="54">
        <v>1941556</v>
      </c>
      <c r="M16" s="54"/>
      <c r="N16" s="54">
        <f>SUM(C16:L16)</f>
        <v>1941556</v>
      </c>
    </row>
    <row r="17" spans="1:14" x14ac:dyDescent="0.2">
      <c r="A17" s="10" t="s">
        <v>300</v>
      </c>
      <c r="C17" s="54"/>
      <c r="D17" s="54">
        <f>5684+510-395</f>
        <v>5799</v>
      </c>
      <c r="E17" s="54">
        <v>42988</v>
      </c>
      <c r="F17" s="54"/>
      <c r="G17" s="54"/>
      <c r="H17" s="54"/>
      <c r="I17" s="54"/>
      <c r="J17" s="54"/>
      <c r="K17" s="54"/>
      <c r="L17" s="54"/>
      <c r="M17" s="54"/>
      <c r="N17" s="54">
        <f>SUM(C17:L17)</f>
        <v>48787</v>
      </c>
    </row>
    <row r="18" spans="1:14" x14ac:dyDescent="0.2">
      <c r="A18" s="10" t="s">
        <v>299</v>
      </c>
      <c r="C18" s="54"/>
      <c r="D18" s="54"/>
      <c r="E18" s="54"/>
      <c r="F18" s="54"/>
      <c r="G18" s="54"/>
      <c r="H18" s="54">
        <v>8261</v>
      </c>
      <c r="I18" s="54">
        <v>53442</v>
      </c>
      <c r="J18" s="54">
        <v>1668</v>
      </c>
      <c r="K18" s="54"/>
      <c r="L18" s="54"/>
      <c r="M18" s="54"/>
      <c r="N18" s="54">
        <f>SUM(C18:L18)</f>
        <v>63371</v>
      </c>
    </row>
    <row r="19" spans="1:14" x14ac:dyDescent="0.2">
      <c r="A19" s="10" t="s">
        <v>301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x14ac:dyDescent="0.2">
      <c r="A20" s="10" t="s">
        <v>303</v>
      </c>
      <c r="C20" s="54"/>
      <c r="D20" s="54">
        <f>824+803+1586</f>
        <v>3213</v>
      </c>
      <c r="E20" s="54">
        <v>1110</v>
      </c>
      <c r="F20" s="54"/>
      <c r="G20" s="54"/>
      <c r="H20" s="54"/>
      <c r="I20" s="54"/>
      <c r="J20" s="54"/>
      <c r="K20" s="54"/>
      <c r="L20" s="54"/>
      <c r="M20" s="54"/>
      <c r="N20" s="54">
        <f>SUM(C20:L20)</f>
        <v>4323</v>
      </c>
    </row>
    <row r="21" spans="1:14" x14ac:dyDescent="0.2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x14ac:dyDescent="0.2">
      <c r="A22" s="10" t="s">
        <v>266</v>
      </c>
      <c r="C22" s="55">
        <f t="shared" ref="C22" si="0">SUM(C15:C19)</f>
        <v>0</v>
      </c>
      <c r="D22" s="55">
        <f>SUM(D15:D20)</f>
        <v>9012</v>
      </c>
      <c r="E22" s="55">
        <f t="shared" ref="E22:L22" si="1">SUM(E15:E20)</f>
        <v>44098</v>
      </c>
      <c r="F22" s="55">
        <f t="shared" si="1"/>
        <v>0</v>
      </c>
      <c r="G22" s="55">
        <f t="shared" si="1"/>
        <v>0</v>
      </c>
      <c r="H22" s="55">
        <f t="shared" si="1"/>
        <v>8261</v>
      </c>
      <c r="I22" s="55">
        <f t="shared" si="1"/>
        <v>53442</v>
      </c>
      <c r="J22" s="55">
        <f t="shared" si="1"/>
        <v>1668</v>
      </c>
      <c r="K22" s="55">
        <f t="shared" si="1"/>
        <v>0</v>
      </c>
      <c r="L22" s="55">
        <f t="shared" si="1"/>
        <v>1941556</v>
      </c>
      <c r="M22" s="55"/>
      <c r="N22" s="55">
        <f>SUM(N15:N20)</f>
        <v>2058037</v>
      </c>
    </row>
    <row r="23" spans="1:14" x14ac:dyDescent="0.2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2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">
      <c r="A25" s="3" t="s">
        <v>267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x14ac:dyDescent="0.2">
      <c r="A26" s="10" t="s">
        <v>271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">
      <c r="A27" s="10" t="s">
        <v>269</v>
      </c>
      <c r="C27" s="54"/>
      <c r="D27" s="54">
        <f>675291+233138</f>
        <v>908429</v>
      </c>
      <c r="E27" s="54">
        <v>544893</v>
      </c>
      <c r="F27" s="54"/>
      <c r="G27" s="54"/>
      <c r="H27" s="54">
        <v>283224</v>
      </c>
      <c r="I27" s="54">
        <v>53442</v>
      </c>
      <c r="J27" s="54">
        <v>7966</v>
      </c>
      <c r="K27" s="54">
        <v>12428</v>
      </c>
      <c r="L27" s="54">
        <f>907+42909+326644</f>
        <v>370460</v>
      </c>
      <c r="M27" s="54"/>
      <c r="N27" s="54">
        <f>SUM(C27:L27)</f>
        <v>2180842</v>
      </c>
    </row>
    <row r="28" spans="1:14" x14ac:dyDescent="0.2">
      <c r="A28" s="10" t="s">
        <v>270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>
        <f>SUM(C28:L28)</f>
        <v>0</v>
      </c>
    </row>
    <row r="29" spans="1:14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A30" s="10" t="s">
        <v>318</v>
      </c>
      <c r="C30" s="55">
        <f t="shared" ref="C30:L30" si="2">SUM(C26:C28)</f>
        <v>0</v>
      </c>
      <c r="D30" s="55">
        <f t="shared" si="2"/>
        <v>908429</v>
      </c>
      <c r="E30" s="55">
        <f t="shared" si="2"/>
        <v>544893</v>
      </c>
      <c r="F30" s="55">
        <f t="shared" si="2"/>
        <v>0</v>
      </c>
      <c r="G30" s="55">
        <f t="shared" si="2"/>
        <v>0</v>
      </c>
      <c r="H30" s="55">
        <f t="shared" si="2"/>
        <v>283224</v>
      </c>
      <c r="I30" s="55">
        <f t="shared" si="2"/>
        <v>53442</v>
      </c>
      <c r="J30" s="55">
        <f t="shared" si="2"/>
        <v>7966</v>
      </c>
      <c r="K30" s="55">
        <f t="shared" si="2"/>
        <v>12428</v>
      </c>
      <c r="L30" s="55">
        <f t="shared" si="2"/>
        <v>370460</v>
      </c>
      <c r="M30" s="55"/>
      <c r="N30" s="55">
        <f>SUM(N26:N28)</f>
        <v>2180842</v>
      </c>
    </row>
    <row r="31" spans="1:14" x14ac:dyDescent="0.2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">
      <c r="A33" s="10" t="s">
        <v>274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">
      <c r="A34" s="10" t="s">
        <v>319</v>
      </c>
      <c r="C34" s="54">
        <f t="shared" ref="C34:L34" si="3">+C22-C30</f>
        <v>0</v>
      </c>
      <c r="D34" s="54">
        <f t="shared" si="3"/>
        <v>-899417</v>
      </c>
      <c r="E34" s="54">
        <f t="shared" si="3"/>
        <v>-500795</v>
      </c>
      <c r="F34" s="54">
        <f t="shared" si="3"/>
        <v>0</v>
      </c>
      <c r="G34" s="54">
        <f t="shared" si="3"/>
        <v>0</v>
      </c>
      <c r="H34" s="54">
        <f t="shared" si="3"/>
        <v>-274963</v>
      </c>
      <c r="I34" s="54">
        <f t="shared" si="3"/>
        <v>0</v>
      </c>
      <c r="J34" s="54">
        <f t="shared" si="3"/>
        <v>-6298</v>
      </c>
      <c r="K34" s="54">
        <f t="shared" si="3"/>
        <v>-12428</v>
      </c>
      <c r="L34" s="54">
        <f t="shared" si="3"/>
        <v>1571096</v>
      </c>
      <c r="M34" s="54"/>
      <c r="N34" s="54">
        <f>+N22-N30</f>
        <v>-122805</v>
      </c>
    </row>
    <row r="35" spans="1:14" x14ac:dyDescent="0.2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2">
      <c r="A36" s="10" t="s">
        <v>280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x14ac:dyDescent="0.2">
      <c r="A37" s="10" t="s">
        <v>281</v>
      </c>
      <c r="C37" s="54"/>
      <c r="D37" s="54">
        <v>899417</v>
      </c>
      <c r="E37" s="54">
        <v>500795</v>
      </c>
      <c r="F37" s="54"/>
      <c r="G37" s="54"/>
      <c r="H37" s="54">
        <v>274963</v>
      </c>
      <c r="I37" s="54"/>
      <c r="J37" s="54">
        <v>6298</v>
      </c>
      <c r="K37" s="54">
        <v>12428</v>
      </c>
      <c r="L37" s="54">
        <v>-1693901</v>
      </c>
      <c r="M37" s="54"/>
      <c r="N37" s="54">
        <f>SUM(C37:L37)</f>
        <v>0</v>
      </c>
    </row>
    <row r="38" spans="1:14" x14ac:dyDescent="0.2">
      <c r="A38" s="10" t="s">
        <v>282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f>SUM(C38:L38)</f>
        <v>0</v>
      </c>
    </row>
    <row r="39" spans="1:14" x14ac:dyDescent="0.2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x14ac:dyDescent="0.2">
      <c r="A40" s="10" t="s">
        <v>283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">
      <c r="A41" s="10" t="s">
        <v>284</v>
      </c>
      <c r="C41" s="55">
        <f>SUM(C37:C38)</f>
        <v>0</v>
      </c>
      <c r="D41" s="55">
        <f t="shared" ref="D41:N41" si="4">SUM(D37:D38)</f>
        <v>899417</v>
      </c>
      <c r="E41" s="55">
        <f t="shared" si="4"/>
        <v>500795</v>
      </c>
      <c r="F41" s="55">
        <f t="shared" si="4"/>
        <v>0</v>
      </c>
      <c r="G41" s="55">
        <f t="shared" si="4"/>
        <v>0</v>
      </c>
      <c r="H41" s="55">
        <f t="shared" si="4"/>
        <v>274963</v>
      </c>
      <c r="I41" s="55">
        <f t="shared" si="4"/>
        <v>0</v>
      </c>
      <c r="J41" s="55">
        <f t="shared" si="4"/>
        <v>6298</v>
      </c>
      <c r="K41" s="55">
        <f t="shared" si="4"/>
        <v>12428</v>
      </c>
      <c r="L41" s="55">
        <f t="shared" si="4"/>
        <v>-1693901</v>
      </c>
      <c r="M41" s="55"/>
      <c r="N41" s="55">
        <f t="shared" si="4"/>
        <v>0</v>
      </c>
    </row>
    <row r="42" spans="1:14" x14ac:dyDescent="0.2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x14ac:dyDescent="0.2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">
      <c r="A44" s="10" t="s">
        <v>322</v>
      </c>
      <c r="C44" s="54">
        <f>+C34+C41</f>
        <v>0</v>
      </c>
      <c r="D44" s="54">
        <f t="shared" ref="D44:N44" si="5">+D34+D41</f>
        <v>0</v>
      </c>
      <c r="E44" s="54">
        <f t="shared" si="5"/>
        <v>0</v>
      </c>
      <c r="F44" s="54">
        <f t="shared" si="5"/>
        <v>0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-122805</v>
      </c>
      <c r="M44" s="54"/>
      <c r="N44" s="54">
        <f t="shared" si="5"/>
        <v>-122805</v>
      </c>
    </row>
    <row r="45" spans="1:14" x14ac:dyDescent="0.2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x14ac:dyDescent="0.2">
      <c r="A46" s="10" t="s">
        <v>320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f>SUM(C46:L46)</f>
        <v>0</v>
      </c>
    </row>
    <row r="47" spans="1:14" x14ac:dyDescent="0.2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3.5" thickBot="1" x14ac:dyDescent="0.25">
      <c r="A49" s="10" t="s">
        <v>321</v>
      </c>
      <c r="C49" s="56">
        <f>+C44+C46</f>
        <v>0</v>
      </c>
      <c r="D49" s="56">
        <f>+D44+D46</f>
        <v>0</v>
      </c>
      <c r="E49" s="56">
        <f t="shared" ref="E49:L49" si="6">+E44+E46</f>
        <v>0</v>
      </c>
      <c r="F49" s="56">
        <f t="shared" si="6"/>
        <v>0</v>
      </c>
      <c r="G49" s="56">
        <f t="shared" si="6"/>
        <v>0</v>
      </c>
      <c r="H49" s="56">
        <f t="shared" si="6"/>
        <v>0</v>
      </c>
      <c r="I49" s="56">
        <f t="shared" si="6"/>
        <v>0</v>
      </c>
      <c r="J49" s="56">
        <f t="shared" si="6"/>
        <v>0</v>
      </c>
      <c r="K49" s="56">
        <f t="shared" si="6"/>
        <v>0</v>
      </c>
      <c r="L49" s="56">
        <f t="shared" si="6"/>
        <v>-122805</v>
      </c>
      <c r="M49" s="56"/>
      <c r="N49" s="56">
        <f>+N44+N46</f>
        <v>-122805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workbookViewId="0">
      <selection activeCell="E16" sqref="E16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0" t="s">
        <v>209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 t="s">
        <v>56</v>
      </c>
      <c r="B3" s="10"/>
      <c r="C3" s="10"/>
      <c r="D3" s="10"/>
      <c r="E3" s="10"/>
      <c r="F3" s="10"/>
      <c r="G3" s="10"/>
      <c r="H3" s="10"/>
    </row>
    <row r="4" spans="1:8" x14ac:dyDescent="0.2">
      <c r="A4" s="10" t="s">
        <v>57</v>
      </c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0" t="s">
        <v>58</v>
      </c>
      <c r="B6" s="10"/>
      <c r="C6" s="10"/>
      <c r="D6" s="10"/>
      <c r="E6" s="10"/>
      <c r="F6" s="10"/>
      <c r="G6" s="10"/>
      <c r="H6" s="10"/>
    </row>
    <row r="7" spans="1:8" x14ac:dyDescent="0.2">
      <c r="A7" s="10"/>
      <c r="B7" s="10"/>
      <c r="C7" s="10"/>
      <c r="D7" s="10"/>
      <c r="E7" s="10"/>
      <c r="F7" s="10"/>
      <c r="G7" s="10"/>
      <c r="H7" s="10"/>
    </row>
    <row r="8" spans="1:8" x14ac:dyDescent="0.2">
      <c r="A8" s="10" t="s">
        <v>59</v>
      </c>
      <c r="B8" s="10"/>
      <c r="C8" s="10"/>
      <c r="D8" s="10"/>
      <c r="E8" s="10"/>
      <c r="F8" s="10"/>
      <c r="G8" s="10"/>
      <c r="H8" s="10"/>
    </row>
    <row r="9" spans="1:8" x14ac:dyDescent="0.2">
      <c r="A9" s="10" t="s">
        <v>60</v>
      </c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x14ac:dyDescent="0.2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x14ac:dyDescent="0.2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x14ac:dyDescent="0.2">
      <c r="A13" s="10"/>
      <c r="B13" s="10"/>
      <c r="C13" s="10"/>
      <c r="D13" s="10"/>
      <c r="E13" s="10"/>
      <c r="F13" s="10"/>
      <c r="G13" s="10"/>
      <c r="H13" s="10"/>
    </row>
    <row r="14" spans="1:8" x14ac:dyDescent="0.2">
      <c r="A14" s="3" t="s">
        <v>170</v>
      </c>
      <c r="B14" s="10"/>
      <c r="C14" s="10"/>
      <c r="D14" s="10"/>
      <c r="E14" s="10"/>
      <c r="F14" s="10"/>
      <c r="G14" s="10"/>
      <c r="H14" s="10"/>
    </row>
    <row r="15" spans="1:8" x14ac:dyDescent="0.2">
      <c r="A15" s="3" t="s">
        <v>180</v>
      </c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 t="s">
        <v>175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10" t="s">
        <v>174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0" t="s">
        <v>206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0" t="s">
        <v>207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0" t="s">
        <v>208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 t="s">
        <v>177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10" t="s">
        <v>176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/>
      <c r="B25" s="10"/>
      <c r="C25" s="10"/>
      <c r="D25" s="10"/>
      <c r="E25" s="10"/>
      <c r="F25" s="10"/>
      <c r="G25" s="10"/>
      <c r="H25" s="10"/>
    </row>
    <row r="26" spans="1:8" x14ac:dyDescent="0.2">
      <c r="A26" s="3" t="s">
        <v>173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0" t="s">
        <v>171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15" t="s">
        <v>181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15" t="s">
        <v>182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15" t="s">
        <v>183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15" t="s">
        <v>184</v>
      </c>
      <c r="B31" s="10"/>
      <c r="C31" s="10"/>
      <c r="D31" s="10"/>
      <c r="E31" s="10"/>
      <c r="F31" s="10"/>
      <c r="G31" s="10"/>
      <c r="H31" s="10"/>
    </row>
    <row r="32" spans="1:8" x14ac:dyDescent="0.2">
      <c r="A32" s="15" t="s">
        <v>185</v>
      </c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4" t="s">
        <v>172</v>
      </c>
      <c r="B34" s="10"/>
      <c r="C34" s="10"/>
      <c r="D34" s="10"/>
      <c r="E34" s="10"/>
      <c r="F34" s="10"/>
      <c r="G34" s="10"/>
      <c r="H34" s="10"/>
    </row>
    <row r="35" spans="1:8" x14ac:dyDescent="0.2">
      <c r="A35" s="15" t="s">
        <v>186</v>
      </c>
      <c r="B35" s="10"/>
      <c r="C35" s="10"/>
      <c r="D35" s="10"/>
      <c r="E35" s="10"/>
      <c r="F35" s="10"/>
      <c r="G35" s="10"/>
      <c r="H35" s="10"/>
    </row>
    <row r="36" spans="1:8" x14ac:dyDescent="0.2">
      <c r="A36" s="15" t="s">
        <v>187</v>
      </c>
      <c r="B36" s="10"/>
      <c r="C36" s="10"/>
      <c r="D36" s="10"/>
      <c r="E36" s="10"/>
      <c r="F36" s="10"/>
      <c r="G36" s="10"/>
      <c r="H36" s="10"/>
    </row>
    <row r="37" spans="1:8" x14ac:dyDescent="0.2">
      <c r="A37" s="15" t="s">
        <v>188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15" t="s">
        <v>189</v>
      </c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 t="s">
        <v>179</v>
      </c>
      <c r="B40" s="10"/>
      <c r="C40" s="10"/>
      <c r="D40" s="10"/>
      <c r="E40" s="10"/>
      <c r="F40" s="10"/>
      <c r="G40" s="10"/>
      <c r="H40" s="10"/>
    </row>
    <row r="41" spans="1:8" x14ac:dyDescent="0.2">
      <c r="A41" s="14" t="s">
        <v>178</v>
      </c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</sheetData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D07B-C298-4950-B5FB-95B9BD9D713B}">
  <dimension ref="A1:Z1005"/>
  <sheetViews>
    <sheetView tabSelected="1" topLeftCell="B19" workbookViewId="0">
      <selection activeCell="I46" sqref="I46"/>
    </sheetView>
  </sheetViews>
  <sheetFormatPr defaultColWidth="14.42578125" defaultRowHeight="12.75" x14ac:dyDescent="0.2"/>
  <cols>
    <col min="1" max="1" width="19.85546875" style="79" customWidth="1"/>
    <col min="2" max="2" width="10.5703125" style="79" customWidth="1"/>
    <col min="3" max="3" width="8.5703125" style="79" customWidth="1"/>
    <col min="4" max="4" width="50.85546875" style="79" customWidth="1"/>
    <col min="5" max="5" width="13.5703125" style="79" customWidth="1"/>
    <col min="6" max="6" width="17.85546875" style="79" customWidth="1"/>
    <col min="7" max="7" width="15" style="79" customWidth="1"/>
    <col min="8" max="8" width="13.5703125" style="79" customWidth="1"/>
    <col min="9" max="9" width="14.5703125" style="79" customWidth="1"/>
    <col min="10" max="19" width="21.42578125" style="79" customWidth="1"/>
    <col min="20" max="26" width="8" style="79" customWidth="1"/>
    <col min="27" max="256" width="14.42578125" style="79"/>
    <col min="257" max="257" width="19.85546875" style="79" customWidth="1"/>
    <col min="258" max="258" width="10.5703125" style="79" customWidth="1"/>
    <col min="259" max="259" width="8.5703125" style="79" customWidth="1"/>
    <col min="260" max="260" width="50.85546875" style="79" customWidth="1"/>
    <col min="261" max="261" width="13.5703125" style="79" customWidth="1"/>
    <col min="262" max="262" width="17.85546875" style="79" customWidth="1"/>
    <col min="263" max="263" width="15" style="79" customWidth="1"/>
    <col min="264" max="264" width="13.5703125" style="79" customWidth="1"/>
    <col min="265" max="265" width="14.5703125" style="79" customWidth="1"/>
    <col min="266" max="275" width="21.42578125" style="79" customWidth="1"/>
    <col min="276" max="282" width="8" style="79" customWidth="1"/>
    <col min="283" max="512" width="14.42578125" style="79"/>
    <col min="513" max="513" width="19.85546875" style="79" customWidth="1"/>
    <col min="514" max="514" width="10.5703125" style="79" customWidth="1"/>
    <col min="515" max="515" width="8.5703125" style="79" customWidth="1"/>
    <col min="516" max="516" width="50.85546875" style="79" customWidth="1"/>
    <col min="517" max="517" width="13.5703125" style="79" customWidth="1"/>
    <col min="518" max="518" width="17.85546875" style="79" customWidth="1"/>
    <col min="519" max="519" width="15" style="79" customWidth="1"/>
    <col min="520" max="520" width="13.5703125" style="79" customWidth="1"/>
    <col min="521" max="521" width="14.5703125" style="79" customWidth="1"/>
    <col min="522" max="531" width="21.42578125" style="79" customWidth="1"/>
    <col min="532" max="538" width="8" style="79" customWidth="1"/>
    <col min="539" max="768" width="14.42578125" style="79"/>
    <col min="769" max="769" width="19.85546875" style="79" customWidth="1"/>
    <col min="770" max="770" width="10.5703125" style="79" customWidth="1"/>
    <col min="771" max="771" width="8.5703125" style="79" customWidth="1"/>
    <col min="772" max="772" width="50.85546875" style="79" customWidth="1"/>
    <col min="773" max="773" width="13.5703125" style="79" customWidth="1"/>
    <col min="774" max="774" width="17.85546875" style="79" customWidth="1"/>
    <col min="775" max="775" width="15" style="79" customWidth="1"/>
    <col min="776" max="776" width="13.5703125" style="79" customWidth="1"/>
    <col min="777" max="777" width="14.5703125" style="79" customWidth="1"/>
    <col min="778" max="787" width="21.42578125" style="79" customWidth="1"/>
    <col min="788" max="794" width="8" style="79" customWidth="1"/>
    <col min="795" max="1024" width="14.42578125" style="79"/>
    <col min="1025" max="1025" width="19.85546875" style="79" customWidth="1"/>
    <col min="1026" max="1026" width="10.5703125" style="79" customWidth="1"/>
    <col min="1027" max="1027" width="8.5703125" style="79" customWidth="1"/>
    <col min="1028" max="1028" width="50.85546875" style="79" customWidth="1"/>
    <col min="1029" max="1029" width="13.5703125" style="79" customWidth="1"/>
    <col min="1030" max="1030" width="17.85546875" style="79" customWidth="1"/>
    <col min="1031" max="1031" width="15" style="79" customWidth="1"/>
    <col min="1032" max="1032" width="13.5703125" style="79" customWidth="1"/>
    <col min="1033" max="1033" width="14.5703125" style="79" customWidth="1"/>
    <col min="1034" max="1043" width="21.42578125" style="79" customWidth="1"/>
    <col min="1044" max="1050" width="8" style="79" customWidth="1"/>
    <col min="1051" max="1280" width="14.42578125" style="79"/>
    <col min="1281" max="1281" width="19.85546875" style="79" customWidth="1"/>
    <col min="1282" max="1282" width="10.5703125" style="79" customWidth="1"/>
    <col min="1283" max="1283" width="8.5703125" style="79" customWidth="1"/>
    <col min="1284" max="1284" width="50.85546875" style="79" customWidth="1"/>
    <col min="1285" max="1285" width="13.5703125" style="79" customWidth="1"/>
    <col min="1286" max="1286" width="17.85546875" style="79" customWidth="1"/>
    <col min="1287" max="1287" width="15" style="79" customWidth="1"/>
    <col min="1288" max="1288" width="13.5703125" style="79" customWidth="1"/>
    <col min="1289" max="1289" width="14.5703125" style="79" customWidth="1"/>
    <col min="1290" max="1299" width="21.42578125" style="79" customWidth="1"/>
    <col min="1300" max="1306" width="8" style="79" customWidth="1"/>
    <col min="1307" max="1536" width="14.42578125" style="79"/>
    <col min="1537" max="1537" width="19.85546875" style="79" customWidth="1"/>
    <col min="1538" max="1538" width="10.5703125" style="79" customWidth="1"/>
    <col min="1539" max="1539" width="8.5703125" style="79" customWidth="1"/>
    <col min="1540" max="1540" width="50.85546875" style="79" customWidth="1"/>
    <col min="1541" max="1541" width="13.5703125" style="79" customWidth="1"/>
    <col min="1542" max="1542" width="17.85546875" style="79" customWidth="1"/>
    <col min="1543" max="1543" width="15" style="79" customWidth="1"/>
    <col min="1544" max="1544" width="13.5703125" style="79" customWidth="1"/>
    <col min="1545" max="1545" width="14.5703125" style="79" customWidth="1"/>
    <col min="1546" max="1555" width="21.42578125" style="79" customWidth="1"/>
    <col min="1556" max="1562" width="8" style="79" customWidth="1"/>
    <col min="1563" max="1792" width="14.42578125" style="79"/>
    <col min="1793" max="1793" width="19.85546875" style="79" customWidth="1"/>
    <col min="1794" max="1794" width="10.5703125" style="79" customWidth="1"/>
    <col min="1795" max="1795" width="8.5703125" style="79" customWidth="1"/>
    <col min="1796" max="1796" width="50.85546875" style="79" customWidth="1"/>
    <col min="1797" max="1797" width="13.5703125" style="79" customWidth="1"/>
    <col min="1798" max="1798" width="17.85546875" style="79" customWidth="1"/>
    <col min="1799" max="1799" width="15" style="79" customWidth="1"/>
    <col min="1800" max="1800" width="13.5703125" style="79" customWidth="1"/>
    <col min="1801" max="1801" width="14.5703125" style="79" customWidth="1"/>
    <col min="1802" max="1811" width="21.42578125" style="79" customWidth="1"/>
    <col min="1812" max="1818" width="8" style="79" customWidth="1"/>
    <col min="1819" max="2048" width="14.42578125" style="79"/>
    <col min="2049" max="2049" width="19.85546875" style="79" customWidth="1"/>
    <col min="2050" max="2050" width="10.5703125" style="79" customWidth="1"/>
    <col min="2051" max="2051" width="8.5703125" style="79" customWidth="1"/>
    <col min="2052" max="2052" width="50.85546875" style="79" customWidth="1"/>
    <col min="2053" max="2053" width="13.5703125" style="79" customWidth="1"/>
    <col min="2054" max="2054" width="17.85546875" style="79" customWidth="1"/>
    <col min="2055" max="2055" width="15" style="79" customWidth="1"/>
    <col min="2056" max="2056" width="13.5703125" style="79" customWidth="1"/>
    <col min="2057" max="2057" width="14.5703125" style="79" customWidth="1"/>
    <col min="2058" max="2067" width="21.42578125" style="79" customWidth="1"/>
    <col min="2068" max="2074" width="8" style="79" customWidth="1"/>
    <col min="2075" max="2304" width="14.42578125" style="79"/>
    <col min="2305" max="2305" width="19.85546875" style="79" customWidth="1"/>
    <col min="2306" max="2306" width="10.5703125" style="79" customWidth="1"/>
    <col min="2307" max="2307" width="8.5703125" style="79" customWidth="1"/>
    <col min="2308" max="2308" width="50.85546875" style="79" customWidth="1"/>
    <col min="2309" max="2309" width="13.5703125" style="79" customWidth="1"/>
    <col min="2310" max="2310" width="17.85546875" style="79" customWidth="1"/>
    <col min="2311" max="2311" width="15" style="79" customWidth="1"/>
    <col min="2312" max="2312" width="13.5703125" style="79" customWidth="1"/>
    <col min="2313" max="2313" width="14.5703125" style="79" customWidth="1"/>
    <col min="2314" max="2323" width="21.42578125" style="79" customWidth="1"/>
    <col min="2324" max="2330" width="8" style="79" customWidth="1"/>
    <col min="2331" max="2560" width="14.42578125" style="79"/>
    <col min="2561" max="2561" width="19.85546875" style="79" customWidth="1"/>
    <col min="2562" max="2562" width="10.5703125" style="79" customWidth="1"/>
    <col min="2563" max="2563" width="8.5703125" style="79" customWidth="1"/>
    <col min="2564" max="2564" width="50.85546875" style="79" customWidth="1"/>
    <col min="2565" max="2565" width="13.5703125" style="79" customWidth="1"/>
    <col min="2566" max="2566" width="17.85546875" style="79" customWidth="1"/>
    <col min="2567" max="2567" width="15" style="79" customWidth="1"/>
    <col min="2568" max="2568" width="13.5703125" style="79" customWidth="1"/>
    <col min="2569" max="2569" width="14.5703125" style="79" customWidth="1"/>
    <col min="2570" max="2579" width="21.42578125" style="79" customWidth="1"/>
    <col min="2580" max="2586" width="8" style="79" customWidth="1"/>
    <col min="2587" max="2816" width="14.42578125" style="79"/>
    <col min="2817" max="2817" width="19.85546875" style="79" customWidth="1"/>
    <col min="2818" max="2818" width="10.5703125" style="79" customWidth="1"/>
    <col min="2819" max="2819" width="8.5703125" style="79" customWidth="1"/>
    <col min="2820" max="2820" width="50.85546875" style="79" customWidth="1"/>
    <col min="2821" max="2821" width="13.5703125" style="79" customWidth="1"/>
    <col min="2822" max="2822" width="17.85546875" style="79" customWidth="1"/>
    <col min="2823" max="2823" width="15" style="79" customWidth="1"/>
    <col min="2824" max="2824" width="13.5703125" style="79" customWidth="1"/>
    <col min="2825" max="2825" width="14.5703125" style="79" customWidth="1"/>
    <col min="2826" max="2835" width="21.42578125" style="79" customWidth="1"/>
    <col min="2836" max="2842" width="8" style="79" customWidth="1"/>
    <col min="2843" max="3072" width="14.42578125" style="79"/>
    <col min="3073" max="3073" width="19.85546875" style="79" customWidth="1"/>
    <col min="3074" max="3074" width="10.5703125" style="79" customWidth="1"/>
    <col min="3075" max="3075" width="8.5703125" style="79" customWidth="1"/>
    <col min="3076" max="3076" width="50.85546875" style="79" customWidth="1"/>
    <col min="3077" max="3077" width="13.5703125" style="79" customWidth="1"/>
    <col min="3078" max="3078" width="17.85546875" style="79" customWidth="1"/>
    <col min="3079" max="3079" width="15" style="79" customWidth="1"/>
    <col min="3080" max="3080" width="13.5703125" style="79" customWidth="1"/>
    <col min="3081" max="3081" width="14.5703125" style="79" customWidth="1"/>
    <col min="3082" max="3091" width="21.42578125" style="79" customWidth="1"/>
    <col min="3092" max="3098" width="8" style="79" customWidth="1"/>
    <col min="3099" max="3328" width="14.42578125" style="79"/>
    <col min="3329" max="3329" width="19.85546875" style="79" customWidth="1"/>
    <col min="3330" max="3330" width="10.5703125" style="79" customWidth="1"/>
    <col min="3331" max="3331" width="8.5703125" style="79" customWidth="1"/>
    <col min="3332" max="3332" width="50.85546875" style="79" customWidth="1"/>
    <col min="3333" max="3333" width="13.5703125" style="79" customWidth="1"/>
    <col min="3334" max="3334" width="17.85546875" style="79" customWidth="1"/>
    <col min="3335" max="3335" width="15" style="79" customWidth="1"/>
    <col min="3336" max="3336" width="13.5703125" style="79" customWidth="1"/>
    <col min="3337" max="3337" width="14.5703125" style="79" customWidth="1"/>
    <col min="3338" max="3347" width="21.42578125" style="79" customWidth="1"/>
    <col min="3348" max="3354" width="8" style="79" customWidth="1"/>
    <col min="3355" max="3584" width="14.42578125" style="79"/>
    <col min="3585" max="3585" width="19.85546875" style="79" customWidth="1"/>
    <col min="3586" max="3586" width="10.5703125" style="79" customWidth="1"/>
    <col min="3587" max="3587" width="8.5703125" style="79" customWidth="1"/>
    <col min="3588" max="3588" width="50.85546875" style="79" customWidth="1"/>
    <col min="3589" max="3589" width="13.5703125" style="79" customWidth="1"/>
    <col min="3590" max="3590" width="17.85546875" style="79" customWidth="1"/>
    <col min="3591" max="3591" width="15" style="79" customWidth="1"/>
    <col min="3592" max="3592" width="13.5703125" style="79" customWidth="1"/>
    <col min="3593" max="3593" width="14.5703125" style="79" customWidth="1"/>
    <col min="3594" max="3603" width="21.42578125" style="79" customWidth="1"/>
    <col min="3604" max="3610" width="8" style="79" customWidth="1"/>
    <col min="3611" max="3840" width="14.42578125" style="79"/>
    <col min="3841" max="3841" width="19.85546875" style="79" customWidth="1"/>
    <col min="3842" max="3842" width="10.5703125" style="79" customWidth="1"/>
    <col min="3843" max="3843" width="8.5703125" style="79" customWidth="1"/>
    <col min="3844" max="3844" width="50.85546875" style="79" customWidth="1"/>
    <col min="3845" max="3845" width="13.5703125" style="79" customWidth="1"/>
    <col min="3846" max="3846" width="17.85546875" style="79" customWidth="1"/>
    <col min="3847" max="3847" width="15" style="79" customWidth="1"/>
    <col min="3848" max="3848" width="13.5703125" style="79" customWidth="1"/>
    <col min="3849" max="3849" width="14.5703125" style="79" customWidth="1"/>
    <col min="3850" max="3859" width="21.42578125" style="79" customWidth="1"/>
    <col min="3860" max="3866" width="8" style="79" customWidth="1"/>
    <col min="3867" max="4096" width="14.42578125" style="79"/>
    <col min="4097" max="4097" width="19.85546875" style="79" customWidth="1"/>
    <col min="4098" max="4098" width="10.5703125" style="79" customWidth="1"/>
    <col min="4099" max="4099" width="8.5703125" style="79" customWidth="1"/>
    <col min="4100" max="4100" width="50.85546875" style="79" customWidth="1"/>
    <col min="4101" max="4101" width="13.5703125" style="79" customWidth="1"/>
    <col min="4102" max="4102" width="17.85546875" style="79" customWidth="1"/>
    <col min="4103" max="4103" width="15" style="79" customWidth="1"/>
    <col min="4104" max="4104" width="13.5703125" style="79" customWidth="1"/>
    <col min="4105" max="4105" width="14.5703125" style="79" customWidth="1"/>
    <col min="4106" max="4115" width="21.42578125" style="79" customWidth="1"/>
    <col min="4116" max="4122" width="8" style="79" customWidth="1"/>
    <col min="4123" max="4352" width="14.42578125" style="79"/>
    <col min="4353" max="4353" width="19.85546875" style="79" customWidth="1"/>
    <col min="4354" max="4354" width="10.5703125" style="79" customWidth="1"/>
    <col min="4355" max="4355" width="8.5703125" style="79" customWidth="1"/>
    <col min="4356" max="4356" width="50.85546875" style="79" customWidth="1"/>
    <col min="4357" max="4357" width="13.5703125" style="79" customWidth="1"/>
    <col min="4358" max="4358" width="17.85546875" style="79" customWidth="1"/>
    <col min="4359" max="4359" width="15" style="79" customWidth="1"/>
    <col min="4360" max="4360" width="13.5703125" style="79" customWidth="1"/>
    <col min="4361" max="4361" width="14.5703125" style="79" customWidth="1"/>
    <col min="4362" max="4371" width="21.42578125" style="79" customWidth="1"/>
    <col min="4372" max="4378" width="8" style="79" customWidth="1"/>
    <col min="4379" max="4608" width="14.42578125" style="79"/>
    <col min="4609" max="4609" width="19.85546875" style="79" customWidth="1"/>
    <col min="4610" max="4610" width="10.5703125" style="79" customWidth="1"/>
    <col min="4611" max="4611" width="8.5703125" style="79" customWidth="1"/>
    <col min="4612" max="4612" width="50.85546875" style="79" customWidth="1"/>
    <col min="4613" max="4613" width="13.5703125" style="79" customWidth="1"/>
    <col min="4614" max="4614" width="17.85546875" style="79" customWidth="1"/>
    <col min="4615" max="4615" width="15" style="79" customWidth="1"/>
    <col min="4616" max="4616" width="13.5703125" style="79" customWidth="1"/>
    <col min="4617" max="4617" width="14.5703125" style="79" customWidth="1"/>
    <col min="4618" max="4627" width="21.42578125" style="79" customWidth="1"/>
    <col min="4628" max="4634" width="8" style="79" customWidth="1"/>
    <col min="4635" max="4864" width="14.42578125" style="79"/>
    <col min="4865" max="4865" width="19.85546875" style="79" customWidth="1"/>
    <col min="4866" max="4866" width="10.5703125" style="79" customWidth="1"/>
    <col min="4867" max="4867" width="8.5703125" style="79" customWidth="1"/>
    <col min="4868" max="4868" width="50.85546875" style="79" customWidth="1"/>
    <col min="4869" max="4869" width="13.5703125" style="79" customWidth="1"/>
    <col min="4870" max="4870" width="17.85546875" style="79" customWidth="1"/>
    <col min="4871" max="4871" width="15" style="79" customWidth="1"/>
    <col min="4872" max="4872" width="13.5703125" style="79" customWidth="1"/>
    <col min="4873" max="4873" width="14.5703125" style="79" customWidth="1"/>
    <col min="4874" max="4883" width="21.42578125" style="79" customWidth="1"/>
    <col min="4884" max="4890" width="8" style="79" customWidth="1"/>
    <col min="4891" max="5120" width="14.42578125" style="79"/>
    <col min="5121" max="5121" width="19.85546875" style="79" customWidth="1"/>
    <col min="5122" max="5122" width="10.5703125" style="79" customWidth="1"/>
    <col min="5123" max="5123" width="8.5703125" style="79" customWidth="1"/>
    <col min="5124" max="5124" width="50.85546875" style="79" customWidth="1"/>
    <col min="5125" max="5125" width="13.5703125" style="79" customWidth="1"/>
    <col min="5126" max="5126" width="17.85546875" style="79" customWidth="1"/>
    <col min="5127" max="5127" width="15" style="79" customWidth="1"/>
    <col min="5128" max="5128" width="13.5703125" style="79" customWidth="1"/>
    <col min="5129" max="5129" width="14.5703125" style="79" customWidth="1"/>
    <col min="5130" max="5139" width="21.42578125" style="79" customWidth="1"/>
    <col min="5140" max="5146" width="8" style="79" customWidth="1"/>
    <col min="5147" max="5376" width="14.42578125" style="79"/>
    <col min="5377" max="5377" width="19.85546875" style="79" customWidth="1"/>
    <col min="5378" max="5378" width="10.5703125" style="79" customWidth="1"/>
    <col min="5379" max="5379" width="8.5703125" style="79" customWidth="1"/>
    <col min="5380" max="5380" width="50.85546875" style="79" customWidth="1"/>
    <col min="5381" max="5381" width="13.5703125" style="79" customWidth="1"/>
    <col min="5382" max="5382" width="17.85546875" style="79" customWidth="1"/>
    <col min="5383" max="5383" width="15" style="79" customWidth="1"/>
    <col min="5384" max="5384" width="13.5703125" style="79" customWidth="1"/>
    <col min="5385" max="5385" width="14.5703125" style="79" customWidth="1"/>
    <col min="5386" max="5395" width="21.42578125" style="79" customWidth="1"/>
    <col min="5396" max="5402" width="8" style="79" customWidth="1"/>
    <col min="5403" max="5632" width="14.42578125" style="79"/>
    <col min="5633" max="5633" width="19.85546875" style="79" customWidth="1"/>
    <col min="5634" max="5634" width="10.5703125" style="79" customWidth="1"/>
    <col min="5635" max="5635" width="8.5703125" style="79" customWidth="1"/>
    <col min="5636" max="5636" width="50.85546875" style="79" customWidth="1"/>
    <col min="5637" max="5637" width="13.5703125" style="79" customWidth="1"/>
    <col min="5638" max="5638" width="17.85546875" style="79" customWidth="1"/>
    <col min="5639" max="5639" width="15" style="79" customWidth="1"/>
    <col min="5640" max="5640" width="13.5703125" style="79" customWidth="1"/>
    <col min="5641" max="5641" width="14.5703125" style="79" customWidth="1"/>
    <col min="5642" max="5651" width="21.42578125" style="79" customWidth="1"/>
    <col min="5652" max="5658" width="8" style="79" customWidth="1"/>
    <col min="5659" max="5888" width="14.42578125" style="79"/>
    <col min="5889" max="5889" width="19.85546875" style="79" customWidth="1"/>
    <col min="5890" max="5890" width="10.5703125" style="79" customWidth="1"/>
    <col min="5891" max="5891" width="8.5703125" style="79" customWidth="1"/>
    <col min="5892" max="5892" width="50.85546875" style="79" customWidth="1"/>
    <col min="5893" max="5893" width="13.5703125" style="79" customWidth="1"/>
    <col min="5894" max="5894" width="17.85546875" style="79" customWidth="1"/>
    <col min="5895" max="5895" width="15" style="79" customWidth="1"/>
    <col min="5896" max="5896" width="13.5703125" style="79" customWidth="1"/>
    <col min="5897" max="5897" width="14.5703125" style="79" customWidth="1"/>
    <col min="5898" max="5907" width="21.42578125" style="79" customWidth="1"/>
    <col min="5908" max="5914" width="8" style="79" customWidth="1"/>
    <col min="5915" max="6144" width="14.42578125" style="79"/>
    <col min="6145" max="6145" width="19.85546875" style="79" customWidth="1"/>
    <col min="6146" max="6146" width="10.5703125" style="79" customWidth="1"/>
    <col min="6147" max="6147" width="8.5703125" style="79" customWidth="1"/>
    <col min="6148" max="6148" width="50.85546875" style="79" customWidth="1"/>
    <col min="6149" max="6149" width="13.5703125" style="79" customWidth="1"/>
    <col min="6150" max="6150" width="17.85546875" style="79" customWidth="1"/>
    <col min="6151" max="6151" width="15" style="79" customWidth="1"/>
    <col min="6152" max="6152" width="13.5703125" style="79" customWidth="1"/>
    <col min="6153" max="6153" width="14.5703125" style="79" customWidth="1"/>
    <col min="6154" max="6163" width="21.42578125" style="79" customWidth="1"/>
    <col min="6164" max="6170" width="8" style="79" customWidth="1"/>
    <col min="6171" max="6400" width="14.42578125" style="79"/>
    <col min="6401" max="6401" width="19.85546875" style="79" customWidth="1"/>
    <col min="6402" max="6402" width="10.5703125" style="79" customWidth="1"/>
    <col min="6403" max="6403" width="8.5703125" style="79" customWidth="1"/>
    <col min="6404" max="6404" width="50.85546875" style="79" customWidth="1"/>
    <col min="6405" max="6405" width="13.5703125" style="79" customWidth="1"/>
    <col min="6406" max="6406" width="17.85546875" style="79" customWidth="1"/>
    <col min="6407" max="6407" width="15" style="79" customWidth="1"/>
    <col min="6408" max="6408" width="13.5703125" style="79" customWidth="1"/>
    <col min="6409" max="6409" width="14.5703125" style="79" customWidth="1"/>
    <col min="6410" max="6419" width="21.42578125" style="79" customWidth="1"/>
    <col min="6420" max="6426" width="8" style="79" customWidth="1"/>
    <col min="6427" max="6656" width="14.42578125" style="79"/>
    <col min="6657" max="6657" width="19.85546875" style="79" customWidth="1"/>
    <col min="6658" max="6658" width="10.5703125" style="79" customWidth="1"/>
    <col min="6659" max="6659" width="8.5703125" style="79" customWidth="1"/>
    <col min="6660" max="6660" width="50.85546875" style="79" customWidth="1"/>
    <col min="6661" max="6661" width="13.5703125" style="79" customWidth="1"/>
    <col min="6662" max="6662" width="17.85546875" style="79" customWidth="1"/>
    <col min="6663" max="6663" width="15" style="79" customWidth="1"/>
    <col min="6664" max="6664" width="13.5703125" style="79" customWidth="1"/>
    <col min="6665" max="6665" width="14.5703125" style="79" customWidth="1"/>
    <col min="6666" max="6675" width="21.42578125" style="79" customWidth="1"/>
    <col min="6676" max="6682" width="8" style="79" customWidth="1"/>
    <col min="6683" max="6912" width="14.42578125" style="79"/>
    <col min="6913" max="6913" width="19.85546875" style="79" customWidth="1"/>
    <col min="6914" max="6914" width="10.5703125" style="79" customWidth="1"/>
    <col min="6915" max="6915" width="8.5703125" style="79" customWidth="1"/>
    <col min="6916" max="6916" width="50.85546875" style="79" customWidth="1"/>
    <col min="6917" max="6917" width="13.5703125" style="79" customWidth="1"/>
    <col min="6918" max="6918" width="17.85546875" style="79" customWidth="1"/>
    <col min="6919" max="6919" width="15" style="79" customWidth="1"/>
    <col min="6920" max="6920" width="13.5703125" style="79" customWidth="1"/>
    <col min="6921" max="6921" width="14.5703125" style="79" customWidth="1"/>
    <col min="6922" max="6931" width="21.42578125" style="79" customWidth="1"/>
    <col min="6932" max="6938" width="8" style="79" customWidth="1"/>
    <col min="6939" max="7168" width="14.42578125" style="79"/>
    <col min="7169" max="7169" width="19.85546875" style="79" customWidth="1"/>
    <col min="7170" max="7170" width="10.5703125" style="79" customWidth="1"/>
    <col min="7171" max="7171" width="8.5703125" style="79" customWidth="1"/>
    <col min="7172" max="7172" width="50.85546875" style="79" customWidth="1"/>
    <col min="7173" max="7173" width="13.5703125" style="79" customWidth="1"/>
    <col min="7174" max="7174" width="17.85546875" style="79" customWidth="1"/>
    <col min="7175" max="7175" width="15" style="79" customWidth="1"/>
    <col min="7176" max="7176" width="13.5703125" style="79" customWidth="1"/>
    <col min="7177" max="7177" width="14.5703125" style="79" customWidth="1"/>
    <col min="7178" max="7187" width="21.42578125" style="79" customWidth="1"/>
    <col min="7188" max="7194" width="8" style="79" customWidth="1"/>
    <col min="7195" max="7424" width="14.42578125" style="79"/>
    <col min="7425" max="7425" width="19.85546875" style="79" customWidth="1"/>
    <col min="7426" max="7426" width="10.5703125" style="79" customWidth="1"/>
    <col min="7427" max="7427" width="8.5703125" style="79" customWidth="1"/>
    <col min="7428" max="7428" width="50.85546875" style="79" customWidth="1"/>
    <col min="7429" max="7429" width="13.5703125" style="79" customWidth="1"/>
    <col min="7430" max="7430" width="17.85546875" style="79" customWidth="1"/>
    <col min="7431" max="7431" width="15" style="79" customWidth="1"/>
    <col min="7432" max="7432" width="13.5703125" style="79" customWidth="1"/>
    <col min="7433" max="7433" width="14.5703125" style="79" customWidth="1"/>
    <col min="7434" max="7443" width="21.42578125" style="79" customWidth="1"/>
    <col min="7444" max="7450" width="8" style="79" customWidth="1"/>
    <col min="7451" max="7680" width="14.42578125" style="79"/>
    <col min="7681" max="7681" width="19.85546875" style="79" customWidth="1"/>
    <col min="7682" max="7682" width="10.5703125" style="79" customWidth="1"/>
    <col min="7683" max="7683" width="8.5703125" style="79" customWidth="1"/>
    <col min="7684" max="7684" width="50.85546875" style="79" customWidth="1"/>
    <col min="7685" max="7685" width="13.5703125" style="79" customWidth="1"/>
    <col min="7686" max="7686" width="17.85546875" style="79" customWidth="1"/>
    <col min="7687" max="7687" width="15" style="79" customWidth="1"/>
    <col min="7688" max="7688" width="13.5703125" style="79" customWidth="1"/>
    <col min="7689" max="7689" width="14.5703125" style="79" customWidth="1"/>
    <col min="7690" max="7699" width="21.42578125" style="79" customWidth="1"/>
    <col min="7700" max="7706" width="8" style="79" customWidth="1"/>
    <col min="7707" max="7936" width="14.42578125" style="79"/>
    <col min="7937" max="7937" width="19.85546875" style="79" customWidth="1"/>
    <col min="7938" max="7938" width="10.5703125" style="79" customWidth="1"/>
    <col min="7939" max="7939" width="8.5703125" style="79" customWidth="1"/>
    <col min="7940" max="7940" width="50.85546875" style="79" customWidth="1"/>
    <col min="7941" max="7941" width="13.5703125" style="79" customWidth="1"/>
    <col min="7942" max="7942" width="17.85546875" style="79" customWidth="1"/>
    <col min="7943" max="7943" width="15" style="79" customWidth="1"/>
    <col min="7944" max="7944" width="13.5703125" style="79" customWidth="1"/>
    <col min="7945" max="7945" width="14.5703125" style="79" customWidth="1"/>
    <col min="7946" max="7955" width="21.42578125" style="79" customWidth="1"/>
    <col min="7956" max="7962" width="8" style="79" customWidth="1"/>
    <col min="7963" max="8192" width="14.42578125" style="79"/>
    <col min="8193" max="8193" width="19.85546875" style="79" customWidth="1"/>
    <col min="8194" max="8194" width="10.5703125" style="79" customWidth="1"/>
    <col min="8195" max="8195" width="8.5703125" style="79" customWidth="1"/>
    <col min="8196" max="8196" width="50.85546875" style="79" customWidth="1"/>
    <col min="8197" max="8197" width="13.5703125" style="79" customWidth="1"/>
    <col min="8198" max="8198" width="17.85546875" style="79" customWidth="1"/>
    <col min="8199" max="8199" width="15" style="79" customWidth="1"/>
    <col min="8200" max="8200" width="13.5703125" style="79" customWidth="1"/>
    <col min="8201" max="8201" width="14.5703125" style="79" customWidth="1"/>
    <col min="8202" max="8211" width="21.42578125" style="79" customWidth="1"/>
    <col min="8212" max="8218" width="8" style="79" customWidth="1"/>
    <col min="8219" max="8448" width="14.42578125" style="79"/>
    <col min="8449" max="8449" width="19.85546875" style="79" customWidth="1"/>
    <col min="8450" max="8450" width="10.5703125" style="79" customWidth="1"/>
    <col min="8451" max="8451" width="8.5703125" style="79" customWidth="1"/>
    <col min="8452" max="8452" width="50.85546875" style="79" customWidth="1"/>
    <col min="8453" max="8453" width="13.5703125" style="79" customWidth="1"/>
    <col min="8454" max="8454" width="17.85546875" style="79" customWidth="1"/>
    <col min="8455" max="8455" width="15" style="79" customWidth="1"/>
    <col min="8456" max="8456" width="13.5703125" style="79" customWidth="1"/>
    <col min="8457" max="8457" width="14.5703125" style="79" customWidth="1"/>
    <col min="8458" max="8467" width="21.42578125" style="79" customWidth="1"/>
    <col min="8468" max="8474" width="8" style="79" customWidth="1"/>
    <col min="8475" max="8704" width="14.42578125" style="79"/>
    <col min="8705" max="8705" width="19.85546875" style="79" customWidth="1"/>
    <col min="8706" max="8706" width="10.5703125" style="79" customWidth="1"/>
    <col min="8707" max="8707" width="8.5703125" style="79" customWidth="1"/>
    <col min="8708" max="8708" width="50.85546875" style="79" customWidth="1"/>
    <col min="8709" max="8709" width="13.5703125" style="79" customWidth="1"/>
    <col min="8710" max="8710" width="17.85546875" style="79" customWidth="1"/>
    <col min="8711" max="8711" width="15" style="79" customWidth="1"/>
    <col min="8712" max="8712" width="13.5703125" style="79" customWidth="1"/>
    <col min="8713" max="8713" width="14.5703125" style="79" customWidth="1"/>
    <col min="8714" max="8723" width="21.42578125" style="79" customWidth="1"/>
    <col min="8724" max="8730" width="8" style="79" customWidth="1"/>
    <col min="8731" max="8960" width="14.42578125" style="79"/>
    <col min="8961" max="8961" width="19.85546875" style="79" customWidth="1"/>
    <col min="8962" max="8962" width="10.5703125" style="79" customWidth="1"/>
    <col min="8963" max="8963" width="8.5703125" style="79" customWidth="1"/>
    <col min="8964" max="8964" width="50.85546875" style="79" customWidth="1"/>
    <col min="8965" max="8965" width="13.5703125" style="79" customWidth="1"/>
    <col min="8966" max="8966" width="17.85546875" style="79" customWidth="1"/>
    <col min="8967" max="8967" width="15" style="79" customWidth="1"/>
    <col min="8968" max="8968" width="13.5703125" style="79" customWidth="1"/>
    <col min="8969" max="8969" width="14.5703125" style="79" customWidth="1"/>
    <col min="8970" max="8979" width="21.42578125" style="79" customWidth="1"/>
    <col min="8980" max="8986" width="8" style="79" customWidth="1"/>
    <col min="8987" max="9216" width="14.42578125" style="79"/>
    <col min="9217" max="9217" width="19.85546875" style="79" customWidth="1"/>
    <col min="9218" max="9218" width="10.5703125" style="79" customWidth="1"/>
    <col min="9219" max="9219" width="8.5703125" style="79" customWidth="1"/>
    <col min="9220" max="9220" width="50.85546875" style="79" customWidth="1"/>
    <col min="9221" max="9221" width="13.5703125" style="79" customWidth="1"/>
    <col min="9222" max="9222" width="17.85546875" style="79" customWidth="1"/>
    <col min="9223" max="9223" width="15" style="79" customWidth="1"/>
    <col min="9224" max="9224" width="13.5703125" style="79" customWidth="1"/>
    <col min="9225" max="9225" width="14.5703125" style="79" customWidth="1"/>
    <col min="9226" max="9235" width="21.42578125" style="79" customWidth="1"/>
    <col min="9236" max="9242" width="8" style="79" customWidth="1"/>
    <col min="9243" max="9472" width="14.42578125" style="79"/>
    <col min="9473" max="9473" width="19.85546875" style="79" customWidth="1"/>
    <col min="9474" max="9474" width="10.5703125" style="79" customWidth="1"/>
    <col min="9475" max="9475" width="8.5703125" style="79" customWidth="1"/>
    <col min="9476" max="9476" width="50.85546875" style="79" customWidth="1"/>
    <col min="9477" max="9477" width="13.5703125" style="79" customWidth="1"/>
    <col min="9478" max="9478" width="17.85546875" style="79" customWidth="1"/>
    <col min="9479" max="9479" width="15" style="79" customWidth="1"/>
    <col min="9480" max="9480" width="13.5703125" style="79" customWidth="1"/>
    <col min="9481" max="9481" width="14.5703125" style="79" customWidth="1"/>
    <col min="9482" max="9491" width="21.42578125" style="79" customWidth="1"/>
    <col min="9492" max="9498" width="8" style="79" customWidth="1"/>
    <col min="9499" max="9728" width="14.42578125" style="79"/>
    <col min="9729" max="9729" width="19.85546875" style="79" customWidth="1"/>
    <col min="9730" max="9730" width="10.5703125" style="79" customWidth="1"/>
    <col min="9731" max="9731" width="8.5703125" style="79" customWidth="1"/>
    <col min="9732" max="9732" width="50.85546875" style="79" customWidth="1"/>
    <col min="9733" max="9733" width="13.5703125" style="79" customWidth="1"/>
    <col min="9734" max="9734" width="17.85546875" style="79" customWidth="1"/>
    <col min="9735" max="9735" width="15" style="79" customWidth="1"/>
    <col min="9736" max="9736" width="13.5703125" style="79" customWidth="1"/>
    <col min="9737" max="9737" width="14.5703125" style="79" customWidth="1"/>
    <col min="9738" max="9747" width="21.42578125" style="79" customWidth="1"/>
    <col min="9748" max="9754" width="8" style="79" customWidth="1"/>
    <col min="9755" max="9984" width="14.42578125" style="79"/>
    <col min="9985" max="9985" width="19.85546875" style="79" customWidth="1"/>
    <col min="9986" max="9986" width="10.5703125" style="79" customWidth="1"/>
    <col min="9987" max="9987" width="8.5703125" style="79" customWidth="1"/>
    <col min="9988" max="9988" width="50.85546875" style="79" customWidth="1"/>
    <col min="9989" max="9989" width="13.5703125" style="79" customWidth="1"/>
    <col min="9990" max="9990" width="17.85546875" style="79" customWidth="1"/>
    <col min="9991" max="9991" width="15" style="79" customWidth="1"/>
    <col min="9992" max="9992" width="13.5703125" style="79" customWidth="1"/>
    <col min="9993" max="9993" width="14.5703125" style="79" customWidth="1"/>
    <col min="9994" max="10003" width="21.42578125" style="79" customWidth="1"/>
    <col min="10004" max="10010" width="8" style="79" customWidth="1"/>
    <col min="10011" max="10240" width="14.42578125" style="79"/>
    <col min="10241" max="10241" width="19.85546875" style="79" customWidth="1"/>
    <col min="10242" max="10242" width="10.5703125" style="79" customWidth="1"/>
    <col min="10243" max="10243" width="8.5703125" style="79" customWidth="1"/>
    <col min="10244" max="10244" width="50.85546875" style="79" customWidth="1"/>
    <col min="10245" max="10245" width="13.5703125" style="79" customWidth="1"/>
    <col min="10246" max="10246" width="17.85546875" style="79" customWidth="1"/>
    <col min="10247" max="10247" width="15" style="79" customWidth="1"/>
    <col min="10248" max="10248" width="13.5703125" style="79" customWidth="1"/>
    <col min="10249" max="10249" width="14.5703125" style="79" customWidth="1"/>
    <col min="10250" max="10259" width="21.42578125" style="79" customWidth="1"/>
    <col min="10260" max="10266" width="8" style="79" customWidth="1"/>
    <col min="10267" max="10496" width="14.42578125" style="79"/>
    <col min="10497" max="10497" width="19.85546875" style="79" customWidth="1"/>
    <col min="10498" max="10498" width="10.5703125" style="79" customWidth="1"/>
    <col min="10499" max="10499" width="8.5703125" style="79" customWidth="1"/>
    <col min="10500" max="10500" width="50.85546875" style="79" customWidth="1"/>
    <col min="10501" max="10501" width="13.5703125" style="79" customWidth="1"/>
    <col min="10502" max="10502" width="17.85546875" style="79" customWidth="1"/>
    <col min="10503" max="10503" width="15" style="79" customWidth="1"/>
    <col min="10504" max="10504" width="13.5703125" style="79" customWidth="1"/>
    <col min="10505" max="10505" width="14.5703125" style="79" customWidth="1"/>
    <col min="10506" max="10515" width="21.42578125" style="79" customWidth="1"/>
    <col min="10516" max="10522" width="8" style="79" customWidth="1"/>
    <col min="10523" max="10752" width="14.42578125" style="79"/>
    <col min="10753" max="10753" width="19.85546875" style="79" customWidth="1"/>
    <col min="10754" max="10754" width="10.5703125" style="79" customWidth="1"/>
    <col min="10755" max="10755" width="8.5703125" style="79" customWidth="1"/>
    <col min="10756" max="10756" width="50.85546875" style="79" customWidth="1"/>
    <col min="10757" max="10757" width="13.5703125" style="79" customWidth="1"/>
    <col min="10758" max="10758" width="17.85546875" style="79" customWidth="1"/>
    <col min="10759" max="10759" width="15" style="79" customWidth="1"/>
    <col min="10760" max="10760" width="13.5703125" style="79" customWidth="1"/>
    <col min="10761" max="10761" width="14.5703125" style="79" customWidth="1"/>
    <col min="10762" max="10771" width="21.42578125" style="79" customWidth="1"/>
    <col min="10772" max="10778" width="8" style="79" customWidth="1"/>
    <col min="10779" max="11008" width="14.42578125" style="79"/>
    <col min="11009" max="11009" width="19.85546875" style="79" customWidth="1"/>
    <col min="11010" max="11010" width="10.5703125" style="79" customWidth="1"/>
    <col min="11011" max="11011" width="8.5703125" style="79" customWidth="1"/>
    <col min="11012" max="11012" width="50.85546875" style="79" customWidth="1"/>
    <col min="11013" max="11013" width="13.5703125" style="79" customWidth="1"/>
    <col min="11014" max="11014" width="17.85546875" style="79" customWidth="1"/>
    <col min="11015" max="11015" width="15" style="79" customWidth="1"/>
    <col min="11016" max="11016" width="13.5703125" style="79" customWidth="1"/>
    <col min="11017" max="11017" width="14.5703125" style="79" customWidth="1"/>
    <col min="11018" max="11027" width="21.42578125" style="79" customWidth="1"/>
    <col min="11028" max="11034" width="8" style="79" customWidth="1"/>
    <col min="11035" max="11264" width="14.42578125" style="79"/>
    <col min="11265" max="11265" width="19.85546875" style="79" customWidth="1"/>
    <col min="11266" max="11266" width="10.5703125" style="79" customWidth="1"/>
    <col min="11267" max="11267" width="8.5703125" style="79" customWidth="1"/>
    <col min="11268" max="11268" width="50.85546875" style="79" customWidth="1"/>
    <col min="11269" max="11269" width="13.5703125" style="79" customWidth="1"/>
    <col min="11270" max="11270" width="17.85546875" style="79" customWidth="1"/>
    <col min="11271" max="11271" width="15" style="79" customWidth="1"/>
    <col min="11272" max="11272" width="13.5703125" style="79" customWidth="1"/>
    <col min="11273" max="11273" width="14.5703125" style="79" customWidth="1"/>
    <col min="11274" max="11283" width="21.42578125" style="79" customWidth="1"/>
    <col min="11284" max="11290" width="8" style="79" customWidth="1"/>
    <col min="11291" max="11520" width="14.42578125" style="79"/>
    <col min="11521" max="11521" width="19.85546875" style="79" customWidth="1"/>
    <col min="11522" max="11522" width="10.5703125" style="79" customWidth="1"/>
    <col min="11523" max="11523" width="8.5703125" style="79" customWidth="1"/>
    <col min="11524" max="11524" width="50.85546875" style="79" customWidth="1"/>
    <col min="11525" max="11525" width="13.5703125" style="79" customWidth="1"/>
    <col min="11526" max="11526" width="17.85546875" style="79" customWidth="1"/>
    <col min="11527" max="11527" width="15" style="79" customWidth="1"/>
    <col min="11528" max="11528" width="13.5703125" style="79" customWidth="1"/>
    <col min="11529" max="11529" width="14.5703125" style="79" customWidth="1"/>
    <col min="11530" max="11539" width="21.42578125" style="79" customWidth="1"/>
    <col min="11540" max="11546" width="8" style="79" customWidth="1"/>
    <col min="11547" max="11776" width="14.42578125" style="79"/>
    <col min="11777" max="11777" width="19.85546875" style="79" customWidth="1"/>
    <col min="11778" max="11778" width="10.5703125" style="79" customWidth="1"/>
    <col min="11779" max="11779" width="8.5703125" style="79" customWidth="1"/>
    <col min="11780" max="11780" width="50.85546875" style="79" customWidth="1"/>
    <col min="11781" max="11781" width="13.5703125" style="79" customWidth="1"/>
    <col min="11782" max="11782" width="17.85546875" style="79" customWidth="1"/>
    <col min="11783" max="11783" width="15" style="79" customWidth="1"/>
    <col min="11784" max="11784" width="13.5703125" style="79" customWidth="1"/>
    <col min="11785" max="11785" width="14.5703125" style="79" customWidth="1"/>
    <col min="11786" max="11795" width="21.42578125" style="79" customWidth="1"/>
    <col min="11796" max="11802" width="8" style="79" customWidth="1"/>
    <col min="11803" max="12032" width="14.42578125" style="79"/>
    <col min="12033" max="12033" width="19.85546875" style="79" customWidth="1"/>
    <col min="12034" max="12034" width="10.5703125" style="79" customWidth="1"/>
    <col min="12035" max="12035" width="8.5703125" style="79" customWidth="1"/>
    <col min="12036" max="12036" width="50.85546875" style="79" customWidth="1"/>
    <col min="12037" max="12037" width="13.5703125" style="79" customWidth="1"/>
    <col min="12038" max="12038" width="17.85546875" style="79" customWidth="1"/>
    <col min="12039" max="12039" width="15" style="79" customWidth="1"/>
    <col min="12040" max="12040" width="13.5703125" style="79" customWidth="1"/>
    <col min="12041" max="12041" width="14.5703125" style="79" customWidth="1"/>
    <col min="12042" max="12051" width="21.42578125" style="79" customWidth="1"/>
    <col min="12052" max="12058" width="8" style="79" customWidth="1"/>
    <col min="12059" max="12288" width="14.42578125" style="79"/>
    <col min="12289" max="12289" width="19.85546875" style="79" customWidth="1"/>
    <col min="12290" max="12290" width="10.5703125" style="79" customWidth="1"/>
    <col min="12291" max="12291" width="8.5703125" style="79" customWidth="1"/>
    <col min="12292" max="12292" width="50.85546875" style="79" customWidth="1"/>
    <col min="12293" max="12293" width="13.5703125" style="79" customWidth="1"/>
    <col min="12294" max="12294" width="17.85546875" style="79" customWidth="1"/>
    <col min="12295" max="12295" width="15" style="79" customWidth="1"/>
    <col min="12296" max="12296" width="13.5703125" style="79" customWidth="1"/>
    <col min="12297" max="12297" width="14.5703125" style="79" customWidth="1"/>
    <col min="12298" max="12307" width="21.42578125" style="79" customWidth="1"/>
    <col min="12308" max="12314" width="8" style="79" customWidth="1"/>
    <col min="12315" max="12544" width="14.42578125" style="79"/>
    <col min="12545" max="12545" width="19.85546875" style="79" customWidth="1"/>
    <col min="12546" max="12546" width="10.5703125" style="79" customWidth="1"/>
    <col min="12547" max="12547" width="8.5703125" style="79" customWidth="1"/>
    <col min="12548" max="12548" width="50.85546875" style="79" customWidth="1"/>
    <col min="12549" max="12549" width="13.5703125" style="79" customWidth="1"/>
    <col min="12550" max="12550" width="17.85546875" style="79" customWidth="1"/>
    <col min="12551" max="12551" width="15" style="79" customWidth="1"/>
    <col min="12552" max="12552" width="13.5703125" style="79" customWidth="1"/>
    <col min="12553" max="12553" width="14.5703125" style="79" customWidth="1"/>
    <col min="12554" max="12563" width="21.42578125" style="79" customWidth="1"/>
    <col min="12564" max="12570" width="8" style="79" customWidth="1"/>
    <col min="12571" max="12800" width="14.42578125" style="79"/>
    <col min="12801" max="12801" width="19.85546875" style="79" customWidth="1"/>
    <col min="12802" max="12802" width="10.5703125" style="79" customWidth="1"/>
    <col min="12803" max="12803" width="8.5703125" style="79" customWidth="1"/>
    <col min="12804" max="12804" width="50.85546875" style="79" customWidth="1"/>
    <col min="12805" max="12805" width="13.5703125" style="79" customWidth="1"/>
    <col min="12806" max="12806" width="17.85546875" style="79" customWidth="1"/>
    <col min="12807" max="12807" width="15" style="79" customWidth="1"/>
    <col min="12808" max="12808" width="13.5703125" style="79" customWidth="1"/>
    <col min="12809" max="12809" width="14.5703125" style="79" customWidth="1"/>
    <col min="12810" max="12819" width="21.42578125" style="79" customWidth="1"/>
    <col min="12820" max="12826" width="8" style="79" customWidth="1"/>
    <col min="12827" max="13056" width="14.42578125" style="79"/>
    <col min="13057" max="13057" width="19.85546875" style="79" customWidth="1"/>
    <col min="13058" max="13058" width="10.5703125" style="79" customWidth="1"/>
    <col min="13059" max="13059" width="8.5703125" style="79" customWidth="1"/>
    <col min="13060" max="13060" width="50.85546875" style="79" customWidth="1"/>
    <col min="13061" max="13061" width="13.5703125" style="79" customWidth="1"/>
    <col min="13062" max="13062" width="17.85546875" style="79" customWidth="1"/>
    <col min="13063" max="13063" width="15" style="79" customWidth="1"/>
    <col min="13064" max="13064" width="13.5703125" style="79" customWidth="1"/>
    <col min="13065" max="13065" width="14.5703125" style="79" customWidth="1"/>
    <col min="13066" max="13075" width="21.42578125" style="79" customWidth="1"/>
    <col min="13076" max="13082" width="8" style="79" customWidth="1"/>
    <col min="13083" max="13312" width="14.42578125" style="79"/>
    <col min="13313" max="13313" width="19.85546875" style="79" customWidth="1"/>
    <col min="13314" max="13314" width="10.5703125" style="79" customWidth="1"/>
    <col min="13315" max="13315" width="8.5703125" style="79" customWidth="1"/>
    <col min="13316" max="13316" width="50.85546875" style="79" customWidth="1"/>
    <col min="13317" max="13317" width="13.5703125" style="79" customWidth="1"/>
    <col min="13318" max="13318" width="17.85546875" style="79" customWidth="1"/>
    <col min="13319" max="13319" width="15" style="79" customWidth="1"/>
    <col min="13320" max="13320" width="13.5703125" style="79" customWidth="1"/>
    <col min="13321" max="13321" width="14.5703125" style="79" customWidth="1"/>
    <col min="13322" max="13331" width="21.42578125" style="79" customWidth="1"/>
    <col min="13332" max="13338" width="8" style="79" customWidth="1"/>
    <col min="13339" max="13568" width="14.42578125" style="79"/>
    <col min="13569" max="13569" width="19.85546875" style="79" customWidth="1"/>
    <col min="13570" max="13570" width="10.5703125" style="79" customWidth="1"/>
    <col min="13571" max="13571" width="8.5703125" style="79" customWidth="1"/>
    <col min="13572" max="13572" width="50.85546875" style="79" customWidth="1"/>
    <col min="13573" max="13573" width="13.5703125" style="79" customWidth="1"/>
    <col min="13574" max="13574" width="17.85546875" style="79" customWidth="1"/>
    <col min="13575" max="13575" width="15" style="79" customWidth="1"/>
    <col min="13576" max="13576" width="13.5703125" style="79" customWidth="1"/>
    <col min="13577" max="13577" width="14.5703125" style="79" customWidth="1"/>
    <col min="13578" max="13587" width="21.42578125" style="79" customWidth="1"/>
    <col min="13588" max="13594" width="8" style="79" customWidth="1"/>
    <col min="13595" max="13824" width="14.42578125" style="79"/>
    <col min="13825" max="13825" width="19.85546875" style="79" customWidth="1"/>
    <col min="13826" max="13826" width="10.5703125" style="79" customWidth="1"/>
    <col min="13827" max="13827" width="8.5703125" style="79" customWidth="1"/>
    <col min="13828" max="13828" width="50.85546875" style="79" customWidth="1"/>
    <col min="13829" max="13829" width="13.5703125" style="79" customWidth="1"/>
    <col min="13830" max="13830" width="17.85546875" style="79" customWidth="1"/>
    <col min="13831" max="13831" width="15" style="79" customWidth="1"/>
    <col min="13832" max="13832" width="13.5703125" style="79" customWidth="1"/>
    <col min="13833" max="13833" width="14.5703125" style="79" customWidth="1"/>
    <col min="13834" max="13843" width="21.42578125" style="79" customWidth="1"/>
    <col min="13844" max="13850" width="8" style="79" customWidth="1"/>
    <col min="13851" max="14080" width="14.42578125" style="79"/>
    <col min="14081" max="14081" width="19.85546875" style="79" customWidth="1"/>
    <col min="14082" max="14082" width="10.5703125" style="79" customWidth="1"/>
    <col min="14083" max="14083" width="8.5703125" style="79" customWidth="1"/>
    <col min="14084" max="14084" width="50.85546875" style="79" customWidth="1"/>
    <col min="14085" max="14085" width="13.5703125" style="79" customWidth="1"/>
    <col min="14086" max="14086" width="17.85546875" style="79" customWidth="1"/>
    <col min="14087" max="14087" width="15" style="79" customWidth="1"/>
    <col min="14088" max="14088" width="13.5703125" style="79" customWidth="1"/>
    <col min="14089" max="14089" width="14.5703125" style="79" customWidth="1"/>
    <col min="14090" max="14099" width="21.42578125" style="79" customWidth="1"/>
    <col min="14100" max="14106" width="8" style="79" customWidth="1"/>
    <col min="14107" max="14336" width="14.42578125" style="79"/>
    <col min="14337" max="14337" width="19.85546875" style="79" customWidth="1"/>
    <col min="14338" max="14338" width="10.5703125" style="79" customWidth="1"/>
    <col min="14339" max="14339" width="8.5703125" style="79" customWidth="1"/>
    <col min="14340" max="14340" width="50.85546875" style="79" customWidth="1"/>
    <col min="14341" max="14341" width="13.5703125" style="79" customWidth="1"/>
    <col min="14342" max="14342" width="17.85546875" style="79" customWidth="1"/>
    <col min="14343" max="14343" width="15" style="79" customWidth="1"/>
    <col min="14344" max="14344" width="13.5703125" style="79" customWidth="1"/>
    <col min="14345" max="14345" width="14.5703125" style="79" customWidth="1"/>
    <col min="14346" max="14355" width="21.42578125" style="79" customWidth="1"/>
    <col min="14356" max="14362" width="8" style="79" customWidth="1"/>
    <col min="14363" max="14592" width="14.42578125" style="79"/>
    <col min="14593" max="14593" width="19.85546875" style="79" customWidth="1"/>
    <col min="14594" max="14594" width="10.5703125" style="79" customWidth="1"/>
    <col min="14595" max="14595" width="8.5703125" style="79" customWidth="1"/>
    <col min="14596" max="14596" width="50.85546875" style="79" customWidth="1"/>
    <col min="14597" max="14597" width="13.5703125" style="79" customWidth="1"/>
    <col min="14598" max="14598" width="17.85546875" style="79" customWidth="1"/>
    <col min="14599" max="14599" width="15" style="79" customWidth="1"/>
    <col min="14600" max="14600" width="13.5703125" style="79" customWidth="1"/>
    <col min="14601" max="14601" width="14.5703125" style="79" customWidth="1"/>
    <col min="14602" max="14611" width="21.42578125" style="79" customWidth="1"/>
    <col min="14612" max="14618" width="8" style="79" customWidth="1"/>
    <col min="14619" max="14848" width="14.42578125" style="79"/>
    <col min="14849" max="14849" width="19.85546875" style="79" customWidth="1"/>
    <col min="14850" max="14850" width="10.5703125" style="79" customWidth="1"/>
    <col min="14851" max="14851" width="8.5703125" style="79" customWidth="1"/>
    <col min="14852" max="14852" width="50.85546875" style="79" customWidth="1"/>
    <col min="14853" max="14853" width="13.5703125" style="79" customWidth="1"/>
    <col min="14854" max="14854" width="17.85546875" style="79" customWidth="1"/>
    <col min="14855" max="14855" width="15" style="79" customWidth="1"/>
    <col min="14856" max="14856" width="13.5703125" style="79" customWidth="1"/>
    <col min="14857" max="14857" width="14.5703125" style="79" customWidth="1"/>
    <col min="14858" max="14867" width="21.42578125" style="79" customWidth="1"/>
    <col min="14868" max="14874" width="8" style="79" customWidth="1"/>
    <col min="14875" max="15104" width="14.42578125" style="79"/>
    <col min="15105" max="15105" width="19.85546875" style="79" customWidth="1"/>
    <col min="15106" max="15106" width="10.5703125" style="79" customWidth="1"/>
    <col min="15107" max="15107" width="8.5703125" style="79" customWidth="1"/>
    <col min="15108" max="15108" width="50.85546875" style="79" customWidth="1"/>
    <col min="15109" max="15109" width="13.5703125" style="79" customWidth="1"/>
    <col min="15110" max="15110" width="17.85546875" style="79" customWidth="1"/>
    <col min="15111" max="15111" width="15" style="79" customWidth="1"/>
    <col min="15112" max="15112" width="13.5703125" style="79" customWidth="1"/>
    <col min="15113" max="15113" width="14.5703125" style="79" customWidth="1"/>
    <col min="15114" max="15123" width="21.42578125" style="79" customWidth="1"/>
    <col min="15124" max="15130" width="8" style="79" customWidth="1"/>
    <col min="15131" max="15360" width="14.42578125" style="79"/>
    <col min="15361" max="15361" width="19.85546875" style="79" customWidth="1"/>
    <col min="15362" max="15362" width="10.5703125" style="79" customWidth="1"/>
    <col min="15363" max="15363" width="8.5703125" style="79" customWidth="1"/>
    <col min="15364" max="15364" width="50.85546875" style="79" customWidth="1"/>
    <col min="15365" max="15365" width="13.5703125" style="79" customWidth="1"/>
    <col min="15366" max="15366" width="17.85546875" style="79" customWidth="1"/>
    <col min="15367" max="15367" width="15" style="79" customWidth="1"/>
    <col min="15368" max="15368" width="13.5703125" style="79" customWidth="1"/>
    <col min="15369" max="15369" width="14.5703125" style="79" customWidth="1"/>
    <col min="15370" max="15379" width="21.42578125" style="79" customWidth="1"/>
    <col min="15380" max="15386" width="8" style="79" customWidth="1"/>
    <col min="15387" max="15616" width="14.42578125" style="79"/>
    <col min="15617" max="15617" width="19.85546875" style="79" customWidth="1"/>
    <col min="15618" max="15618" width="10.5703125" style="79" customWidth="1"/>
    <col min="15619" max="15619" width="8.5703125" style="79" customWidth="1"/>
    <col min="15620" max="15620" width="50.85546875" style="79" customWidth="1"/>
    <col min="15621" max="15621" width="13.5703125" style="79" customWidth="1"/>
    <col min="15622" max="15622" width="17.85546875" style="79" customWidth="1"/>
    <col min="15623" max="15623" width="15" style="79" customWidth="1"/>
    <col min="15624" max="15624" width="13.5703125" style="79" customWidth="1"/>
    <col min="15625" max="15625" width="14.5703125" style="79" customWidth="1"/>
    <col min="15626" max="15635" width="21.42578125" style="79" customWidth="1"/>
    <col min="15636" max="15642" width="8" style="79" customWidth="1"/>
    <col min="15643" max="15872" width="14.42578125" style="79"/>
    <col min="15873" max="15873" width="19.85546875" style="79" customWidth="1"/>
    <col min="15874" max="15874" width="10.5703125" style="79" customWidth="1"/>
    <col min="15875" max="15875" width="8.5703125" style="79" customWidth="1"/>
    <col min="15876" max="15876" width="50.85546875" style="79" customWidth="1"/>
    <col min="15877" max="15877" width="13.5703125" style="79" customWidth="1"/>
    <col min="15878" max="15878" width="17.85546875" style="79" customWidth="1"/>
    <col min="15879" max="15879" width="15" style="79" customWidth="1"/>
    <col min="15880" max="15880" width="13.5703125" style="79" customWidth="1"/>
    <col min="15881" max="15881" width="14.5703125" style="79" customWidth="1"/>
    <col min="15882" max="15891" width="21.42578125" style="79" customWidth="1"/>
    <col min="15892" max="15898" width="8" style="79" customWidth="1"/>
    <col min="15899" max="16128" width="14.42578125" style="79"/>
    <col min="16129" max="16129" width="19.85546875" style="79" customWidth="1"/>
    <col min="16130" max="16130" width="10.5703125" style="79" customWidth="1"/>
    <col min="16131" max="16131" width="8.5703125" style="79" customWidth="1"/>
    <col min="16132" max="16132" width="50.85546875" style="79" customWidth="1"/>
    <col min="16133" max="16133" width="13.5703125" style="79" customWidth="1"/>
    <col min="16134" max="16134" width="17.85546875" style="79" customWidth="1"/>
    <col min="16135" max="16135" width="15" style="79" customWidth="1"/>
    <col min="16136" max="16136" width="13.5703125" style="79" customWidth="1"/>
    <col min="16137" max="16137" width="14.5703125" style="79" customWidth="1"/>
    <col min="16138" max="16147" width="21.42578125" style="79" customWidth="1"/>
    <col min="16148" max="16154" width="8" style="79" customWidth="1"/>
    <col min="16155" max="16384" width="14.42578125" style="79"/>
  </cols>
  <sheetData>
    <row r="1" spans="1:9" ht="18" customHeight="1" x14ac:dyDescent="0.25">
      <c r="A1" s="83" t="s">
        <v>49</v>
      </c>
      <c r="B1" s="84">
        <v>6</v>
      </c>
    </row>
    <row r="2" spans="1:9" ht="18" customHeight="1" x14ac:dyDescent="0.25">
      <c r="A2" s="83" t="s">
        <v>50</v>
      </c>
      <c r="B2" s="84" t="s">
        <v>395</v>
      </c>
    </row>
    <row r="3" spans="1:9" ht="18" customHeight="1" x14ac:dyDescent="0.25">
      <c r="A3" s="83"/>
      <c r="B3" s="85"/>
    </row>
    <row r="4" spans="1:9" ht="12.75" customHeight="1" x14ac:dyDescent="0.2">
      <c r="A4" s="86" t="s">
        <v>63</v>
      </c>
      <c r="E4" s="14" t="s">
        <v>64</v>
      </c>
      <c r="F4" s="14" t="s">
        <v>388</v>
      </c>
    </row>
    <row r="5" spans="1:9" ht="12.75" customHeight="1" x14ac:dyDescent="0.2">
      <c r="A5" s="86" t="s">
        <v>211</v>
      </c>
      <c r="C5" s="14" t="s">
        <v>395</v>
      </c>
    </row>
    <row r="6" spans="1:9" ht="12.75" customHeight="1" x14ac:dyDescent="0.2">
      <c r="A6" s="86" t="s">
        <v>210</v>
      </c>
      <c r="E6" s="14" t="s">
        <v>65</v>
      </c>
      <c r="F6" s="87">
        <v>43472</v>
      </c>
    </row>
    <row r="7" spans="1:9" ht="12.75" customHeight="1" x14ac:dyDescent="0.2"/>
    <row r="8" spans="1:9" ht="12.75" customHeight="1" x14ac:dyDescent="0.2">
      <c r="A8" s="86" t="s">
        <v>75</v>
      </c>
      <c r="E8" s="88" t="s">
        <v>66</v>
      </c>
      <c r="F8" s="88" t="s">
        <v>66</v>
      </c>
      <c r="G8" s="88" t="s">
        <v>67</v>
      </c>
      <c r="H8" s="88" t="s">
        <v>68</v>
      </c>
      <c r="I8" s="88" t="s">
        <v>69</v>
      </c>
    </row>
    <row r="9" spans="1:9" ht="12.75" customHeight="1" x14ac:dyDescent="0.2">
      <c r="A9" s="86" t="s">
        <v>160</v>
      </c>
      <c r="B9" s="86" t="s">
        <v>70</v>
      </c>
      <c r="C9" s="86" t="s">
        <v>71</v>
      </c>
      <c r="D9" s="86" t="s">
        <v>72</v>
      </c>
      <c r="E9" s="88" t="s">
        <v>73</v>
      </c>
      <c r="F9" s="88" t="s">
        <v>74</v>
      </c>
      <c r="G9" s="88" t="s">
        <v>75</v>
      </c>
      <c r="H9" s="88" t="s">
        <v>75</v>
      </c>
      <c r="I9" s="88" t="s">
        <v>75</v>
      </c>
    </row>
    <row r="10" spans="1:9" ht="12.75" customHeight="1" x14ac:dyDescent="0.2"/>
    <row r="11" spans="1:9" ht="12.75" customHeight="1" x14ac:dyDescent="0.2">
      <c r="A11" s="82" t="s">
        <v>76</v>
      </c>
      <c r="B11" s="82" t="s">
        <v>77</v>
      </c>
      <c r="C11" s="82" t="s">
        <v>78</v>
      </c>
      <c r="D11" s="86" t="s">
        <v>79</v>
      </c>
      <c r="E11" s="89"/>
      <c r="F11" s="89"/>
      <c r="G11" s="90">
        <f>+I11</f>
        <v>503890</v>
      </c>
      <c r="H11" s="91"/>
      <c r="I11" s="90">
        <v>503890</v>
      </c>
    </row>
    <row r="12" spans="1:9" ht="12.75" customHeight="1" x14ac:dyDescent="0.2">
      <c r="A12" s="82" t="s">
        <v>76</v>
      </c>
      <c r="B12" s="82" t="s">
        <v>77</v>
      </c>
      <c r="C12" s="82" t="s">
        <v>80</v>
      </c>
      <c r="D12" s="86" t="s">
        <v>163</v>
      </c>
      <c r="E12" s="89"/>
      <c r="F12" s="89"/>
      <c r="G12" s="90">
        <f>+I12</f>
        <v>161572</v>
      </c>
      <c r="H12" s="89"/>
      <c r="I12" s="90">
        <v>161572</v>
      </c>
    </row>
    <row r="13" spans="1:9" ht="12.75" customHeight="1" x14ac:dyDescent="0.2">
      <c r="A13" s="82" t="s">
        <v>76</v>
      </c>
      <c r="B13" s="82" t="s">
        <v>77</v>
      </c>
      <c r="C13" s="82" t="s">
        <v>81</v>
      </c>
      <c r="D13" s="86" t="s">
        <v>82</v>
      </c>
      <c r="E13" s="90">
        <f>+I13</f>
        <v>28043</v>
      </c>
      <c r="F13" s="90">
        <v>28043</v>
      </c>
      <c r="G13" s="89"/>
      <c r="H13" s="89"/>
      <c r="I13" s="90">
        <v>28043</v>
      </c>
    </row>
    <row r="14" spans="1:9" ht="12.75" customHeight="1" x14ac:dyDescent="0.2">
      <c r="A14" s="82" t="s">
        <v>76</v>
      </c>
      <c r="B14" s="82" t="s">
        <v>77</v>
      </c>
      <c r="C14" s="82" t="s">
        <v>83</v>
      </c>
      <c r="D14" s="86" t="s">
        <v>84</v>
      </c>
      <c r="E14" s="89"/>
      <c r="F14" s="90">
        <f>+I14</f>
        <v>33</v>
      </c>
      <c r="G14" s="91"/>
      <c r="I14" s="90">
        <v>33</v>
      </c>
    </row>
    <row r="15" spans="1:9" ht="12.75" customHeight="1" x14ac:dyDescent="0.2">
      <c r="A15" s="82" t="s">
        <v>76</v>
      </c>
      <c r="B15" s="82" t="s">
        <v>77</v>
      </c>
      <c r="C15" s="82" t="s">
        <v>85</v>
      </c>
      <c r="D15" s="86" t="s">
        <v>86</v>
      </c>
      <c r="E15" s="89"/>
      <c r="F15" s="90">
        <f>+I15</f>
        <v>0</v>
      </c>
      <c r="G15" s="89"/>
      <c r="H15" s="89"/>
      <c r="I15" s="90"/>
    </row>
    <row r="16" spans="1:9" ht="12.75" customHeight="1" x14ac:dyDescent="0.2">
      <c r="A16" s="82" t="s">
        <v>76</v>
      </c>
      <c r="B16" s="82" t="s">
        <v>77</v>
      </c>
      <c r="C16" s="82" t="s">
        <v>87</v>
      </c>
      <c r="D16" s="86" t="s">
        <v>162</v>
      </c>
      <c r="E16" s="89"/>
      <c r="F16" s="89"/>
      <c r="G16" s="90">
        <f>+I16</f>
        <v>23385</v>
      </c>
      <c r="H16" s="91"/>
      <c r="I16" s="90">
        <v>23385</v>
      </c>
    </row>
    <row r="17" spans="1:26" ht="12.75" customHeight="1" x14ac:dyDescent="0.2">
      <c r="A17" s="82" t="s">
        <v>76</v>
      </c>
      <c r="B17" s="82" t="s">
        <v>77</v>
      </c>
      <c r="C17" s="82" t="s">
        <v>88</v>
      </c>
      <c r="D17" s="86" t="s">
        <v>89</v>
      </c>
      <c r="E17" s="90">
        <f>+I17</f>
        <v>8164</v>
      </c>
      <c r="F17" s="90">
        <f>+I17</f>
        <v>8164</v>
      </c>
      <c r="G17" s="89"/>
      <c r="H17" s="89"/>
      <c r="I17" s="90">
        <v>8164</v>
      </c>
    </row>
    <row r="18" spans="1:26" ht="12.75" customHeight="1" x14ac:dyDescent="0.2">
      <c r="A18" s="82" t="s">
        <v>76</v>
      </c>
      <c r="B18" s="82" t="s">
        <v>77</v>
      </c>
      <c r="C18" s="82" t="s">
        <v>90</v>
      </c>
      <c r="D18" s="86" t="s">
        <v>161</v>
      </c>
      <c r="E18" s="90">
        <f>+I18</f>
        <v>0</v>
      </c>
      <c r="F18" s="90">
        <f>+I18</f>
        <v>0</v>
      </c>
      <c r="G18" s="89"/>
      <c r="H18" s="89"/>
      <c r="I18" s="90"/>
    </row>
    <row r="19" spans="1:26" ht="12.75" customHeight="1" x14ac:dyDescent="0.2">
      <c r="A19" s="82" t="s">
        <v>76</v>
      </c>
      <c r="B19" s="82" t="s">
        <v>77</v>
      </c>
      <c r="C19" s="82" t="s">
        <v>91</v>
      </c>
      <c r="D19" s="86" t="s">
        <v>164</v>
      </c>
      <c r="E19" s="90">
        <f>+I19</f>
        <v>0</v>
      </c>
      <c r="F19" s="90">
        <f>+I19</f>
        <v>0</v>
      </c>
      <c r="G19" s="89"/>
      <c r="H19" s="89"/>
      <c r="I19" s="90"/>
    </row>
    <row r="20" spans="1:26" ht="12.75" customHeight="1" x14ac:dyDescent="0.2">
      <c r="A20" s="82" t="s">
        <v>76</v>
      </c>
      <c r="B20" s="82" t="s">
        <v>77</v>
      </c>
      <c r="C20" s="82" t="s">
        <v>92</v>
      </c>
      <c r="D20" s="86" t="s">
        <v>165</v>
      </c>
      <c r="E20" s="89"/>
      <c r="F20" s="89"/>
      <c r="G20" s="89"/>
      <c r="H20" s="90">
        <f>+I20</f>
        <v>3000</v>
      </c>
      <c r="I20" s="90">
        <v>3000</v>
      </c>
    </row>
    <row r="21" spans="1:26" ht="12.75" customHeight="1" x14ac:dyDescent="0.2">
      <c r="A21" s="82" t="s">
        <v>76</v>
      </c>
      <c r="B21" s="82" t="s">
        <v>77</v>
      </c>
      <c r="C21" s="82" t="s">
        <v>93</v>
      </c>
      <c r="D21" s="86" t="s">
        <v>94</v>
      </c>
      <c r="E21" s="90">
        <f>+I21</f>
        <v>0</v>
      </c>
      <c r="F21" s="90">
        <f>+I21</f>
        <v>0</v>
      </c>
      <c r="G21" s="90">
        <v>0</v>
      </c>
      <c r="H21" s="90">
        <v>0</v>
      </c>
      <c r="I21" s="9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82" t="s">
        <v>76</v>
      </c>
      <c r="B22" s="82" t="s">
        <v>77</v>
      </c>
      <c r="C22" s="82" t="s">
        <v>95</v>
      </c>
      <c r="D22" s="86" t="s">
        <v>166</v>
      </c>
      <c r="E22" s="90">
        <f>+I22</f>
        <v>20546</v>
      </c>
      <c r="F22" s="90">
        <f>+I22</f>
        <v>20546</v>
      </c>
      <c r="G22" s="89"/>
      <c r="H22" s="89"/>
      <c r="I22" s="90">
        <v>20546</v>
      </c>
    </row>
    <row r="23" spans="1:26" ht="12.75" customHeight="1" x14ac:dyDescent="0.2">
      <c r="A23" s="82" t="s">
        <v>76</v>
      </c>
      <c r="B23" s="82" t="s">
        <v>77</v>
      </c>
      <c r="C23" s="82" t="s">
        <v>96</v>
      </c>
      <c r="D23" s="86" t="s">
        <v>141</v>
      </c>
      <c r="E23" s="89"/>
      <c r="F23" s="89"/>
      <c r="G23" s="89"/>
      <c r="H23" s="90">
        <f>+I23</f>
        <v>0</v>
      </c>
      <c r="I23" s="90"/>
    </row>
    <row r="24" spans="1:26" ht="12.75" customHeight="1" x14ac:dyDescent="0.2">
      <c r="A24" s="82" t="s">
        <v>76</v>
      </c>
      <c r="B24" s="82" t="s">
        <v>77</v>
      </c>
      <c r="C24" s="82" t="s">
        <v>97</v>
      </c>
      <c r="D24" s="86" t="s">
        <v>167</v>
      </c>
      <c r="E24" s="91"/>
      <c r="F24" s="91"/>
      <c r="G24" s="91"/>
      <c r="H24" s="90">
        <f>+I24</f>
        <v>0</v>
      </c>
      <c r="I24" s="92"/>
    </row>
    <row r="25" spans="1:26" ht="12.75" customHeight="1" x14ac:dyDescent="0.2">
      <c r="A25" s="82" t="s">
        <v>76</v>
      </c>
      <c r="B25" s="82" t="s">
        <v>77</v>
      </c>
      <c r="C25" s="82" t="s">
        <v>98</v>
      </c>
      <c r="D25" s="86" t="s">
        <v>99</v>
      </c>
      <c r="E25" s="90">
        <f>+I25</f>
        <v>4850</v>
      </c>
      <c r="F25" s="90">
        <f>+I25</f>
        <v>4850</v>
      </c>
      <c r="G25" s="89"/>
      <c r="H25" s="89"/>
      <c r="I25" s="90">
        <v>4850</v>
      </c>
    </row>
    <row r="26" spans="1:26" ht="12.75" customHeight="1" x14ac:dyDescent="0.2">
      <c r="A26" s="82" t="s">
        <v>76</v>
      </c>
      <c r="B26" s="82" t="s">
        <v>77</v>
      </c>
      <c r="C26" s="82" t="s">
        <v>100</v>
      </c>
      <c r="D26" s="86" t="s">
        <v>101</v>
      </c>
      <c r="E26" s="91"/>
      <c r="F26" s="91"/>
      <c r="G26" s="90">
        <f>+I26</f>
        <v>0</v>
      </c>
      <c r="H26" s="91"/>
      <c r="I26" s="92"/>
    </row>
    <row r="27" spans="1:26" ht="12.75" customHeight="1" x14ac:dyDescent="0.2">
      <c r="A27" s="82" t="s">
        <v>76</v>
      </c>
      <c r="B27" s="82" t="s">
        <v>77</v>
      </c>
      <c r="C27" s="82" t="s">
        <v>102</v>
      </c>
      <c r="D27" s="86" t="s">
        <v>103</v>
      </c>
      <c r="E27" s="89"/>
      <c r="F27" s="89"/>
      <c r="G27" s="93">
        <f>+I27</f>
        <v>0</v>
      </c>
      <c r="H27" s="89"/>
      <c r="I27" s="90"/>
    </row>
    <row r="28" spans="1:26" ht="12.75" customHeight="1" x14ac:dyDescent="0.2">
      <c r="A28" s="82" t="s">
        <v>76</v>
      </c>
      <c r="B28" s="82" t="s">
        <v>77</v>
      </c>
      <c r="C28" s="82" t="s">
        <v>104</v>
      </c>
      <c r="D28" s="86" t="s">
        <v>105</v>
      </c>
      <c r="E28" s="89"/>
      <c r="F28" s="89"/>
      <c r="G28" s="90">
        <f>+I28</f>
        <v>0</v>
      </c>
      <c r="H28" s="89"/>
      <c r="I28" s="90"/>
    </row>
    <row r="29" spans="1:26" ht="12.75" customHeight="1" x14ac:dyDescent="0.2">
      <c r="A29" s="82" t="s">
        <v>76</v>
      </c>
      <c r="B29" s="82" t="s">
        <v>77</v>
      </c>
      <c r="C29" s="82" t="s">
        <v>106</v>
      </c>
      <c r="D29" s="86" t="s">
        <v>107</v>
      </c>
      <c r="E29" s="89"/>
      <c r="F29" s="89"/>
      <c r="G29" s="90">
        <f>+I29</f>
        <v>23925</v>
      </c>
      <c r="H29" s="89"/>
      <c r="I29" s="90">
        <v>23925</v>
      </c>
    </row>
    <row r="30" spans="1:26" ht="12.75" customHeight="1" x14ac:dyDescent="0.2">
      <c r="A30" s="82" t="s">
        <v>76</v>
      </c>
      <c r="B30" s="82" t="s">
        <v>108</v>
      </c>
      <c r="C30" s="82" t="s">
        <v>109</v>
      </c>
      <c r="D30" s="86" t="s">
        <v>168</v>
      </c>
      <c r="E30" s="90"/>
      <c r="F30" s="90"/>
      <c r="G30" s="90"/>
      <c r="H30" s="90">
        <f>+I30</f>
        <v>0</v>
      </c>
      <c r="I30" s="90"/>
    </row>
    <row r="31" spans="1:26" ht="12.75" customHeight="1" x14ac:dyDescent="0.2">
      <c r="E31" s="90"/>
      <c r="F31" s="90"/>
      <c r="G31" s="90"/>
      <c r="H31" s="90"/>
      <c r="I31" s="90"/>
    </row>
    <row r="32" spans="1:26" ht="12.75" customHeight="1" x14ac:dyDescent="0.2">
      <c r="A32" s="82" t="s">
        <v>76</v>
      </c>
      <c r="B32" s="82" t="s">
        <v>110</v>
      </c>
      <c r="C32" s="82" t="s">
        <v>109</v>
      </c>
      <c r="D32" s="86" t="s">
        <v>145</v>
      </c>
      <c r="E32" s="90">
        <f>SUM(E11:E31)</f>
        <v>61603</v>
      </c>
      <c r="F32" s="90">
        <f>SUM(F11:F31)</f>
        <v>61636</v>
      </c>
      <c r="G32" s="90">
        <f>SUM(G11:G31)</f>
        <v>712772</v>
      </c>
      <c r="H32" s="90">
        <f>SUM(H11:H31)</f>
        <v>3000</v>
      </c>
      <c r="I32" s="90">
        <f>SUM(I11:I31)</f>
        <v>777408</v>
      </c>
      <c r="K32" s="105"/>
    </row>
    <row r="33" spans="1:9" ht="12.75" customHeight="1" x14ac:dyDescent="0.2">
      <c r="A33" s="82" t="s">
        <v>111</v>
      </c>
      <c r="B33" s="82" t="s">
        <v>110</v>
      </c>
      <c r="C33" s="82" t="s">
        <v>109</v>
      </c>
      <c r="D33" s="86" t="s">
        <v>112</v>
      </c>
      <c r="E33" s="89"/>
      <c r="F33" s="89"/>
      <c r="G33" s="90">
        <f>+I33</f>
        <v>0</v>
      </c>
      <c r="H33" s="89"/>
      <c r="I33" s="90">
        <v>0</v>
      </c>
    </row>
    <row r="34" spans="1:9" ht="12.75" customHeight="1" x14ac:dyDescent="0.2">
      <c r="A34" s="82" t="s">
        <v>113</v>
      </c>
      <c r="B34" s="82" t="s">
        <v>110</v>
      </c>
      <c r="C34" s="82" t="s">
        <v>109</v>
      </c>
      <c r="D34" s="86" t="s">
        <v>114</v>
      </c>
      <c r="E34" s="89"/>
      <c r="F34" s="89"/>
      <c r="G34" s="90">
        <f>+I34</f>
        <v>70782</v>
      </c>
      <c r="H34" s="89"/>
      <c r="I34" s="90">
        <v>70782</v>
      </c>
    </row>
    <row r="35" spans="1:9" ht="12.75" customHeight="1" x14ac:dyDescent="0.2">
      <c r="A35" s="82" t="s">
        <v>115</v>
      </c>
      <c r="B35" s="82" t="s">
        <v>110</v>
      </c>
      <c r="C35" s="82" t="s">
        <v>109</v>
      </c>
      <c r="D35" s="86" t="s">
        <v>116</v>
      </c>
      <c r="E35" s="89"/>
      <c r="F35" s="89"/>
      <c r="G35" s="90">
        <f>+I35</f>
        <v>1548559</v>
      </c>
      <c r="H35" s="89"/>
      <c r="I35" s="90">
        <v>1548559</v>
      </c>
    </row>
    <row r="36" spans="1:9" ht="12.75" customHeight="1" x14ac:dyDescent="0.2">
      <c r="A36" s="82" t="s">
        <v>117</v>
      </c>
      <c r="B36" s="82" t="s">
        <v>110</v>
      </c>
      <c r="C36" s="82" t="s">
        <v>109</v>
      </c>
      <c r="D36" s="86" t="s">
        <v>118</v>
      </c>
      <c r="E36" s="89"/>
      <c r="F36" s="89"/>
      <c r="G36" s="90">
        <f>+I36</f>
        <v>1251545</v>
      </c>
      <c r="H36" s="89"/>
      <c r="I36" s="90">
        <v>1251545</v>
      </c>
    </row>
    <row r="37" spans="1:9" ht="12.75" customHeight="1" x14ac:dyDescent="0.2">
      <c r="A37" s="82" t="s">
        <v>119</v>
      </c>
      <c r="B37" s="82" t="s">
        <v>110</v>
      </c>
      <c r="C37" s="82" t="s">
        <v>109</v>
      </c>
      <c r="D37" s="86" t="s">
        <v>146</v>
      </c>
      <c r="E37" s="89"/>
      <c r="F37" s="89"/>
      <c r="G37" s="89"/>
      <c r="H37" s="90">
        <f>+I37</f>
        <v>6930</v>
      </c>
      <c r="I37" s="90">
        <v>6930</v>
      </c>
    </row>
    <row r="38" spans="1:9" ht="12.75" customHeight="1" x14ac:dyDescent="0.2">
      <c r="A38" s="82" t="s">
        <v>120</v>
      </c>
      <c r="B38" s="82" t="s">
        <v>110</v>
      </c>
      <c r="C38" s="82" t="s">
        <v>109</v>
      </c>
      <c r="D38" s="86" t="s">
        <v>147</v>
      </c>
      <c r="E38" s="89"/>
      <c r="F38" s="89"/>
      <c r="G38" s="89"/>
      <c r="H38" s="93">
        <f>+I38</f>
        <v>0</v>
      </c>
      <c r="I38" s="90"/>
    </row>
    <row r="39" spans="1:9" ht="12.75" customHeight="1" x14ac:dyDescent="0.2">
      <c r="A39" s="82" t="s">
        <v>121</v>
      </c>
      <c r="B39" s="82" t="s">
        <v>110</v>
      </c>
      <c r="C39" s="82" t="s">
        <v>109</v>
      </c>
      <c r="D39" s="86" t="s">
        <v>148</v>
      </c>
      <c r="E39" s="89"/>
      <c r="F39" s="89"/>
      <c r="G39" s="90">
        <f>+I39</f>
        <v>0</v>
      </c>
      <c r="H39" s="94"/>
      <c r="I39" s="90"/>
    </row>
    <row r="40" spans="1:9" ht="12.75" customHeight="1" x14ac:dyDescent="0.2">
      <c r="A40" s="82" t="s">
        <v>122</v>
      </c>
      <c r="B40" s="82" t="s">
        <v>110</v>
      </c>
      <c r="C40" s="82" t="s">
        <v>109</v>
      </c>
      <c r="D40" s="86" t="s">
        <v>149</v>
      </c>
      <c r="E40" s="89"/>
      <c r="F40" s="89"/>
      <c r="G40" s="90">
        <f>+I40</f>
        <v>1811288</v>
      </c>
      <c r="H40" s="89"/>
      <c r="I40" s="90">
        <v>1811288</v>
      </c>
    </row>
    <row r="41" spans="1:9" ht="12.75" customHeight="1" x14ac:dyDescent="0.2">
      <c r="A41" s="82" t="s">
        <v>123</v>
      </c>
      <c r="B41" s="82" t="s">
        <v>110</v>
      </c>
      <c r="C41" s="82" t="s">
        <v>109</v>
      </c>
      <c r="D41" s="86" t="s">
        <v>150</v>
      </c>
      <c r="E41" s="89"/>
      <c r="F41" s="89"/>
      <c r="G41" s="95" t="s">
        <v>124</v>
      </c>
      <c r="H41" s="90">
        <f>+I41</f>
        <v>127397</v>
      </c>
      <c r="I41" s="90">
        <v>127397</v>
      </c>
    </row>
    <row r="42" spans="1:9" ht="12.75" customHeight="1" x14ac:dyDescent="0.2">
      <c r="A42" s="82" t="s">
        <v>125</v>
      </c>
      <c r="B42" s="82" t="s">
        <v>110</v>
      </c>
      <c r="C42" s="82" t="s">
        <v>109</v>
      </c>
      <c r="D42" s="86" t="s">
        <v>151</v>
      </c>
      <c r="E42" s="89"/>
      <c r="F42" s="89"/>
      <c r="G42" s="89"/>
      <c r="H42" s="90">
        <f>+I42</f>
        <v>0</v>
      </c>
      <c r="I42" s="90"/>
    </row>
    <row r="43" spans="1:9" ht="12.75" customHeight="1" x14ac:dyDescent="0.2">
      <c r="A43" s="82">
        <v>94</v>
      </c>
      <c r="B43" s="82" t="s">
        <v>110</v>
      </c>
      <c r="C43" s="82" t="s">
        <v>109</v>
      </c>
      <c r="D43" s="86" t="s">
        <v>152</v>
      </c>
      <c r="E43" s="89"/>
      <c r="F43" s="89"/>
      <c r="G43" s="89"/>
      <c r="H43" s="90">
        <f>+I43</f>
        <v>0</v>
      </c>
      <c r="I43" s="90"/>
    </row>
    <row r="44" spans="1:9" ht="12.75" customHeight="1" x14ac:dyDescent="0.2">
      <c r="A44" s="82" t="s">
        <v>126</v>
      </c>
      <c r="B44" s="82" t="s">
        <v>110</v>
      </c>
      <c r="C44" s="82" t="s">
        <v>109</v>
      </c>
      <c r="D44" s="86" t="s">
        <v>153</v>
      </c>
      <c r="E44" s="91"/>
      <c r="F44" s="91"/>
      <c r="G44" s="92">
        <f>+I44</f>
        <v>6522622</v>
      </c>
      <c r="H44" s="91"/>
      <c r="I44" s="90">
        <v>6522622</v>
      </c>
    </row>
    <row r="45" spans="1:9" ht="12.75" customHeight="1" x14ac:dyDescent="0.2">
      <c r="A45" s="82" t="s">
        <v>127</v>
      </c>
      <c r="B45" s="82" t="s">
        <v>110</v>
      </c>
      <c r="C45" s="82" t="s">
        <v>109</v>
      </c>
      <c r="D45" s="86" t="s">
        <v>154</v>
      </c>
      <c r="E45" s="89"/>
      <c r="F45" s="89"/>
      <c r="G45" s="90">
        <f>+I45</f>
        <v>10597651</v>
      </c>
      <c r="H45" s="89"/>
      <c r="I45" s="90">
        <f>10197676+399975</f>
        <v>10597651</v>
      </c>
    </row>
    <row r="46" spans="1:9" ht="12.75" customHeight="1" x14ac:dyDescent="0.2">
      <c r="A46" s="82" t="s">
        <v>128</v>
      </c>
      <c r="B46" s="82" t="s">
        <v>110</v>
      </c>
      <c r="C46" s="82" t="s">
        <v>109</v>
      </c>
      <c r="D46" s="86" t="s">
        <v>155</v>
      </c>
      <c r="E46" s="89"/>
      <c r="F46" s="89"/>
      <c r="G46" s="90">
        <f>+I46</f>
        <v>0</v>
      </c>
      <c r="H46" s="89"/>
      <c r="I46" s="90">
        <v>0</v>
      </c>
    </row>
    <row r="47" spans="1:9" ht="12.75" customHeight="1" x14ac:dyDescent="0.2">
      <c r="E47" s="90"/>
      <c r="F47" s="90"/>
      <c r="G47" s="90"/>
      <c r="H47" s="90"/>
      <c r="I47" s="90"/>
    </row>
    <row r="48" spans="1:9" ht="12.75" customHeight="1" x14ac:dyDescent="0.2">
      <c r="D48" s="86" t="s">
        <v>69</v>
      </c>
      <c r="E48" s="90">
        <f>SUM(E32:E47)</f>
        <v>61603</v>
      </c>
      <c r="F48" s="90">
        <f>SUM(F32:F47)</f>
        <v>61636</v>
      </c>
      <c r="G48" s="90">
        <f>SUM(G32:G47)</f>
        <v>22515219</v>
      </c>
      <c r="H48" s="90">
        <f>SUM(H32:H47)</f>
        <v>137327</v>
      </c>
      <c r="I48" s="90">
        <f>SUM(I32:I47)</f>
        <v>22714182</v>
      </c>
    </row>
    <row r="49" spans="1:26" ht="12.75" customHeight="1" x14ac:dyDescent="0.2"/>
    <row r="50" spans="1:26" ht="12.75" customHeight="1" x14ac:dyDescent="0.2">
      <c r="I50" s="96"/>
    </row>
    <row r="51" spans="1:26" ht="12.75" customHeight="1" x14ac:dyDescent="0.2">
      <c r="D51" s="86" t="s">
        <v>129</v>
      </c>
    </row>
    <row r="52" spans="1:26" ht="12.75" customHeight="1" x14ac:dyDescent="0.2">
      <c r="I52" s="97" t="s">
        <v>124</v>
      </c>
    </row>
    <row r="53" spans="1:26" ht="12.75" customHeight="1" x14ac:dyDescent="0.2">
      <c r="D53" s="86" t="s">
        <v>74</v>
      </c>
      <c r="E53" s="98">
        <f>F48/G48</f>
        <v>2.7375261151135152E-3</v>
      </c>
    </row>
    <row r="54" spans="1:26" ht="12.75" customHeight="1" x14ac:dyDescent="0.2"/>
    <row r="55" spans="1:26" ht="12.75" customHeight="1" x14ac:dyDescent="0.2">
      <c r="D55" s="86" t="s">
        <v>73</v>
      </c>
      <c r="E55" s="98">
        <f>E48/(+G48+F48-E48)</f>
        <v>2.7360564296593261E-3</v>
      </c>
    </row>
    <row r="56" spans="1:26" ht="9" customHeight="1" x14ac:dyDescent="0.2"/>
    <row r="57" spans="1:26" ht="12.75" customHeight="1" x14ac:dyDescent="0.2">
      <c r="D57" s="99"/>
      <c r="E57" s="86"/>
    </row>
    <row r="58" spans="1:26" ht="12.75" customHeight="1" x14ac:dyDescent="0.2">
      <c r="D58" s="86" t="s">
        <v>130</v>
      </c>
    </row>
    <row r="59" spans="1:26" ht="12.75" customHeight="1" x14ac:dyDescent="0.2">
      <c r="A59" s="14"/>
      <c r="B59" s="14"/>
      <c r="C59" s="14"/>
      <c r="D59" s="86" t="s">
        <v>159</v>
      </c>
      <c r="E59" s="100">
        <f>58699+29275+726+19881+15531</f>
        <v>124112</v>
      </c>
      <c r="F59" s="100">
        <v>124112</v>
      </c>
      <c r="G59" s="100">
        <v>-124112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86" t="s">
        <v>131</v>
      </c>
      <c r="E60" s="100">
        <f>275+1444+6690+150+125+1505+600+331+39+75+325</f>
        <v>11559</v>
      </c>
      <c r="F60" s="100">
        <v>11559</v>
      </c>
      <c r="G60" s="100">
        <v>-11559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86" t="s">
        <v>132</v>
      </c>
      <c r="E61" s="100">
        <f>1535+2648</f>
        <v>4183</v>
      </c>
      <c r="F61" s="100">
        <v>4183</v>
      </c>
      <c r="G61" s="100">
        <v>-4183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86" t="s">
        <v>133</v>
      </c>
      <c r="E62" s="101">
        <f>13150+995</f>
        <v>14145</v>
      </c>
      <c r="F62" s="101">
        <v>14145</v>
      </c>
      <c r="G62" s="101">
        <v>-14145</v>
      </c>
      <c r="H62" s="88"/>
      <c r="I62" s="88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86"/>
      <c r="B63" s="86"/>
      <c r="C63" s="86"/>
      <c r="D63" s="86" t="s">
        <v>134</v>
      </c>
      <c r="E63" s="101">
        <v>16864</v>
      </c>
      <c r="F63" s="101">
        <v>16864</v>
      </c>
      <c r="G63" s="101">
        <v>-16864</v>
      </c>
      <c r="H63" s="88"/>
      <c r="I63" s="88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86" t="s">
        <v>135</v>
      </c>
      <c r="E64" s="100">
        <f>16372+19185</f>
        <v>35557</v>
      </c>
      <c r="F64" s="100">
        <v>35557</v>
      </c>
      <c r="G64" s="100">
        <v>-35557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82"/>
      <c r="B65" s="82"/>
      <c r="C65" s="82"/>
      <c r="D65" s="86" t="s">
        <v>136</v>
      </c>
      <c r="E65" s="101">
        <v>67110</v>
      </c>
      <c r="F65" s="101">
        <v>67110</v>
      </c>
      <c r="G65" s="101">
        <v>-67110</v>
      </c>
      <c r="H65" s="90"/>
      <c r="I65" s="90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82"/>
      <c r="B66" s="82"/>
      <c r="C66" s="82"/>
      <c r="D66" s="86" t="s">
        <v>169</v>
      </c>
      <c r="E66" s="101"/>
      <c r="F66" s="101"/>
      <c r="G66" s="101">
        <v>0</v>
      </c>
      <c r="H66" s="90"/>
      <c r="I66" s="90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82"/>
      <c r="B67" s="82"/>
      <c r="C67" s="82"/>
      <c r="D67" s="86" t="s">
        <v>389</v>
      </c>
      <c r="E67" s="100">
        <v>835762</v>
      </c>
      <c r="F67" s="100">
        <v>835762</v>
      </c>
      <c r="G67" s="100">
        <v>-835762</v>
      </c>
      <c r="H67" s="90"/>
      <c r="I67" s="90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82"/>
      <c r="B68" s="82"/>
      <c r="C68" s="82"/>
      <c r="D68" s="86" t="s">
        <v>390</v>
      </c>
      <c r="E68" s="100">
        <v>283224</v>
      </c>
      <c r="F68" s="100">
        <v>283224</v>
      </c>
      <c r="G68" s="100">
        <v>-283224</v>
      </c>
      <c r="H68" s="90"/>
      <c r="I68" s="90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82"/>
      <c r="B69" s="82"/>
      <c r="C69" s="82"/>
      <c r="D69" s="86" t="s">
        <v>391</v>
      </c>
      <c r="E69" s="100">
        <v>544797</v>
      </c>
      <c r="F69" s="100">
        <v>544797</v>
      </c>
      <c r="G69" s="100">
        <v>-544797</v>
      </c>
      <c r="H69" s="90"/>
      <c r="I69" s="90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82"/>
      <c r="B70" s="82"/>
      <c r="C70" s="82"/>
      <c r="D70" s="86" t="s">
        <v>392</v>
      </c>
      <c r="E70" s="100">
        <v>42909</v>
      </c>
      <c r="F70" s="100">
        <v>42909</v>
      </c>
      <c r="G70" s="100">
        <v>-42909</v>
      </c>
      <c r="H70" s="90"/>
      <c r="I70" s="9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82"/>
      <c r="B71" s="82"/>
      <c r="C71" s="82"/>
      <c r="D71" s="86" t="s">
        <v>396</v>
      </c>
      <c r="E71" s="100">
        <v>326644</v>
      </c>
      <c r="F71" s="100">
        <v>326644</v>
      </c>
      <c r="G71" s="100">
        <v>-326644</v>
      </c>
      <c r="H71" s="90"/>
      <c r="I71" s="90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82"/>
      <c r="B72" s="82"/>
      <c r="C72" s="82"/>
      <c r="D72" s="86"/>
      <c r="E72" s="90"/>
      <c r="F72" s="90"/>
      <c r="G72" s="90"/>
      <c r="H72" s="90"/>
      <c r="I72" s="90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82"/>
      <c r="B73" s="82"/>
      <c r="C73" s="82"/>
      <c r="D73" s="86" t="s">
        <v>137</v>
      </c>
      <c r="E73" s="90"/>
      <c r="F73" s="90"/>
      <c r="G73" s="90"/>
      <c r="H73" s="90"/>
      <c r="I73" s="90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82"/>
      <c r="B74" s="82"/>
      <c r="C74" s="82"/>
      <c r="D74" s="86" t="s">
        <v>138</v>
      </c>
      <c r="E74" s="90"/>
      <c r="F74" s="90"/>
      <c r="G74" s="90"/>
      <c r="H74" s="90"/>
      <c r="I74" s="90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82"/>
      <c r="B75" s="82"/>
      <c r="C75" s="82"/>
      <c r="D75" s="86" t="s">
        <v>139</v>
      </c>
      <c r="E75" s="90">
        <v>0</v>
      </c>
      <c r="F75" s="90">
        <v>0</v>
      </c>
      <c r="G75" s="90">
        <v>621114</v>
      </c>
      <c r="H75" s="90">
        <f>+G75</f>
        <v>621114</v>
      </c>
      <c r="I75" s="90"/>
      <c r="J75" s="14" t="s">
        <v>393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82"/>
      <c r="B76" s="82"/>
      <c r="C76" s="82"/>
      <c r="D76" s="86" t="s">
        <v>140</v>
      </c>
      <c r="E76" s="90">
        <v>0</v>
      </c>
      <c r="F76" s="90">
        <v>0</v>
      </c>
      <c r="G76" s="90">
        <v>0</v>
      </c>
      <c r="H76" s="90">
        <v>0</v>
      </c>
      <c r="I76" s="90"/>
      <c r="J76" s="14" t="s">
        <v>394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82"/>
      <c r="B77" s="82"/>
      <c r="C77" s="82"/>
      <c r="D77" s="86" t="s">
        <v>141</v>
      </c>
      <c r="E77" s="90">
        <v>0</v>
      </c>
      <c r="F77" s="90">
        <v>0</v>
      </c>
      <c r="G77" s="90">
        <v>190156</v>
      </c>
      <c r="H77" s="90">
        <f>+G77</f>
        <v>190156</v>
      </c>
      <c r="I77" s="90"/>
      <c r="J77" s="14" t="s">
        <v>384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82"/>
      <c r="B78" s="82"/>
      <c r="C78" s="82"/>
      <c r="D78" s="86" t="s">
        <v>142</v>
      </c>
      <c r="E78" s="90">
        <v>0</v>
      </c>
      <c r="F78" s="90">
        <v>0</v>
      </c>
      <c r="G78" s="90">
        <v>0</v>
      </c>
      <c r="H78" s="90">
        <v>0</v>
      </c>
      <c r="I78" s="90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82"/>
      <c r="B79" s="82"/>
      <c r="C79" s="82"/>
      <c r="D79" s="86" t="s">
        <v>169</v>
      </c>
      <c r="E79" s="90">
        <v>0</v>
      </c>
      <c r="F79" s="90">
        <v>0</v>
      </c>
      <c r="G79" s="90">
        <v>0</v>
      </c>
      <c r="H79" s="90">
        <v>0</v>
      </c>
      <c r="I79" s="90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82"/>
      <c r="B80" s="82"/>
      <c r="C80" s="82"/>
      <c r="D80" s="86"/>
      <c r="E80" s="90"/>
      <c r="F80" s="90"/>
      <c r="G80" s="90"/>
      <c r="H80" s="90"/>
      <c r="I80" s="90"/>
    </row>
    <row r="81" spans="1:9" ht="12.75" customHeight="1" x14ac:dyDescent="0.2">
      <c r="A81" s="82"/>
      <c r="B81" s="82"/>
      <c r="C81" s="82"/>
      <c r="D81" s="86" t="s">
        <v>143</v>
      </c>
      <c r="E81" s="90">
        <f>+E48+SUM(E59:E72)-SUM(E74:E80)</f>
        <v>2368469</v>
      </c>
      <c r="F81" s="90">
        <f>+F48+SUM(F59:F72)-SUM(F74:F80)</f>
        <v>2368502</v>
      </c>
      <c r="G81" s="90">
        <f>+G48+SUM(G59:G72)-SUM(G74:G80)</f>
        <v>19397083</v>
      </c>
      <c r="H81" s="90">
        <f>+H48+SUM(H59:H72)-SUM(H74:H80)</f>
        <v>-673943</v>
      </c>
      <c r="I81" s="90">
        <f>+I48+SUM(I59:I65)-SUM(I74:I78)</f>
        <v>22714182</v>
      </c>
    </row>
    <row r="82" spans="1:9" ht="12.75" customHeight="1" x14ac:dyDescent="0.2">
      <c r="A82" s="82"/>
      <c r="B82" s="82"/>
      <c r="C82" s="82"/>
      <c r="D82" s="86"/>
      <c r="E82" s="93"/>
      <c r="F82" s="93"/>
      <c r="G82" s="90"/>
      <c r="H82" s="90"/>
      <c r="I82" s="90"/>
    </row>
    <row r="83" spans="1:9" ht="12.75" customHeight="1" x14ac:dyDescent="0.2">
      <c r="A83" s="82"/>
      <c r="B83" s="82"/>
      <c r="C83" s="82"/>
      <c r="D83" s="86" t="s">
        <v>144</v>
      </c>
      <c r="E83" s="98"/>
      <c r="F83" s="90"/>
      <c r="G83" s="90"/>
      <c r="H83" s="90"/>
      <c r="I83" s="90"/>
    </row>
    <row r="84" spans="1:9" ht="12.75" customHeight="1" x14ac:dyDescent="0.2">
      <c r="A84" s="82"/>
      <c r="B84" s="82"/>
      <c r="C84" s="82"/>
      <c r="D84" s="86"/>
      <c r="E84" s="90"/>
      <c r="F84" s="90"/>
      <c r="G84" s="90"/>
      <c r="H84" s="90"/>
      <c r="I84" s="90"/>
    </row>
    <row r="85" spans="1:9" ht="12.75" customHeight="1" x14ac:dyDescent="0.2">
      <c r="A85" s="102"/>
      <c r="B85" s="102"/>
      <c r="C85" s="102"/>
      <c r="D85" s="86" t="s">
        <v>74</v>
      </c>
      <c r="E85" s="98">
        <f>F81/G81</f>
        <v>0.12210609193145175</v>
      </c>
      <c r="I85" s="92"/>
    </row>
    <row r="86" spans="1:9" ht="12.75" customHeight="1" x14ac:dyDescent="0.2">
      <c r="A86" s="82"/>
      <c r="B86" s="82"/>
      <c r="C86" s="82"/>
      <c r="D86" s="86"/>
      <c r="E86" s="90"/>
      <c r="F86" s="90"/>
      <c r="G86" s="90"/>
      <c r="H86" s="90"/>
      <c r="I86" s="90"/>
    </row>
    <row r="87" spans="1:9" ht="12.75" customHeight="1" x14ac:dyDescent="0.2">
      <c r="A87" s="102"/>
      <c r="B87" s="102"/>
      <c r="C87" s="102"/>
      <c r="D87" s="86" t="s">
        <v>73</v>
      </c>
      <c r="E87" s="98">
        <f>E81/(+G81+F81-E81)</f>
        <v>0.12210418291049041</v>
      </c>
      <c r="I87" s="92"/>
    </row>
    <row r="88" spans="1:9" ht="12.75" customHeight="1" x14ac:dyDescent="0.2">
      <c r="A88" s="82"/>
      <c r="B88" s="82"/>
      <c r="C88" s="82"/>
      <c r="D88" s="86"/>
      <c r="E88" s="90"/>
      <c r="F88" s="90"/>
      <c r="G88" s="90"/>
      <c r="H88" s="90"/>
      <c r="I88" s="90"/>
    </row>
    <row r="89" spans="1:9" ht="12.75" customHeight="1" x14ac:dyDescent="0.2">
      <c r="A89" s="82"/>
      <c r="B89" s="82"/>
      <c r="C89" s="82"/>
      <c r="D89" s="86"/>
      <c r="E89" s="90"/>
      <c r="F89" s="90"/>
      <c r="G89" s="90"/>
      <c r="H89" s="90"/>
      <c r="I89" s="90"/>
    </row>
    <row r="90" spans="1:9" ht="12.75" customHeight="1" x14ac:dyDescent="0.2">
      <c r="A90" s="82"/>
      <c r="B90" s="82"/>
      <c r="C90" s="82"/>
      <c r="D90" s="86"/>
      <c r="E90" s="90"/>
      <c r="F90" s="90"/>
      <c r="G90" s="90"/>
      <c r="H90" s="90"/>
      <c r="I90" s="90"/>
    </row>
    <row r="91" spans="1:9" ht="12.75" customHeight="1" x14ac:dyDescent="0.2">
      <c r="A91" s="82"/>
      <c r="B91" s="82"/>
      <c r="C91" s="82"/>
      <c r="D91" s="86"/>
      <c r="E91" s="90"/>
      <c r="F91" s="90"/>
      <c r="G91" s="90"/>
      <c r="H91" s="93"/>
      <c r="I91" s="90"/>
    </row>
    <row r="92" spans="1:9" ht="12.75" customHeight="1" x14ac:dyDescent="0.2">
      <c r="E92" s="90"/>
      <c r="F92" s="90"/>
      <c r="G92" s="90"/>
      <c r="H92" s="90"/>
      <c r="I92" s="90"/>
    </row>
    <row r="93" spans="1:9" ht="12.75" customHeight="1" x14ac:dyDescent="0.2">
      <c r="A93" s="82"/>
      <c r="B93" s="82"/>
      <c r="C93" s="82"/>
      <c r="D93" s="86"/>
      <c r="E93" s="90"/>
      <c r="F93" s="90"/>
      <c r="G93" s="90"/>
      <c r="H93" s="90"/>
      <c r="I93" s="90"/>
    </row>
    <row r="94" spans="1:9" ht="12.75" customHeight="1" x14ac:dyDescent="0.2">
      <c r="A94" s="82"/>
      <c r="B94" s="82"/>
      <c r="C94" s="82"/>
      <c r="D94" s="86"/>
      <c r="E94" s="90"/>
      <c r="F94" s="90"/>
      <c r="G94" s="90"/>
      <c r="H94" s="90"/>
      <c r="I94" s="90"/>
    </row>
    <row r="95" spans="1:9" ht="12.75" customHeight="1" x14ac:dyDescent="0.2">
      <c r="A95" s="82"/>
      <c r="B95" s="82"/>
      <c r="C95" s="82"/>
      <c r="D95" s="86"/>
      <c r="E95" s="90"/>
      <c r="F95" s="90"/>
      <c r="G95" s="90"/>
      <c r="H95" s="90"/>
      <c r="I95" s="90"/>
    </row>
    <row r="96" spans="1:9" ht="12.75" customHeight="1" x14ac:dyDescent="0.2">
      <c r="A96" s="82"/>
      <c r="B96" s="82"/>
      <c r="C96" s="82"/>
      <c r="D96" s="86"/>
      <c r="E96" s="90"/>
      <c r="F96" s="90"/>
      <c r="G96" s="90"/>
      <c r="H96" s="90"/>
      <c r="I96" s="90"/>
    </row>
    <row r="97" spans="1:9" ht="12.75" customHeight="1" x14ac:dyDescent="0.2">
      <c r="A97" s="82"/>
      <c r="B97" s="82"/>
      <c r="C97" s="82"/>
      <c r="D97" s="86"/>
      <c r="E97" s="90"/>
      <c r="F97" s="90"/>
      <c r="G97" s="90"/>
      <c r="H97" s="90"/>
      <c r="I97" s="90"/>
    </row>
    <row r="98" spans="1:9" ht="12.75" customHeight="1" x14ac:dyDescent="0.2">
      <c r="A98" s="82"/>
      <c r="B98" s="82"/>
      <c r="C98" s="82"/>
      <c r="D98" s="86"/>
      <c r="E98" s="90"/>
      <c r="F98" s="90"/>
      <c r="G98" s="103"/>
      <c r="H98" s="90"/>
      <c r="I98" s="90"/>
    </row>
    <row r="99" spans="1:9" ht="12.75" customHeight="1" x14ac:dyDescent="0.2">
      <c r="A99" s="82"/>
      <c r="B99" s="82"/>
      <c r="C99" s="82"/>
      <c r="D99" s="86"/>
      <c r="E99" s="90"/>
      <c r="F99" s="90"/>
      <c r="G99" s="90"/>
      <c r="H99" s="90"/>
      <c r="I99" s="90"/>
    </row>
    <row r="100" spans="1:9" ht="12.75" customHeight="1" x14ac:dyDescent="0.2">
      <c r="A100" s="82"/>
      <c r="B100" s="82"/>
      <c r="C100" s="82"/>
      <c r="D100" s="86"/>
      <c r="E100" s="90"/>
      <c r="F100" s="90"/>
      <c r="G100" s="90"/>
      <c r="H100" s="90"/>
      <c r="I100" s="90"/>
    </row>
    <row r="101" spans="1:9" ht="12.75" customHeight="1" x14ac:dyDescent="0.2">
      <c r="A101" s="82"/>
      <c r="B101" s="82"/>
      <c r="C101" s="82"/>
      <c r="D101" s="86"/>
      <c r="E101" s="90"/>
      <c r="F101" s="90"/>
      <c r="G101" s="90"/>
      <c r="H101" s="90"/>
      <c r="I101" s="90"/>
    </row>
    <row r="102" spans="1:9" ht="12.75" customHeight="1" x14ac:dyDescent="0.2">
      <c r="A102" s="82"/>
      <c r="B102" s="82"/>
      <c r="C102" s="82"/>
      <c r="D102" s="86"/>
      <c r="E102" s="90"/>
      <c r="F102" s="90"/>
      <c r="G102" s="103"/>
      <c r="H102" s="93"/>
      <c r="I102" s="90"/>
    </row>
    <row r="103" spans="1:9" ht="12.75" customHeight="1" x14ac:dyDescent="0.2">
      <c r="A103" s="82"/>
      <c r="B103" s="82"/>
      <c r="C103" s="82"/>
      <c r="D103" s="86"/>
      <c r="E103" s="90"/>
      <c r="F103" s="90"/>
      <c r="G103" s="90"/>
      <c r="H103" s="90"/>
      <c r="I103" s="90"/>
    </row>
    <row r="104" spans="1:9" ht="12.75" customHeight="1" x14ac:dyDescent="0.2">
      <c r="A104" s="82"/>
      <c r="B104" s="82"/>
      <c r="C104" s="82"/>
      <c r="D104" s="86"/>
      <c r="E104" s="90"/>
      <c r="F104" s="90"/>
      <c r="G104" s="90"/>
      <c r="H104" s="90"/>
      <c r="I104" s="90"/>
    </row>
    <row r="105" spans="1:9" ht="12.75" customHeight="1" x14ac:dyDescent="0.2">
      <c r="A105" s="102"/>
      <c r="B105" s="102"/>
      <c r="C105" s="102"/>
      <c r="D105" s="97"/>
      <c r="G105" s="92"/>
      <c r="I105" s="92"/>
    </row>
    <row r="106" spans="1:9" ht="12.75" customHeight="1" x14ac:dyDescent="0.2">
      <c r="A106" s="82"/>
      <c r="B106" s="82"/>
      <c r="C106" s="82"/>
      <c r="D106" s="86"/>
      <c r="E106" s="90"/>
      <c r="F106" s="90"/>
      <c r="G106" s="90"/>
      <c r="H106" s="90"/>
      <c r="I106" s="90"/>
    </row>
    <row r="107" spans="1:9" ht="12.75" customHeight="1" x14ac:dyDescent="0.2">
      <c r="A107" s="82"/>
      <c r="B107" s="82"/>
      <c r="C107" s="82"/>
      <c r="D107" s="86"/>
      <c r="E107" s="90"/>
      <c r="F107" s="90"/>
      <c r="G107" s="90"/>
      <c r="H107" s="90"/>
      <c r="I107" s="90"/>
    </row>
    <row r="108" spans="1:9" ht="12.75" customHeight="1" x14ac:dyDescent="0.2">
      <c r="E108" s="90"/>
      <c r="F108" s="90"/>
      <c r="G108" s="90"/>
      <c r="H108" s="90"/>
      <c r="I108" s="90"/>
    </row>
    <row r="109" spans="1:9" ht="12.75" customHeight="1" x14ac:dyDescent="0.2">
      <c r="D109" s="86"/>
      <c r="E109" s="90"/>
      <c r="F109" s="90"/>
      <c r="G109" s="90"/>
      <c r="H109" s="90"/>
      <c r="I109" s="90"/>
    </row>
    <row r="110" spans="1:9" ht="12.75" customHeight="1" x14ac:dyDescent="0.2"/>
    <row r="111" spans="1:9" ht="12.75" customHeight="1" x14ac:dyDescent="0.2"/>
    <row r="112" spans="1:9" ht="12.75" customHeight="1" x14ac:dyDescent="0.2">
      <c r="D112" s="86"/>
    </row>
    <row r="113" spans="1:9" ht="12.75" customHeight="1" x14ac:dyDescent="0.2"/>
    <row r="114" spans="1:9" ht="12.75" customHeight="1" x14ac:dyDescent="0.2">
      <c r="D114" s="86"/>
      <c r="E114" s="98"/>
    </row>
    <row r="115" spans="1:9" ht="12.75" customHeight="1" x14ac:dyDescent="0.2"/>
    <row r="116" spans="1:9" ht="12.75" customHeight="1" x14ac:dyDescent="0.2">
      <c r="D116" s="86"/>
      <c r="E116" s="98"/>
    </row>
    <row r="117" spans="1:9" ht="12.75" customHeight="1" x14ac:dyDescent="0.2"/>
    <row r="118" spans="1:9" ht="12.75" customHeight="1" x14ac:dyDescent="0.2">
      <c r="D118" s="99"/>
      <c r="E118" s="86"/>
    </row>
    <row r="119" spans="1:9" ht="12.75" customHeight="1" x14ac:dyDescent="0.2">
      <c r="D119" s="86"/>
    </row>
    <row r="120" spans="1:9" ht="12.75" customHeight="1" x14ac:dyDescent="0.2">
      <c r="D120" s="86"/>
    </row>
    <row r="121" spans="1:9" ht="12.75" customHeight="1" x14ac:dyDescent="0.2">
      <c r="D121" s="86"/>
    </row>
    <row r="122" spans="1:9" ht="12.75" customHeight="1" x14ac:dyDescent="0.2"/>
    <row r="123" spans="1:9" ht="12.75" customHeight="1" x14ac:dyDescent="0.2">
      <c r="E123" s="88"/>
      <c r="F123" s="88"/>
      <c r="G123" s="88"/>
      <c r="H123" s="88"/>
      <c r="I123" s="88"/>
    </row>
    <row r="124" spans="1:9" ht="12.75" customHeight="1" x14ac:dyDescent="0.2">
      <c r="A124" s="86"/>
      <c r="B124" s="86"/>
      <c r="C124" s="86"/>
      <c r="D124" s="86"/>
      <c r="E124" s="88"/>
      <c r="F124" s="88"/>
      <c r="G124" s="88"/>
      <c r="H124" s="88"/>
      <c r="I124" s="88"/>
    </row>
    <row r="125" spans="1:9" ht="12.75" customHeight="1" x14ac:dyDescent="0.2"/>
    <row r="126" spans="1:9" ht="12.75" customHeight="1" x14ac:dyDescent="0.2">
      <c r="A126" s="82"/>
      <c r="B126" s="82"/>
      <c r="C126" s="82"/>
      <c r="D126" s="86"/>
      <c r="E126" s="90"/>
      <c r="F126" s="90"/>
      <c r="G126" s="90"/>
      <c r="H126" s="90"/>
      <c r="I126" s="90"/>
    </row>
    <row r="127" spans="1:9" ht="12.75" customHeight="1" x14ac:dyDescent="0.2">
      <c r="A127" s="82"/>
      <c r="B127" s="82"/>
      <c r="C127" s="82"/>
      <c r="D127" s="86"/>
      <c r="E127" s="90"/>
      <c r="F127" s="90"/>
      <c r="G127" s="90"/>
      <c r="H127" s="90"/>
      <c r="I127" s="90"/>
    </row>
    <row r="128" spans="1:9" ht="12.75" customHeight="1" x14ac:dyDescent="0.2">
      <c r="A128" s="82"/>
      <c r="B128" s="82"/>
      <c r="C128" s="82"/>
      <c r="D128" s="86"/>
      <c r="E128" s="90"/>
      <c r="F128" s="90"/>
      <c r="G128" s="90"/>
      <c r="H128" s="90"/>
      <c r="I128" s="90"/>
    </row>
    <row r="129" spans="1:9" ht="12.75" customHeight="1" x14ac:dyDescent="0.2">
      <c r="A129" s="82"/>
      <c r="B129" s="82"/>
      <c r="C129" s="82"/>
      <c r="D129" s="86"/>
      <c r="E129" s="90"/>
      <c r="F129" s="103"/>
      <c r="G129" s="90"/>
      <c r="H129" s="90"/>
      <c r="I129" s="90"/>
    </row>
    <row r="130" spans="1:9" ht="12.75" customHeight="1" x14ac:dyDescent="0.2">
      <c r="A130" s="82"/>
      <c r="B130" s="82"/>
      <c r="C130" s="82"/>
      <c r="D130" s="86"/>
      <c r="E130" s="90"/>
      <c r="F130" s="90"/>
      <c r="G130" s="90"/>
      <c r="H130" s="90"/>
      <c r="I130" s="90"/>
    </row>
    <row r="131" spans="1:9" ht="12.75" customHeight="1" x14ac:dyDescent="0.2">
      <c r="A131" s="82"/>
      <c r="B131" s="82"/>
      <c r="C131" s="82"/>
      <c r="D131" s="86"/>
      <c r="E131" s="90"/>
      <c r="F131" s="90"/>
      <c r="G131" s="90"/>
      <c r="H131" s="90"/>
      <c r="I131" s="90"/>
    </row>
    <row r="132" spans="1:9" ht="12.75" customHeight="1" x14ac:dyDescent="0.2">
      <c r="A132" s="82"/>
      <c r="B132" s="82"/>
      <c r="C132" s="82"/>
      <c r="D132" s="86"/>
      <c r="E132" s="90"/>
      <c r="F132" s="90"/>
      <c r="G132" s="90"/>
      <c r="H132" s="90"/>
      <c r="I132" s="90"/>
    </row>
    <row r="133" spans="1:9" ht="12.75" customHeight="1" x14ac:dyDescent="0.2">
      <c r="A133" s="82"/>
      <c r="B133" s="82"/>
      <c r="C133" s="82"/>
      <c r="D133" s="86"/>
      <c r="E133" s="90"/>
      <c r="F133" s="90"/>
      <c r="G133" s="90"/>
      <c r="H133" s="90"/>
      <c r="I133" s="90"/>
    </row>
    <row r="134" spans="1:9" ht="12.75" customHeight="1" x14ac:dyDescent="0.2">
      <c r="A134" s="82"/>
      <c r="B134" s="82"/>
      <c r="C134" s="82"/>
      <c r="D134" s="86"/>
      <c r="E134" s="90"/>
      <c r="F134" s="90"/>
      <c r="G134" s="90"/>
      <c r="H134" s="90"/>
      <c r="I134" s="90"/>
    </row>
    <row r="135" spans="1:9" ht="12.75" customHeight="1" x14ac:dyDescent="0.2">
      <c r="A135" s="82"/>
      <c r="B135" s="82"/>
      <c r="C135" s="82"/>
      <c r="D135" s="86"/>
      <c r="E135" s="90"/>
      <c r="F135" s="90"/>
      <c r="G135" s="90"/>
      <c r="H135" s="90"/>
      <c r="I135" s="90"/>
    </row>
    <row r="136" spans="1:9" ht="12.75" customHeight="1" x14ac:dyDescent="0.2">
      <c r="A136" s="82"/>
      <c r="B136" s="82"/>
      <c r="C136" s="82"/>
      <c r="D136" s="86"/>
      <c r="E136" s="90"/>
      <c r="F136" s="90"/>
      <c r="G136" s="90"/>
      <c r="H136" s="90"/>
      <c r="I136" s="90"/>
    </row>
    <row r="137" spans="1:9" ht="12.75" customHeight="1" x14ac:dyDescent="0.2">
      <c r="A137" s="82"/>
      <c r="B137" s="82"/>
      <c r="C137" s="82"/>
      <c r="D137" s="86"/>
      <c r="E137" s="90"/>
      <c r="F137" s="90"/>
      <c r="G137" s="90"/>
      <c r="H137" s="90"/>
      <c r="I137" s="90"/>
    </row>
    <row r="138" spans="1:9" ht="12.75" customHeight="1" x14ac:dyDescent="0.2">
      <c r="A138" s="82"/>
      <c r="B138" s="82"/>
      <c r="C138" s="82"/>
      <c r="D138" s="86"/>
      <c r="E138" s="90"/>
      <c r="F138" s="90"/>
      <c r="G138" s="90"/>
      <c r="H138" s="93"/>
      <c r="I138" s="90"/>
    </row>
    <row r="139" spans="1:9" ht="12.75" customHeight="1" x14ac:dyDescent="0.2">
      <c r="A139" s="102"/>
      <c r="B139" s="102"/>
      <c r="C139" s="102"/>
      <c r="D139" s="97"/>
      <c r="I139" s="92"/>
    </row>
    <row r="140" spans="1:9" ht="12.75" customHeight="1" x14ac:dyDescent="0.2">
      <c r="A140" s="82"/>
      <c r="B140" s="82"/>
      <c r="C140" s="82"/>
      <c r="D140" s="86"/>
      <c r="E140" s="90"/>
      <c r="F140" s="90"/>
      <c r="G140" s="90"/>
      <c r="H140" s="90"/>
      <c r="I140" s="90"/>
    </row>
    <row r="141" spans="1:9" ht="12.75" customHeight="1" x14ac:dyDescent="0.2">
      <c r="A141" s="102"/>
      <c r="B141" s="102"/>
      <c r="C141" s="102"/>
      <c r="D141" s="97"/>
      <c r="I141" s="92"/>
    </row>
    <row r="142" spans="1:9" ht="12.75" customHeight="1" x14ac:dyDescent="0.2">
      <c r="A142" s="82"/>
      <c r="B142" s="82"/>
      <c r="C142" s="82"/>
      <c r="D142" s="86"/>
      <c r="E142" s="90"/>
      <c r="F142" s="90"/>
      <c r="G142" s="90"/>
      <c r="H142" s="90"/>
      <c r="I142" s="90"/>
    </row>
    <row r="143" spans="1:9" ht="12.75" customHeight="1" x14ac:dyDescent="0.2">
      <c r="A143" s="82"/>
      <c r="B143" s="82"/>
      <c r="C143" s="82"/>
      <c r="D143" s="86"/>
      <c r="E143" s="90"/>
      <c r="F143" s="90"/>
      <c r="G143" s="90"/>
      <c r="H143" s="90"/>
      <c r="I143" s="90"/>
    </row>
    <row r="144" spans="1:9" ht="12.75" customHeight="1" x14ac:dyDescent="0.2">
      <c r="A144" s="82"/>
      <c r="B144" s="82"/>
      <c r="C144" s="82"/>
      <c r="D144" s="86"/>
      <c r="E144" s="90"/>
      <c r="F144" s="90"/>
      <c r="G144" s="90"/>
      <c r="H144" s="90"/>
      <c r="I144" s="90"/>
    </row>
    <row r="145" spans="1:9" ht="12.75" customHeight="1" x14ac:dyDescent="0.2">
      <c r="A145" s="82"/>
      <c r="B145" s="82"/>
      <c r="C145" s="82"/>
      <c r="D145" s="86"/>
      <c r="E145" s="90"/>
      <c r="F145" s="90"/>
      <c r="G145" s="90"/>
      <c r="H145" s="90"/>
      <c r="I145" s="90"/>
    </row>
    <row r="146" spans="1:9" ht="12.75" customHeight="1" x14ac:dyDescent="0.2">
      <c r="E146" s="90"/>
      <c r="F146" s="90"/>
      <c r="G146" s="90"/>
      <c r="H146" s="90"/>
      <c r="I146" s="90"/>
    </row>
    <row r="147" spans="1:9" ht="12.75" customHeight="1" x14ac:dyDescent="0.2">
      <c r="A147" s="82"/>
      <c r="B147" s="82"/>
      <c r="C147" s="82"/>
      <c r="D147" s="86"/>
      <c r="E147" s="90"/>
      <c r="F147" s="90"/>
      <c r="G147" s="90"/>
      <c r="H147" s="90"/>
      <c r="I147" s="90"/>
    </row>
    <row r="148" spans="1:9" ht="12.75" customHeight="1" x14ac:dyDescent="0.2">
      <c r="A148" s="82"/>
      <c r="B148" s="82"/>
      <c r="C148" s="82"/>
      <c r="D148" s="86"/>
      <c r="E148" s="90"/>
      <c r="F148" s="90"/>
      <c r="G148" s="90"/>
      <c r="H148" s="90"/>
      <c r="I148" s="90"/>
    </row>
    <row r="149" spans="1:9" ht="12.75" customHeight="1" x14ac:dyDescent="0.2">
      <c r="A149" s="82"/>
      <c r="B149" s="82"/>
      <c r="C149" s="82"/>
      <c r="D149" s="86"/>
      <c r="E149" s="90"/>
      <c r="F149" s="90"/>
      <c r="G149" s="90"/>
      <c r="H149" s="90"/>
      <c r="I149" s="90"/>
    </row>
    <row r="150" spans="1:9" ht="12.75" customHeight="1" x14ac:dyDescent="0.2">
      <c r="A150" s="82"/>
      <c r="B150" s="82"/>
      <c r="C150" s="82"/>
      <c r="D150" s="86"/>
      <c r="E150" s="90"/>
      <c r="F150" s="90"/>
      <c r="G150" s="90"/>
      <c r="H150" s="90"/>
      <c r="I150" s="90"/>
    </row>
    <row r="151" spans="1:9" ht="12.75" customHeight="1" x14ac:dyDescent="0.2">
      <c r="A151" s="82"/>
      <c r="B151" s="82"/>
      <c r="C151" s="82"/>
      <c r="D151" s="86"/>
      <c r="E151" s="90"/>
      <c r="F151" s="90"/>
      <c r="G151" s="90"/>
      <c r="H151" s="90"/>
      <c r="I151" s="90"/>
    </row>
    <row r="152" spans="1:9" ht="12.75" customHeight="1" x14ac:dyDescent="0.2">
      <c r="A152" s="82"/>
      <c r="B152" s="82"/>
      <c r="C152" s="82"/>
      <c r="D152" s="86"/>
      <c r="E152" s="90"/>
      <c r="F152" s="90"/>
      <c r="G152" s="103"/>
      <c r="H152" s="90"/>
      <c r="I152" s="90"/>
    </row>
    <row r="153" spans="1:9" ht="12.75" customHeight="1" x14ac:dyDescent="0.2">
      <c r="A153" s="82"/>
      <c r="B153" s="82"/>
      <c r="C153" s="82"/>
      <c r="D153" s="86"/>
      <c r="E153" s="90"/>
      <c r="F153" s="90"/>
      <c r="G153" s="90"/>
      <c r="H153" s="90"/>
      <c r="I153" s="90"/>
    </row>
    <row r="154" spans="1:9" ht="12.75" customHeight="1" x14ac:dyDescent="0.2">
      <c r="A154" s="82"/>
      <c r="B154" s="82"/>
      <c r="C154" s="82"/>
      <c r="D154" s="86"/>
      <c r="E154" s="90"/>
      <c r="F154" s="90"/>
      <c r="G154" s="90"/>
      <c r="H154" s="103"/>
      <c r="I154" s="90"/>
    </row>
    <row r="155" spans="1:9" ht="12.75" customHeight="1" x14ac:dyDescent="0.2">
      <c r="A155" s="82"/>
      <c r="B155" s="82"/>
      <c r="C155" s="82"/>
      <c r="D155" s="86"/>
      <c r="E155" s="90"/>
      <c r="F155" s="90"/>
      <c r="G155" s="90"/>
      <c r="H155" s="90"/>
      <c r="I155" s="90"/>
    </row>
    <row r="156" spans="1:9" ht="12.75" customHeight="1" x14ac:dyDescent="0.2">
      <c r="A156" s="82"/>
      <c r="B156" s="82"/>
      <c r="C156" s="82"/>
      <c r="D156" s="86"/>
      <c r="E156" s="90"/>
      <c r="F156" s="90"/>
      <c r="G156" s="103"/>
      <c r="H156" s="90"/>
      <c r="I156" s="90"/>
    </row>
    <row r="157" spans="1:9" ht="12.75" customHeight="1" x14ac:dyDescent="0.2">
      <c r="A157" s="82"/>
      <c r="B157" s="82"/>
      <c r="C157" s="82"/>
      <c r="D157" s="86"/>
      <c r="E157" s="90"/>
      <c r="F157" s="90"/>
      <c r="G157" s="90"/>
      <c r="H157" s="90"/>
      <c r="I157" s="90"/>
    </row>
    <row r="158" spans="1:9" ht="12.75" customHeight="1" x14ac:dyDescent="0.2">
      <c r="A158" s="82"/>
      <c r="B158" s="82"/>
      <c r="C158" s="82"/>
      <c r="D158" s="86"/>
      <c r="E158" s="90"/>
      <c r="F158" s="90"/>
      <c r="G158" s="90"/>
      <c r="H158" s="90"/>
      <c r="I158" s="90"/>
    </row>
    <row r="159" spans="1:9" ht="12.75" customHeight="1" x14ac:dyDescent="0.2">
      <c r="A159" s="102"/>
      <c r="B159" s="102"/>
      <c r="C159" s="102"/>
      <c r="D159" s="97"/>
      <c r="G159" s="92"/>
      <c r="I159" s="92"/>
    </row>
    <row r="160" spans="1:9" ht="12.75" customHeight="1" x14ac:dyDescent="0.2">
      <c r="A160" s="82"/>
      <c r="B160" s="82"/>
      <c r="C160" s="82"/>
      <c r="D160" s="86"/>
      <c r="E160" s="90"/>
      <c r="F160" s="90"/>
      <c r="G160" s="90"/>
      <c r="H160" s="90"/>
      <c r="I160" s="90"/>
    </row>
    <row r="161" spans="1:9" ht="12.75" customHeight="1" x14ac:dyDescent="0.2">
      <c r="A161" s="82"/>
      <c r="B161" s="82"/>
      <c r="C161" s="82"/>
      <c r="D161" s="86"/>
      <c r="E161" s="90"/>
      <c r="F161" s="90"/>
      <c r="G161" s="90"/>
      <c r="H161" s="90"/>
      <c r="I161" s="90"/>
    </row>
    <row r="162" spans="1:9" ht="12.75" customHeight="1" x14ac:dyDescent="0.2">
      <c r="E162" s="90"/>
      <c r="F162" s="90"/>
      <c r="G162" s="90"/>
      <c r="H162" s="90"/>
      <c r="I162" s="90"/>
    </row>
    <row r="163" spans="1:9" ht="12.75" customHeight="1" x14ac:dyDescent="0.2">
      <c r="D163" s="86"/>
      <c r="E163" s="90"/>
      <c r="F163" s="90"/>
      <c r="G163" s="90"/>
      <c r="H163" s="90"/>
      <c r="I163" s="90"/>
    </row>
    <row r="164" spans="1:9" ht="12.75" customHeight="1" x14ac:dyDescent="0.2"/>
    <row r="165" spans="1:9" ht="12.75" customHeight="1" x14ac:dyDescent="0.2"/>
    <row r="166" spans="1:9" ht="12.75" customHeight="1" x14ac:dyDescent="0.2">
      <c r="D166" s="86"/>
    </row>
    <row r="167" spans="1:9" ht="12.75" customHeight="1" x14ac:dyDescent="0.2"/>
    <row r="168" spans="1:9" ht="12.75" customHeight="1" x14ac:dyDescent="0.2">
      <c r="D168" s="86"/>
      <c r="E168" s="98"/>
    </row>
    <row r="169" spans="1:9" ht="12.75" customHeight="1" x14ac:dyDescent="0.2"/>
    <row r="170" spans="1:9" ht="12.75" customHeight="1" x14ac:dyDescent="0.2">
      <c r="D170" s="86"/>
      <c r="E170" s="98"/>
    </row>
    <row r="171" spans="1:9" ht="12.75" customHeight="1" x14ac:dyDescent="0.2"/>
    <row r="172" spans="1:9" ht="12.75" customHeight="1" x14ac:dyDescent="0.2">
      <c r="D172" s="99"/>
      <c r="E172" s="86"/>
    </row>
    <row r="173" spans="1:9" ht="12.75" customHeight="1" x14ac:dyDescent="0.2">
      <c r="D173" s="86"/>
    </row>
    <row r="174" spans="1:9" ht="12.75" customHeight="1" x14ac:dyDescent="0.2">
      <c r="D174" s="86"/>
    </row>
    <row r="175" spans="1:9" ht="12.75" customHeight="1" x14ac:dyDescent="0.2">
      <c r="D175" s="86"/>
    </row>
    <row r="176" spans="1:9" ht="12.75" customHeight="1" x14ac:dyDescent="0.2"/>
    <row r="177" spans="1:9" ht="12.75" customHeight="1" x14ac:dyDescent="0.2">
      <c r="E177" s="88"/>
      <c r="F177" s="88"/>
      <c r="G177" s="88"/>
      <c r="H177" s="88"/>
      <c r="I177" s="88"/>
    </row>
    <row r="178" spans="1:9" ht="12.75" customHeight="1" x14ac:dyDescent="0.2">
      <c r="A178" s="86"/>
      <c r="B178" s="86"/>
      <c r="C178" s="86"/>
      <c r="D178" s="82"/>
      <c r="E178" s="88"/>
      <c r="F178" s="88"/>
      <c r="G178" s="88"/>
      <c r="H178" s="88"/>
      <c r="I178" s="88"/>
    </row>
    <row r="179" spans="1:9" ht="12.75" customHeight="1" x14ac:dyDescent="0.2"/>
    <row r="180" spans="1:9" ht="12.75" customHeight="1" x14ac:dyDescent="0.2">
      <c r="A180" s="82"/>
      <c r="B180" s="82"/>
      <c r="C180" s="82"/>
      <c r="D180" s="86"/>
      <c r="E180" s="90"/>
      <c r="F180" s="90"/>
      <c r="G180" s="90"/>
      <c r="H180" s="90"/>
      <c r="I180" s="90"/>
    </row>
    <row r="181" spans="1:9" ht="12.75" customHeight="1" x14ac:dyDescent="0.2">
      <c r="A181" s="82"/>
      <c r="B181" s="82"/>
      <c r="C181" s="82"/>
      <c r="D181" s="86"/>
      <c r="E181" s="90"/>
      <c r="F181" s="90"/>
      <c r="G181" s="90"/>
      <c r="H181" s="90"/>
      <c r="I181" s="90"/>
    </row>
    <row r="182" spans="1:9" ht="12.75" customHeight="1" x14ac:dyDescent="0.2">
      <c r="A182" s="82"/>
      <c r="B182" s="82"/>
      <c r="C182" s="82"/>
      <c r="D182" s="86"/>
      <c r="E182" s="90"/>
      <c r="F182" s="90"/>
      <c r="G182" s="90"/>
      <c r="H182" s="90"/>
      <c r="I182" s="90"/>
    </row>
    <row r="183" spans="1:9" ht="12.75" customHeight="1" x14ac:dyDescent="0.2">
      <c r="A183" s="82"/>
      <c r="B183" s="82"/>
      <c r="C183" s="82"/>
      <c r="D183" s="86"/>
      <c r="E183" s="90"/>
      <c r="F183" s="90"/>
      <c r="G183" s="90"/>
      <c r="H183" s="90"/>
      <c r="I183" s="90"/>
    </row>
    <row r="184" spans="1:9" ht="12.75" customHeight="1" x14ac:dyDescent="0.2">
      <c r="A184" s="82"/>
      <c r="B184" s="82"/>
      <c r="C184" s="82"/>
      <c r="D184" s="86"/>
      <c r="E184" s="90"/>
      <c r="F184" s="90"/>
      <c r="G184" s="90"/>
      <c r="H184" s="90"/>
      <c r="I184" s="90"/>
    </row>
    <row r="185" spans="1:9" ht="12.75" customHeight="1" x14ac:dyDescent="0.2">
      <c r="A185" s="82"/>
      <c r="B185" s="82"/>
      <c r="C185" s="82"/>
      <c r="D185" s="86"/>
      <c r="E185" s="90"/>
      <c r="F185" s="90"/>
      <c r="G185" s="90"/>
      <c r="H185" s="90"/>
      <c r="I185" s="90"/>
    </row>
    <row r="186" spans="1:9" ht="12.75" customHeight="1" x14ac:dyDescent="0.2">
      <c r="A186" s="82"/>
      <c r="B186" s="82"/>
      <c r="C186" s="82"/>
      <c r="D186" s="86"/>
      <c r="E186" s="90"/>
      <c r="F186" s="90"/>
      <c r="G186" s="90"/>
      <c r="H186" s="90"/>
      <c r="I186" s="90"/>
    </row>
    <row r="187" spans="1:9" ht="12.75" customHeight="1" x14ac:dyDescent="0.2">
      <c r="A187" s="82"/>
      <c r="B187" s="82"/>
      <c r="C187" s="82"/>
      <c r="D187" s="86"/>
      <c r="E187" s="90"/>
      <c r="F187" s="90"/>
      <c r="G187" s="90"/>
      <c r="H187" s="90"/>
      <c r="I187" s="90"/>
    </row>
    <row r="188" spans="1:9" ht="12.75" customHeight="1" x14ac:dyDescent="0.2"/>
    <row r="189" spans="1:9" ht="12.75" customHeight="1" x14ac:dyDescent="0.2"/>
    <row r="190" spans="1:9" ht="12.75" customHeight="1" x14ac:dyDescent="0.2"/>
    <row r="191" spans="1:9" ht="12.75" customHeight="1" x14ac:dyDescent="0.2"/>
    <row r="192" spans="1:9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Todd Kelly</cp:lastModifiedBy>
  <cp:lastPrinted>2019-01-07T14:13:57Z</cp:lastPrinted>
  <dcterms:created xsi:type="dcterms:W3CDTF">2001-10-16T14:04:43Z</dcterms:created>
  <dcterms:modified xsi:type="dcterms:W3CDTF">2019-04-24T16:20:10Z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