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8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<sst xmlns="http://schemas.openxmlformats.org/spreadsheetml/2006/main" count="602" uniqueCount="389">
  <si>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</si>
  <si>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</si>
  <si>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</si>
  <si>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</si>
  <si>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</si>
  <si>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</si>
  <si>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</si>
  <si>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</si>
  <si>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</si>
  <si>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</si>
  <si>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</si>
  <si>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</si>
  <si>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</si>
  <si>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</si>
  <si>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</si>
  <si>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</si>
  <si>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</si>
  <si>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</si>
  <si>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</si>
  <si>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</si>
  <si>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</si>
  <si>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</si>
  <si>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</si>
  <si>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</si>
  <si>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</si>
  <si>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</si>
  <si>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</si>
  <si>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</si>
  <si>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</si>
  <si>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</si>
  <si>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</si>
  <si>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</si>
  <si>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</si>
  <si>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</si>
  <si>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</si>
  <si>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</si>
  <si>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</si>
  <si>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</si>
  <si>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</si>
  <si>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</si>
  <si>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</si>
  <si>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</si>
  <si>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</si>
  <si>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</si>
  <si>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</si>
  <si>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</si>
  <si>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</si>
  <si>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</si>
  <si>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</si>
  <si>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</si>
  <si>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</si>
  <si>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</si>
  <si>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</si>
  <si>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</si>
  <si>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</si>
  <si>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</si>
  <si>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</si>
  <si>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</si>
  <si>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</si>
  <si>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</si>
  <si>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</si>
  <si>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</si>
  <si>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</si>
  <si>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</si>
  <si>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</si>
  <si>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</si>
  <si>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</si>
  <si>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</si>
  <si>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</si>
  <si>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</si>
  <si>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</si>
  <si>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</si>
  <si>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</si>
  <si>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</si>
  <si>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</si>
  <si>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</si>
  <si>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</si>
  <si>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</si>
  <si>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</si>
  <si>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</si>
  <si>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</si>
  <si>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</si>
  <si>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</si>
  <si>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</si>
  <si>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</si>
  <si>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</si>
  <si>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</si>
  <si>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</si>
  <si>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</si>
  <si>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</si>
  <si>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</si>
  <si>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</si>
  <si>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</si>
  <si>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</si>
  <si>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</si>
  <si>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</si>
  <si>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</si>
  <si>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</si>
  <si>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</si>
  <si>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</si>
  <si>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</si>
  <si>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</si>
  <si>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</si>
  <si>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</si>
  <si>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</si>
  <si>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</si>
  <si>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</si>
  <si>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</si>
  <si>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</si>
  <si>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</si>
  <si>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</si>
  <si>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</si>
  <si>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</si>
  <si>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</si>
  <si>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</si>
  <si>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</si>
  <si>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</si>
  <si>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</si>
  <si>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</si>
  <si>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</si>
  <si>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</si>
  <si>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</si>
  <si>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</si>
  <si>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</si>
  <si>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</si>
  <si>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</si>
  <si>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</si>
  <si>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</si>
  <si>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</si>
  <si>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LEGAL COST</t>
  </si>
  <si>
    <t>LIABILITY, PROP., FIDELITY BOND PREM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</si>
  <si>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</si>
  <si>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</si>
  <si>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</si>
  <si>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</si>
  <si>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</si>
  <si>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</si>
  <si>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</si>
  <si>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</si>
  <si>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</si>
  <si>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</si>
  <si>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</si>
  <si>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</si>
  <si>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</si>
  <si>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</si>
  <si>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</si>
  <si>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</si>
  <si>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</si>
  <si>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</si>
  <si>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</si>
  <si>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</si>
  <si>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</si>
  <si>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</si>
  <si>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</si>
  <si>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</si>
  <si>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</si>
  <si>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</si>
  <si>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</si>
  <si>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</si>
  <si>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</si>
  <si>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</si>
  <si>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</si>
  <si>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</si>
  <si>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</si>
  <si>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</si>
  <si>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</si>
  <si>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</si>
  <si>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</si>
  <si>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</si>
  <si>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</si>
  <si>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</si>
  <si>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</si>
  <si>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</si>
  <si>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</si>
  <si>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</si>
  <si>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</si>
  <si>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</si>
  <si>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</si>
  <si>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</si>
  <si>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</si>
  <si>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</si>
  <si>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</si>
  <si>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</si>
  <si>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</si>
  <si>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</si>
  <si>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</si>
  <si>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</si>
  <si>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</si>
  <si>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</si>
  <si>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</si>
  <si>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</si>
  <si>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</si>
  <si>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</si>
  <si>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</si>
  <si>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</si>
  <si>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</si>
  <si>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</si>
  <si>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</si>
  <si>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</si>
  <si>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</si>
  <si>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</si>
  <si>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</si>
  <si>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</si>
  <si>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</si>
  <si>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</si>
  <si>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</si>
  <si>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</si>
  <si>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</si>
  <si>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</si>
  <si>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</si>
  <si>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</si>
  <si>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</si>
  <si>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</si>
  <si>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</si>
  <si>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</si>
  <si>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</si>
  <si>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</si>
  <si>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</si>
  <si>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</si>
  <si>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</si>
  <si>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</si>
  <si>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</si>
  <si>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</si>
  <si>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</si>
  <si>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</si>
  <si>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</si>
  <si>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</si>
  <si>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</si>
  <si>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</si>
  <si>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</si>
  <si>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</si>
  <si>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</si>
  <si>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</si>
  <si>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</si>
  <si>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</si>
  <si>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</si>
  <si>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</si>
  <si>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</si>
  <si>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</si>
  <si>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</si>
  <si>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</si>
  <si>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</si>
  <si>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</si>
  <si>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</si>
  <si>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</si>
  <si>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</si>
  <si>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</si>
  <si>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</si>
  <si>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</si>
  <si>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</si>
  <si>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</si>
  <si>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</si>
  <si>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</si>
  <si>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</si>
  <si>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</si>
  <si>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</si>
  <si>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</si>
  <si>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</si>
  <si>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</si>
  <si>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</si>
  <si>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</si>
  <si>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</si>
  <si>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</si>
  <si>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</si>
  <si>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</si>
  <si>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</si>
  <si>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</si>
  <si>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</si>
  <si>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</si>
  <si>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</si>
  <si>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</si>
  <si>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</si>
  <si>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</si>
  <si>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</si>
  <si>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</si>
  <si>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</si>
  <si>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</si>
  <si>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</si>
  <si>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</si>
  <si>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</si>
  <si>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</si>
  <si>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</si>
  <si>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</si>
  <si>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</si>
  <si>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</si>
  <si>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</si>
  <si>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</si>
  <si>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</si>
  <si>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</si>
  <si>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</si>
  <si>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</si>
  <si>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</si>
  <si>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</si>
  <si>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</si>
  <si>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</si>
  <si>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</si>
  <si>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</si>
  <si>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</si>
  <si>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</si>
  <si>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</si>
  <si>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</si>
  <si>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</si>
  <si>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</si>
  <si>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</si>
  <si>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</si>
  <si>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</si>
  <si>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</si>
  <si>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</si>
  <si>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</si>
  <si>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</si>
  <si>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</si>
  <si>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</si>
  <si>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</si>
  <si>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</si>
  <si>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</si>
  <si>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</si>
  <si>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</si>
  <si>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</si>
  <si>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</si>
  <si>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</si>
  <si>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</si>
  <si>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</si>
  <si>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</si>
  <si>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</si>
  <si>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</si>
  <si>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</si>
  <si>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</si>
  <si>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</si>
  <si>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</si>
  <si>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</si>
  <si>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</si>
  <si>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</si>
  <si>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</si>
  <si>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</si>
  <si>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</si>
  <si>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</si>
  <si>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</si>
  <si>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</si>
  <si>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</si>
  <si>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</si>
  <si>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</si>
  <si>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</si>
  <si>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</si>
  <si>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</si>
  <si>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</si>
  <si>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</si>
  <si>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</si>
  <si>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</si>
  <si>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</si>
  <si>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</si>
  <si>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</si>
  <si>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</si>
  <si>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</si>
  <si>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</si>
  <si>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2014-15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</si>
  <si>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</si>
  <si>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</si>
  <si>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</si>
  <si>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</si>
  <si>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</si>
  <si>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</si>
  <si>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91 and 97</t>
  </si>
  <si>
    <t xml:space="preserve"> </t>
  </si>
  <si>
    <t>Funds</t>
  </si>
  <si>
    <t xml:space="preserve">Fund 60 </t>
  </si>
  <si>
    <t>Fund 75</t>
  </si>
  <si>
    <t>Fund 87</t>
  </si>
  <si>
    <t>Fund 89</t>
  </si>
  <si>
    <t>Vehicles</t>
  </si>
  <si>
    <t>Wayne Moll</t>
  </si>
  <si>
    <t>OCCUPANCY</t>
  </si>
  <si>
    <t>BUSINESS OFFICE</t>
  </si>
  <si>
    <t>COMPUTER TECHNICIAN</t>
  </si>
  <si>
    <t>POSTAGE AND TELEPHONE</t>
  </si>
  <si>
    <t>SUPPLIES AND RECEPTIONIST</t>
  </si>
  <si>
    <t>40% OF AGENCY ADMINISTRATOR</t>
  </si>
  <si>
    <t>SUB-CONTRACT PAYMENTS   FD 27</t>
  </si>
  <si>
    <t>ADM TRAVEL 40%</t>
  </si>
  <si>
    <t>CESA 7  DATA PARTNERSHIP</t>
  </si>
  <si>
    <t>CESA 10  DATA PATNERSHIP</t>
  </si>
  <si>
    <t>RESALE  WEIDENHAMMER   FD 61</t>
  </si>
  <si>
    <t>NATURAL GAS CONSORTIUM</t>
  </si>
  <si>
    <t>RESALE INFINITE CAMPUS FD 64</t>
  </si>
  <si>
    <t xml:space="preserve">              500 OBJECTS</t>
  </si>
  <si>
    <t xml:space="preserve">             FUND 61 AND 64 UNDER CHARGE</t>
  </si>
  <si>
    <t xml:space="preserve"> ORGANIZATION DUES</t>
  </si>
  <si>
    <t xml:space="preserve">               COPY COSTS</t>
  </si>
  <si>
    <t xml:space="preserve">               OTHER TRAVEL BOC</t>
  </si>
  <si>
    <t xml:space="preserve">              RURAL GROUP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</si>
</sst>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u val="double"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dashed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/>
      <right style="dashed"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37" fontId="12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8" fillId="0" borderId="0" xfId="52" applyAlignment="1" applyProtection="1">
      <alignment/>
      <protection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16" fillId="0" borderId="10" xfId="0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21" xfId="44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44" fontId="19" fillId="0" borderId="0" xfId="44" applyFont="1" applyAlignment="1">
      <alignment/>
    </xf>
    <xf numFmtId="2" fontId="6" fillId="0" borderId="0" xfId="0" applyNumberFormat="1" applyFont="1" applyAlignment="1">
      <alignment/>
    </xf>
    <xf numFmtId="44" fontId="19" fillId="0" borderId="0" xfId="44" applyFont="1" applyBorder="1" applyAlignment="1">
      <alignment/>
    </xf>
    <xf numFmtId="44" fontId="19" fillId="0" borderId="10" xfId="44" applyFont="1" applyBorder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 indent="2"/>
    </xf>
    <xf numFmtId="44" fontId="6" fillId="0" borderId="0" xfId="44" applyFont="1" applyAlignment="1">
      <alignment/>
    </xf>
    <xf numFmtId="0" fontId="10" fillId="0" borderId="0" xfId="0" applyFont="1" applyAlignment="1">
      <alignment horizontal="left" indent="1"/>
    </xf>
    <xf numFmtId="44" fontId="20" fillId="0" borderId="0" xfId="44" applyFont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Alignment="1" applyProtection="1">
      <alignment/>
      <protection locked="0"/>
    </xf>
    <xf numFmtId="44" fontId="19" fillId="0" borderId="0" xfId="44" applyFont="1" applyAlignment="1" applyProtection="1">
      <alignment/>
      <protection locked="0"/>
    </xf>
    <xf numFmtId="44" fontId="19" fillId="0" borderId="10" xfId="44" applyFont="1" applyBorder="1" applyAlignment="1" applyProtection="1">
      <alignment/>
      <protection locked="0"/>
    </xf>
    <xf numFmtId="44" fontId="6" fillId="0" borderId="10" xfId="44" applyFont="1" applyBorder="1" applyAlignment="1">
      <alignment/>
    </xf>
    <xf numFmtId="44" fontId="6" fillId="0" borderId="0" xfId="44" applyFont="1" applyBorder="1" applyAlignment="1">
      <alignment/>
    </xf>
    <xf numFmtId="44" fontId="19" fillId="0" borderId="0" xfId="44" applyFont="1" applyBorder="1" applyAlignment="1" applyProtection="1">
      <alignment/>
      <protection locked="0"/>
    </xf>
    <xf numFmtId="44" fontId="21" fillId="0" borderId="0" xfId="44" applyFont="1" applyBorder="1" applyAlignment="1">
      <alignment/>
    </xf>
    <xf numFmtId="44" fontId="10" fillId="0" borderId="0" xfId="44" applyFont="1" applyAlignment="1">
      <alignment/>
    </xf>
    <xf numFmtId="44" fontId="21" fillId="0" borderId="10" xfId="44" applyFont="1" applyBorder="1" applyAlignment="1">
      <alignment/>
    </xf>
    <xf numFmtId="44" fontId="22" fillId="0" borderId="0" xfId="44" applyFont="1" applyAlignment="1">
      <alignment/>
    </xf>
    <xf numFmtId="44" fontId="6" fillId="0" borderId="11" xfId="44" applyFont="1" applyBorder="1" applyAlignment="1">
      <alignment/>
    </xf>
    <xf numFmtId="1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37" fontId="23" fillId="0" borderId="0" xfId="0" applyNumberFormat="1" applyFont="1" applyAlignment="1" applyProtection="1">
      <alignment/>
      <protection locked="0"/>
    </xf>
    <xf numFmtId="44" fontId="6" fillId="0" borderId="0" xfId="44" applyFont="1" applyAlignment="1" applyProtection="1">
      <alignment horizontal="right"/>
      <protection/>
    </xf>
    <xf numFmtId="44" fontId="6" fillId="0" borderId="0" xfId="44" applyFont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N57" sqref="N57"/>
    </sheetView>
  </sheetViews>
  <sheetFormatPr defaultColWidth="8.8515625" defaultRowHeight="12.75"/>
  <cols>
    <col min="1" max="1" width="5.421875" style="46" customWidth="1"/>
    <col min="2" max="2" width="7.57421875" style="46" customWidth="1"/>
    <col min="3" max="3" width="9.00390625" style="46" customWidth="1"/>
    <col min="4" max="4" width="8.8515625" style="46" customWidth="1"/>
    <col min="5" max="5" width="5.421875" style="46" customWidth="1"/>
    <col min="6" max="6" width="7.57421875" style="46" customWidth="1"/>
    <col min="7" max="7" width="2.421875" style="46" customWidth="1"/>
    <col min="8" max="8" width="3.00390625" style="46" customWidth="1"/>
    <col min="9" max="16384" width="8.8515625" style="46" customWidth="1"/>
  </cols>
  <sheetData>
    <row r="1" spans="1:13" ht="12.75">
      <c r="A1" s="22"/>
      <c r="B1" s="22"/>
      <c r="C1" s="57" t="s">
        <v>203</v>
      </c>
      <c r="D1" s="57"/>
      <c r="E1" s="22"/>
      <c r="F1" s="22"/>
      <c r="G1" s="22"/>
      <c r="H1" s="58" t="s">
        <v>234</v>
      </c>
      <c r="I1" s="59"/>
      <c r="J1" s="59"/>
      <c r="K1" s="59"/>
      <c r="L1" s="22"/>
      <c r="M1" s="22"/>
    </row>
    <row r="2" spans="1:15" ht="12.75">
      <c r="A2" s="22"/>
      <c r="B2" s="22"/>
      <c r="C2" s="60" t="s">
        <v>204</v>
      </c>
      <c r="D2" s="57"/>
      <c r="E2" s="22"/>
      <c r="F2" s="22"/>
      <c r="G2" s="22"/>
      <c r="H2" s="61" t="s">
        <v>223</v>
      </c>
      <c r="I2" s="142" t="s">
        <v>233</v>
      </c>
      <c r="J2" s="143"/>
      <c r="K2" s="143"/>
      <c r="L2" s="143"/>
      <c r="M2" s="143"/>
      <c r="N2" s="78"/>
      <c r="O2" s="78"/>
    </row>
    <row r="3" spans="1:15" ht="12.75">
      <c r="A3" s="22"/>
      <c r="B3" s="22"/>
      <c r="C3" s="57" t="s">
        <v>355</v>
      </c>
      <c r="D3" s="57"/>
      <c r="E3" s="22"/>
      <c r="F3" s="22"/>
      <c r="G3" s="22"/>
      <c r="H3" s="22"/>
      <c r="I3" s="143"/>
      <c r="J3" s="143"/>
      <c r="K3" s="143"/>
      <c r="L3" s="143"/>
      <c r="M3" s="143"/>
      <c r="N3" s="78"/>
      <c r="O3" s="78"/>
    </row>
    <row r="4" spans="1:15" ht="12.75">
      <c r="A4" s="22"/>
      <c r="B4" s="22"/>
      <c r="C4" s="22"/>
      <c r="D4" s="22"/>
      <c r="E4" s="22"/>
      <c r="F4" s="22"/>
      <c r="G4" s="22"/>
      <c r="H4" s="61" t="s">
        <v>222</v>
      </c>
      <c r="I4" s="142" t="s">
        <v>232</v>
      </c>
      <c r="J4" s="143"/>
      <c r="K4" s="143"/>
      <c r="L4" s="143"/>
      <c r="M4" s="143"/>
      <c r="N4" s="79"/>
      <c r="O4" s="79"/>
    </row>
    <row r="5" spans="1:15" ht="12.75">
      <c r="A5" s="22"/>
      <c r="B5" s="22"/>
      <c r="C5" s="22"/>
      <c r="D5" s="22"/>
      <c r="E5" s="22"/>
      <c r="F5" s="22"/>
      <c r="G5" s="22"/>
      <c r="H5" s="61"/>
      <c r="I5" s="143"/>
      <c r="J5" s="143"/>
      <c r="K5" s="143"/>
      <c r="L5" s="143"/>
      <c r="M5" s="143"/>
      <c r="N5" s="79"/>
      <c r="O5" s="79"/>
    </row>
    <row r="6" spans="1:15" ht="12.75">
      <c r="A6" s="22"/>
      <c r="B6" s="22"/>
      <c r="C6" s="22"/>
      <c r="D6" s="22"/>
      <c r="E6" s="22"/>
      <c r="F6" s="22"/>
      <c r="G6" s="22"/>
      <c r="H6" s="59"/>
      <c r="I6" s="55" t="s">
        <v>353</v>
      </c>
      <c r="J6" s="59"/>
      <c r="K6" s="22"/>
      <c r="L6" s="62"/>
      <c r="M6" s="62"/>
      <c r="N6" s="79"/>
      <c r="O6" s="79"/>
    </row>
    <row r="7" spans="1:13" s="78" customFormat="1" ht="11.25">
      <c r="A7" s="63"/>
      <c r="B7" s="64"/>
      <c r="C7" s="64"/>
      <c r="D7" s="64"/>
      <c r="E7" s="64"/>
      <c r="F7" s="64"/>
      <c r="G7" s="64"/>
      <c r="H7" s="59"/>
      <c r="I7" s="65" t="s">
        <v>356</v>
      </c>
      <c r="J7" s="59"/>
      <c r="K7" s="59"/>
      <c r="L7" s="62"/>
      <c r="M7" s="64"/>
    </row>
    <row r="8" spans="1:13" s="78" customFormat="1" ht="12" thickBot="1">
      <c r="A8" s="66"/>
      <c r="B8" s="67"/>
      <c r="C8" s="67"/>
      <c r="D8" s="67"/>
      <c r="E8" s="67"/>
      <c r="F8" s="67"/>
      <c r="G8" s="67"/>
      <c r="H8" s="59"/>
      <c r="I8" s="68"/>
      <c r="J8" s="59"/>
      <c r="K8" s="59"/>
      <c r="L8" s="62"/>
      <c r="M8" s="67"/>
    </row>
    <row r="9" spans="1:13" s="78" customFormat="1" ht="11.25" customHeight="1" thickTop="1">
      <c r="A9" s="64" t="s">
        <v>49</v>
      </c>
      <c r="B9" s="69"/>
      <c r="C9" s="64"/>
      <c r="D9" s="64"/>
      <c r="E9" s="64"/>
      <c r="F9" s="64"/>
      <c r="G9" s="64"/>
      <c r="H9" s="70"/>
      <c r="I9" s="70"/>
      <c r="J9" s="70"/>
      <c r="K9" s="70"/>
      <c r="L9" s="70"/>
      <c r="M9" s="64"/>
    </row>
    <row r="10" s="78" customFormat="1" ht="11.25">
      <c r="C10" s="81"/>
    </row>
    <row r="11" spans="1:13" s="78" customFormat="1" ht="11.25" customHeight="1" thickBo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78" customFormat="1" ht="14.25" customHeight="1" thickTop="1">
      <c r="A12" s="59" t="s">
        <v>205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="78" customFormat="1" ht="11.25"/>
    <row r="14" spans="1:13" s="78" customFormat="1" ht="11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s="78" customFormat="1" ht="14.25" customHeight="1">
      <c r="A15" s="59" t="s">
        <v>206</v>
      </c>
      <c r="B15" s="59"/>
      <c r="C15" s="59"/>
      <c r="D15" s="59"/>
      <c r="E15" s="59"/>
      <c r="F15" s="59"/>
      <c r="G15" s="59"/>
      <c r="H15" s="59"/>
      <c r="I15" s="59"/>
      <c r="J15" s="71" t="s">
        <v>208</v>
      </c>
      <c r="K15" s="72"/>
      <c r="L15" s="71" t="s">
        <v>207</v>
      </c>
      <c r="M15" s="59"/>
    </row>
    <row r="16" spans="10:12" s="78" customFormat="1" ht="11.25">
      <c r="J16" s="83"/>
      <c r="K16" s="80"/>
      <c r="L16" s="83"/>
    </row>
    <row r="17" spans="1:13" s="78" customFormat="1" ht="12" thickBot="1">
      <c r="A17" s="56"/>
      <c r="B17" s="56"/>
      <c r="C17" s="56"/>
      <c r="D17" s="56"/>
      <c r="E17" s="56"/>
      <c r="F17" s="56"/>
      <c r="G17" s="56"/>
      <c r="H17" s="56"/>
      <c r="I17" s="56"/>
      <c r="J17" s="84"/>
      <c r="K17" s="56"/>
      <c r="L17" s="84"/>
      <c r="M17" s="56"/>
    </row>
    <row r="18" spans="1:13" s="78" customFormat="1" ht="14.25" customHeight="1" thickTop="1">
      <c r="A18" s="57" t="s">
        <v>358</v>
      </c>
      <c r="B18" s="59"/>
      <c r="C18" s="59"/>
      <c r="D18" s="59"/>
      <c r="E18" s="59"/>
      <c r="F18" s="59"/>
      <c r="G18" s="70"/>
      <c r="H18" s="73" t="s">
        <v>209</v>
      </c>
      <c r="I18" s="59"/>
      <c r="J18" s="59"/>
      <c r="K18" s="59"/>
      <c r="L18" s="59"/>
      <c r="M18" s="59"/>
    </row>
    <row r="19" spans="7:8" s="78" customFormat="1" ht="11.25">
      <c r="G19" s="80"/>
      <c r="H19" s="83"/>
    </row>
    <row r="20" spans="1:13" s="78" customFormat="1" ht="11.25">
      <c r="A20" s="82"/>
      <c r="B20" s="82"/>
      <c r="C20" s="82"/>
      <c r="D20" s="82"/>
      <c r="E20" s="82"/>
      <c r="F20" s="82"/>
      <c r="G20" s="82"/>
      <c r="H20" s="85"/>
      <c r="I20" s="82"/>
      <c r="J20" s="82"/>
      <c r="K20" s="82"/>
      <c r="L20" s="82"/>
      <c r="M20" s="82"/>
    </row>
    <row r="21" spans="1:13" s="78" customFormat="1" ht="14.25" customHeight="1">
      <c r="A21" s="59"/>
      <c r="B21" s="59"/>
      <c r="C21" s="59"/>
      <c r="D21" s="59"/>
      <c r="E21" s="59"/>
      <c r="F21" s="58" t="s">
        <v>212</v>
      </c>
      <c r="G21" s="59"/>
      <c r="H21" s="59"/>
      <c r="I21" s="59"/>
      <c r="J21" s="59"/>
      <c r="K21" s="59"/>
      <c r="L21" s="59"/>
      <c r="M21" s="59"/>
    </row>
    <row r="22" spans="1:13" s="78" customFormat="1" ht="11.25">
      <c r="A22" s="59" t="s">
        <v>210</v>
      </c>
      <c r="B22" s="74"/>
      <c r="C22" s="59" t="s">
        <v>211</v>
      </c>
      <c r="D22" s="59"/>
      <c r="E22" s="74"/>
      <c r="F22" s="59" t="s">
        <v>213</v>
      </c>
      <c r="G22" s="59"/>
      <c r="H22" s="59"/>
      <c r="I22" s="59"/>
      <c r="J22" s="59"/>
      <c r="K22" s="59"/>
      <c r="L22" s="59"/>
      <c r="M22" s="59"/>
    </row>
    <row r="23" spans="2:5" s="78" customFormat="1" ht="11.25">
      <c r="B23" s="86"/>
      <c r="E23" s="86"/>
    </row>
    <row r="24" spans="1:13" s="78" customFormat="1" ht="12" thickBot="1">
      <c r="A24" s="56"/>
      <c r="B24" s="87"/>
      <c r="C24" s="56"/>
      <c r="D24" s="56"/>
      <c r="E24" s="87"/>
      <c r="F24" s="56"/>
      <c r="G24" s="56"/>
      <c r="H24" s="56"/>
      <c r="I24" s="56"/>
      <c r="J24" s="56"/>
      <c r="K24" s="56"/>
      <c r="L24" s="56"/>
      <c r="M24" s="56"/>
    </row>
    <row r="25" spans="1:13" s="78" customFormat="1" ht="13.5" customHeight="1" thickTop="1">
      <c r="A25" s="59"/>
      <c r="B25" s="59"/>
      <c r="C25" s="59"/>
      <c r="D25" s="59"/>
      <c r="E25" s="59"/>
      <c r="F25" s="58" t="s">
        <v>214</v>
      </c>
      <c r="G25" s="59"/>
      <c r="H25" s="59"/>
      <c r="I25" s="59"/>
      <c r="J25" s="59"/>
      <c r="K25" s="59"/>
      <c r="L25" s="59"/>
      <c r="M25" s="59"/>
    </row>
    <row r="26" spans="1:13" s="78" customFormat="1" ht="11.25">
      <c r="A26" s="59" t="s">
        <v>210</v>
      </c>
      <c r="B26" s="74"/>
      <c r="C26" s="59" t="s">
        <v>211</v>
      </c>
      <c r="D26" s="59"/>
      <c r="E26" s="74"/>
      <c r="F26" s="59" t="s">
        <v>213</v>
      </c>
      <c r="G26" s="59"/>
      <c r="H26" s="59"/>
      <c r="I26" s="59"/>
      <c r="J26" s="59"/>
      <c r="K26" s="59"/>
      <c r="L26" s="59"/>
      <c r="M26" s="59"/>
    </row>
    <row r="27" spans="2:5" s="78" customFormat="1" ht="11.25">
      <c r="B27" s="86"/>
      <c r="E27" s="86"/>
    </row>
    <row r="28" spans="1:13" s="78" customFormat="1" ht="12" thickBot="1">
      <c r="A28" s="56"/>
      <c r="B28" s="87"/>
      <c r="C28" s="56"/>
      <c r="D28" s="56"/>
      <c r="E28" s="87"/>
      <c r="F28" s="56"/>
      <c r="G28" s="56"/>
      <c r="H28" s="56"/>
      <c r="I28" s="56"/>
      <c r="J28" s="56"/>
      <c r="K28" s="56"/>
      <c r="L28" s="56"/>
      <c r="M28" s="56"/>
    </row>
    <row r="29" spans="1:13" s="78" customFormat="1" ht="14.25" customHeight="1" thickTop="1">
      <c r="A29" s="58" t="s">
        <v>215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s="78" customFormat="1" ht="11.25">
      <c r="A30" s="59" t="s">
        <v>216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s="78" customFormat="1" ht="11.25">
      <c r="A31" s="64" t="s">
        <v>217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s="78" customFormat="1" ht="11.25">
      <c r="A32" s="75" t="s">
        <v>357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s="78" customFormat="1" ht="14.25" customHeight="1">
      <c r="A33" s="59" t="s">
        <v>218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71" t="s">
        <v>221</v>
      </c>
      <c r="M33" s="59"/>
    </row>
    <row r="34" s="78" customFormat="1" ht="11.25">
      <c r="L34" s="83"/>
    </row>
    <row r="35" spans="1:13" s="78" customFormat="1" ht="11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5"/>
      <c r="M35" s="82"/>
    </row>
    <row r="36" spans="1:13" s="78" customFormat="1" ht="14.25" customHeight="1">
      <c r="A36" s="59" t="s">
        <v>219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77" t="s">
        <v>221</v>
      </c>
      <c r="M36" s="59"/>
    </row>
    <row r="37" s="78" customFormat="1" ht="11.25">
      <c r="L37" s="83"/>
    </row>
    <row r="38" spans="1:13" s="78" customFormat="1" ht="11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5"/>
      <c r="M38" s="82"/>
    </row>
    <row r="39" spans="1:13" s="78" customFormat="1" ht="14.25" customHeight="1">
      <c r="A39" s="59" t="s">
        <v>220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77" t="s">
        <v>221</v>
      </c>
      <c r="M39" s="59"/>
    </row>
    <row r="40" s="78" customFormat="1" ht="11.25">
      <c r="L40" s="83"/>
    </row>
    <row r="41" spans="1:13" s="78" customFormat="1" ht="12" thickBo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84"/>
      <c r="M41" s="56"/>
    </row>
    <row r="42" s="78" customFormat="1" ht="14.25" customHeight="1" thickTop="1"/>
    <row r="43" s="78" customFormat="1" ht="14.25" customHeight="1"/>
    <row r="44" spans="9:10" s="78" customFormat="1" ht="14.25" customHeight="1">
      <c r="I44" s="79"/>
      <c r="J44" s="79"/>
    </row>
    <row r="45" spans="9:10" s="78" customFormat="1" ht="11.25">
      <c r="I45" s="79"/>
      <c r="J45" s="79"/>
    </row>
    <row r="46" spans="4:10" s="78" customFormat="1" ht="11.25">
      <c r="D46" s="88"/>
      <c r="E46" s="79"/>
      <c r="F46" s="79"/>
      <c r="G46" s="79"/>
      <c r="H46" s="79"/>
      <c r="I46" s="79"/>
      <c r="J46" s="79"/>
    </row>
    <row r="47" s="78" customFormat="1" ht="11.25"/>
    <row r="48" s="78" customFormat="1" ht="11.25"/>
    <row r="49" s="78" customFormat="1" ht="11.25"/>
    <row r="50" s="78" customFormat="1" ht="11.25"/>
    <row r="51" s="78" customFormat="1" ht="11.25"/>
    <row r="52" s="78" customFormat="1" ht="11.25"/>
    <row r="53" s="78" customFormat="1" ht="11.25"/>
    <row r="54" s="78" customFormat="1" ht="11.25"/>
    <row r="55" s="78" customFormat="1" ht="11.25"/>
    <row r="56" s="78" customFormat="1" ht="11.25"/>
    <row r="57" s="78" customFormat="1" ht="11.25"/>
    <row r="58" s="78" customFormat="1" ht="11.25"/>
    <row r="59" s="78" customFormat="1" ht="11.25"/>
    <row r="60" s="78" customFormat="1" ht="11.25"/>
    <row r="61" s="78" customFormat="1" ht="11.25"/>
    <row r="62" s="78" customFormat="1" ht="11.25"/>
    <row r="63" s="78" customFormat="1" ht="11.25"/>
    <row r="64" s="78" customFormat="1" ht="11.25"/>
    <row r="65" s="78" customFormat="1" ht="11.25"/>
    <row r="66" s="78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3" width="5.57421875" style="0" customWidth="1"/>
  </cols>
  <sheetData>
    <row r="1" ht="15.75">
      <c r="A1" s="29" t="s">
        <v>150</v>
      </c>
    </row>
    <row r="2" ht="15.75">
      <c r="A2" s="29"/>
    </row>
    <row r="4" spans="1:13" ht="12.75">
      <c r="A4" s="2" t="s">
        <v>280</v>
      </c>
      <c r="B4" s="2"/>
      <c r="C4" s="2"/>
      <c r="D4" s="2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2"/>
      <c r="B5" s="2" t="s">
        <v>279</v>
      </c>
      <c r="C5" s="2"/>
      <c r="D5" s="2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5"/>
      <c r="B7" s="5" t="s">
        <v>282</v>
      </c>
      <c r="C7" s="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 t="s">
        <v>281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5" t="s">
        <v>328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5"/>
      <c r="B10" s="5" t="s">
        <v>327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5" t="s">
        <v>285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5" t="s">
        <v>286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5" t="s">
        <v>326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5" t="s">
        <v>325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 customHeight="1">
      <c r="A18" s="5"/>
      <c r="B18" s="2" t="s">
        <v>320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/>
      <c r="B19" s="2" t="s">
        <v>321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 t="s">
        <v>284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 t="s">
        <v>319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 t="s">
        <v>323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 t="s">
        <v>324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2" t="s">
        <v>283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2" t="s">
        <v>322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1" ht="12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3" ht="12.75" customHeight="1">
      <c r="A31" s="28"/>
      <c r="B31" s="5" t="s">
        <v>287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 customHeight="1">
      <c r="A32" s="28"/>
      <c r="B32" s="5" t="s">
        <v>288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 customHeight="1">
      <c r="A34" s="2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 customHeight="1">
      <c r="A35" s="28"/>
      <c r="B35" s="5" t="s">
        <v>317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 customHeight="1">
      <c r="A36" s="28"/>
      <c r="B36" s="5" t="s">
        <v>318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 customHeight="1">
      <c r="A37" s="2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 customHeight="1">
      <c r="A38" s="2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 customHeight="1">
      <c r="A39" s="28"/>
      <c r="B39" s="5" t="s">
        <v>316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 customHeight="1">
      <c r="A40" s="28"/>
      <c r="B40" s="5" t="s">
        <v>289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 customHeight="1">
      <c r="A41" s="2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 customHeight="1">
      <c r="A42" s="2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 customHeight="1">
      <c r="A43" s="2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 customHeight="1">
      <c r="A44" s="2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 customHeight="1">
      <c r="A45" s="2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 customHeight="1">
      <c r="A46" s="2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 customHeight="1">
      <c r="A47" s="2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 customHeight="1">
      <c r="A48" s="2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1" ht="12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2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12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5.57421875" style="0" customWidth="1"/>
    <col min="2" max="2" width="13.140625" style="0" customWidth="1"/>
    <col min="3" max="3" width="12.140625" style="0" customWidth="1"/>
    <col min="4" max="4" width="12.8515625" style="0" customWidth="1"/>
    <col min="5" max="5" width="16.421875" style="0" customWidth="1"/>
    <col min="6" max="6" width="15.8515625" style="0" customWidth="1"/>
    <col min="7" max="7" width="15.421875" style="0" customWidth="1"/>
    <col min="8" max="8" width="17.57421875" style="0" customWidth="1"/>
    <col min="9" max="9" width="16.421875" style="0" customWidth="1"/>
    <col min="10" max="10" width="14.00390625" style="0" bestFit="1" customWidth="1"/>
    <col min="11" max="11" width="10.28125" style="0" bestFit="1" customWidth="1"/>
    <col min="12" max="12" width="9.28125" style="0" bestFit="1" customWidth="1"/>
    <col min="13" max="13" width="15.421875" style="0" customWidth="1"/>
  </cols>
  <sheetData>
    <row r="1" spans="1:2" ht="18">
      <c r="A1" s="40" t="s">
        <v>49</v>
      </c>
      <c r="B1" s="45">
        <f>'Signature Page'!$B$10</f>
        <v>0</v>
      </c>
    </row>
    <row r="2" spans="1:2" ht="18">
      <c r="A2" s="4" t="s">
        <v>50</v>
      </c>
      <c r="B2" s="27" t="s">
        <v>354</v>
      </c>
    </row>
    <row r="4" ht="18">
      <c r="F4" s="89" t="s">
        <v>235</v>
      </c>
    </row>
    <row r="5" ht="18">
      <c r="F5" s="89" t="s">
        <v>236</v>
      </c>
    </row>
    <row r="6" ht="18">
      <c r="F6" s="89" t="s">
        <v>237</v>
      </c>
    </row>
    <row r="8" spans="1:13" ht="12.75">
      <c r="A8" t="s">
        <v>363</v>
      </c>
      <c r="B8" s="92">
        <v>21</v>
      </c>
      <c r="C8" s="92"/>
      <c r="D8" s="92">
        <v>24</v>
      </c>
      <c r="E8" s="92">
        <v>25</v>
      </c>
      <c r="F8" s="92">
        <v>27</v>
      </c>
      <c r="G8" s="92">
        <v>29</v>
      </c>
      <c r="H8" s="92" t="s">
        <v>361</v>
      </c>
      <c r="I8" s="92">
        <v>98</v>
      </c>
      <c r="J8" s="92" t="s">
        <v>362</v>
      </c>
      <c r="K8" s="92" t="s">
        <v>362</v>
      </c>
      <c r="L8" s="92"/>
      <c r="M8" s="92"/>
    </row>
    <row r="9" spans="8:9" ht="12.75">
      <c r="H9" s="3" t="s">
        <v>194</v>
      </c>
      <c r="I9" s="3" t="s">
        <v>194</v>
      </c>
    </row>
    <row r="10" spans="2:9" ht="12.75">
      <c r="B10" s="3"/>
      <c r="C10" s="3" t="s">
        <v>239</v>
      </c>
      <c r="D10" s="3" t="s">
        <v>239</v>
      </c>
      <c r="G10" s="3" t="s">
        <v>187</v>
      </c>
      <c r="H10" s="3" t="s">
        <v>244</v>
      </c>
      <c r="I10" s="3" t="s">
        <v>246</v>
      </c>
    </row>
    <row r="11" spans="2:11" ht="12.75">
      <c r="B11" s="3" t="s">
        <v>208</v>
      </c>
      <c r="C11" s="3" t="s">
        <v>240</v>
      </c>
      <c r="D11" s="3" t="s">
        <v>241</v>
      </c>
      <c r="E11" s="3" t="s">
        <v>194</v>
      </c>
      <c r="F11" s="3" t="s">
        <v>243</v>
      </c>
      <c r="G11" s="3" t="s">
        <v>243</v>
      </c>
      <c r="H11" s="3" t="s">
        <v>245</v>
      </c>
      <c r="I11" s="3" t="s">
        <v>245</v>
      </c>
      <c r="J11" s="91" t="s">
        <v>247</v>
      </c>
      <c r="K11" s="91" t="s">
        <v>249</v>
      </c>
    </row>
    <row r="12" spans="2:13" ht="12.75">
      <c r="B12" s="90" t="s">
        <v>238</v>
      </c>
      <c r="C12" s="90" t="s">
        <v>238</v>
      </c>
      <c r="D12" s="90" t="s">
        <v>238</v>
      </c>
      <c r="E12" s="90" t="s">
        <v>242</v>
      </c>
      <c r="F12" s="90" t="s">
        <v>244</v>
      </c>
      <c r="G12" s="90" t="s">
        <v>238</v>
      </c>
      <c r="H12" s="90" t="s">
        <v>189</v>
      </c>
      <c r="I12" s="90" t="s">
        <v>189</v>
      </c>
      <c r="J12" s="90" t="s">
        <v>248</v>
      </c>
      <c r="K12" s="90" t="s">
        <v>238</v>
      </c>
      <c r="M12" s="90" t="s">
        <v>250</v>
      </c>
    </row>
    <row r="13" spans="2:13" ht="12.75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12.75">
      <c r="A14" s="2" t="s">
        <v>251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3" ht="12.75">
      <c r="A15" s="5" t="s">
        <v>252</v>
      </c>
      <c r="B15" s="94"/>
      <c r="C15" s="94"/>
      <c r="D15" s="94"/>
      <c r="E15" s="94">
        <f>114744.86</f>
        <v>114744.86</v>
      </c>
      <c r="F15" s="94"/>
      <c r="G15" s="94">
        <v>-59913.72</v>
      </c>
      <c r="H15" s="94">
        <f>381384.24+278961.76+9100782.04</f>
        <v>9761128.04</v>
      </c>
      <c r="I15" s="94">
        <v>1752441.97</v>
      </c>
      <c r="J15" s="94" t="s">
        <v>362</v>
      </c>
      <c r="K15" s="94">
        <v>0</v>
      </c>
      <c r="L15" s="94"/>
      <c r="M15" s="94">
        <f>SUM(B15:K15)</f>
        <v>11568401.15</v>
      </c>
    </row>
    <row r="16" spans="1:13" ht="12.75">
      <c r="A16" s="5" t="s">
        <v>253</v>
      </c>
      <c r="B16" s="94"/>
      <c r="C16" s="94"/>
      <c r="D16" s="94"/>
      <c r="E16" s="94" t="s">
        <v>362</v>
      </c>
      <c r="F16" s="94"/>
      <c r="G16" s="94">
        <v>584448.01</v>
      </c>
      <c r="H16" s="94">
        <v>883840.96</v>
      </c>
      <c r="I16" s="94">
        <v>285941.58</v>
      </c>
      <c r="J16" s="94"/>
      <c r="K16" s="94"/>
      <c r="L16" s="94"/>
      <c r="M16" s="94">
        <f>SUM(B16:K16)</f>
        <v>1754230.55</v>
      </c>
    </row>
    <row r="17" spans="1:13" ht="12.75">
      <c r="A17" s="5" t="s">
        <v>254</v>
      </c>
      <c r="B17" s="94">
        <v>137971.28</v>
      </c>
      <c r="C17" s="94"/>
      <c r="D17" s="94">
        <v>267220.45</v>
      </c>
      <c r="E17" s="94">
        <v>21716.66</v>
      </c>
      <c r="F17" s="94">
        <v>4701964.7</v>
      </c>
      <c r="G17" s="94">
        <v>1489010.66</v>
      </c>
      <c r="H17" s="94">
        <v>2054968</v>
      </c>
      <c r="I17" s="94">
        <v>81330</v>
      </c>
      <c r="J17" s="94"/>
      <c r="K17" s="94"/>
      <c r="L17" s="94"/>
      <c r="M17" s="94">
        <f>SUM(B17:K17)</f>
        <v>8754181.75</v>
      </c>
    </row>
    <row r="18" spans="1:13" ht="12.75">
      <c r="A18" s="5" t="s">
        <v>255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>
        <f>SUM(B18:K18)</f>
        <v>0</v>
      </c>
    </row>
    <row r="19" spans="1:13" ht="12.75">
      <c r="A19" s="5" t="s">
        <v>256</v>
      </c>
      <c r="B19" s="94"/>
      <c r="C19" s="94"/>
      <c r="D19" s="94"/>
      <c r="E19" s="94">
        <v>69114.64</v>
      </c>
      <c r="F19" s="94"/>
      <c r="G19" s="94"/>
      <c r="H19" s="94">
        <f>22755.14+-90757.36</f>
        <v>-68002.22</v>
      </c>
      <c r="I19" s="94">
        <v>110445.1</v>
      </c>
      <c r="J19" s="94">
        <v>0</v>
      </c>
      <c r="K19" s="94"/>
      <c r="L19" s="94"/>
      <c r="M19" s="94">
        <f>SUM(B19:K19)</f>
        <v>111557.52</v>
      </c>
    </row>
    <row r="20" spans="2:13" ht="12.75">
      <c r="B20" s="94"/>
      <c r="C20" s="94"/>
      <c r="D20" s="94"/>
      <c r="E20" s="94">
        <v>0</v>
      </c>
      <c r="F20" s="94"/>
      <c r="G20" s="94"/>
      <c r="H20" s="94"/>
      <c r="I20" s="94"/>
      <c r="J20" s="94"/>
      <c r="K20" s="94"/>
      <c r="L20" s="94"/>
      <c r="M20" s="94"/>
    </row>
    <row r="21" spans="1:13" ht="12.75">
      <c r="A21" s="5" t="s">
        <v>257</v>
      </c>
      <c r="B21" s="95">
        <f>SUM(B15:B19)</f>
        <v>137971.28</v>
      </c>
      <c r="C21" s="95">
        <f aca="true" t="shared" si="0" ref="C21:M21">SUM(C15:C19)</f>
        <v>0</v>
      </c>
      <c r="D21" s="95">
        <f t="shared" si="0"/>
        <v>267220.45</v>
      </c>
      <c r="E21" s="95">
        <f t="shared" si="0"/>
        <v>205576.15999999997</v>
      </c>
      <c r="F21" s="95">
        <f t="shared" si="0"/>
        <v>4701964.7</v>
      </c>
      <c r="G21" s="95">
        <f t="shared" si="0"/>
        <v>2013544.95</v>
      </c>
      <c r="H21" s="95">
        <f t="shared" si="0"/>
        <v>12631934.78</v>
      </c>
      <c r="I21" s="95">
        <f t="shared" si="0"/>
        <v>2230158.65</v>
      </c>
      <c r="J21" s="95">
        <f t="shared" si="0"/>
        <v>0</v>
      </c>
      <c r="K21" s="95">
        <f t="shared" si="0"/>
        <v>0</v>
      </c>
      <c r="L21" s="95"/>
      <c r="M21" s="95">
        <f t="shared" si="0"/>
        <v>22188370.970000003</v>
      </c>
    </row>
    <row r="22" spans="2:13" ht="12.75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2:13" ht="12.7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2.75">
      <c r="A24" s="2" t="s">
        <v>258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5" t="s">
        <v>259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5" t="s">
        <v>260</v>
      </c>
      <c r="B26" s="94"/>
      <c r="C26" s="94"/>
      <c r="D26" s="94">
        <v>89094.5</v>
      </c>
      <c r="E26" s="94"/>
      <c r="F26" s="94" t="s">
        <v>362</v>
      </c>
      <c r="G26" s="94">
        <v>323860.88</v>
      </c>
      <c r="H26" s="94">
        <f>330856.06+6128702.49</f>
        <v>6459558.55</v>
      </c>
      <c r="I26" s="94">
        <v>193200.53</v>
      </c>
      <c r="J26" s="94"/>
      <c r="K26" s="94"/>
      <c r="L26" s="94"/>
      <c r="M26" s="94">
        <f>SUM(B26:K26)</f>
        <v>7065714.46</v>
      </c>
    </row>
    <row r="27" spans="1:13" ht="12.75">
      <c r="A27" s="5" t="s">
        <v>261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>
        <f>SUM(B27:K27)</f>
        <v>0</v>
      </c>
    </row>
    <row r="28" spans="1:13" ht="12.75">
      <c r="A28" s="5" t="s">
        <v>262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5" t="s">
        <v>260</v>
      </c>
      <c r="B29" s="94">
        <v>131304.07</v>
      </c>
      <c r="C29" s="94"/>
      <c r="D29" s="94">
        <v>154805.04</v>
      </c>
      <c r="E29" s="94">
        <v>1330146.14</v>
      </c>
      <c r="F29" s="94">
        <v>4499936.79</v>
      </c>
      <c r="G29" s="94">
        <v>1592289.14</v>
      </c>
      <c r="H29" s="94">
        <f>3007784.76</f>
        <v>3007784.76</v>
      </c>
      <c r="I29" s="94">
        <v>1837243.64</v>
      </c>
      <c r="J29" s="94"/>
      <c r="K29" s="94"/>
      <c r="L29" s="94"/>
      <c r="M29" s="94">
        <f>SUM(B29:K29)</f>
        <v>12553509.58</v>
      </c>
    </row>
    <row r="30" spans="1:13" ht="12.75">
      <c r="A30" s="5" t="s">
        <v>261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>
        <f>SUM(B30:K30)</f>
        <v>0</v>
      </c>
    </row>
    <row r="31" spans="1:13" ht="12.75">
      <c r="A31" s="5" t="s">
        <v>263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>
      <c r="A32" s="5" t="s">
        <v>260</v>
      </c>
      <c r="B32" s="94">
        <v>0</v>
      </c>
      <c r="C32" s="94"/>
      <c r="D32" s="94">
        <v>0</v>
      </c>
      <c r="E32" s="94">
        <v>0</v>
      </c>
      <c r="F32" s="94">
        <v>0</v>
      </c>
      <c r="G32" s="94">
        <v>0</v>
      </c>
      <c r="H32" s="94">
        <f>44737.07+3096795.15-2218.92-1019313.24</f>
        <v>2120000.0599999996</v>
      </c>
      <c r="I32" s="94">
        <v>0</v>
      </c>
      <c r="J32" s="94"/>
      <c r="K32" s="94"/>
      <c r="L32" s="94"/>
      <c r="M32" s="94">
        <f>SUM(B32:K32)</f>
        <v>2120000.0599999996</v>
      </c>
    </row>
    <row r="33" spans="1:13" ht="12.75">
      <c r="A33" s="5" t="s">
        <v>261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>
        <f>SUM(B33:K33)</f>
        <v>0</v>
      </c>
    </row>
    <row r="34" spans="2:13" ht="12.7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" t="s">
        <v>264</v>
      </c>
      <c r="B35" s="95">
        <f>SUM(B26:B33)</f>
        <v>131304.07</v>
      </c>
      <c r="C35" s="95">
        <f aca="true" t="shared" si="1" ref="C35:M35">SUM(C26:C33)</f>
        <v>0</v>
      </c>
      <c r="D35" s="95">
        <f t="shared" si="1"/>
        <v>243899.54</v>
      </c>
      <c r="E35" s="95">
        <f t="shared" si="1"/>
        <v>1330146.14</v>
      </c>
      <c r="F35" s="95">
        <f t="shared" si="1"/>
        <v>4499936.79</v>
      </c>
      <c r="G35" s="95">
        <f t="shared" si="1"/>
        <v>1916150.02</v>
      </c>
      <c r="H35" s="95">
        <f t="shared" si="1"/>
        <v>11587343.369999997</v>
      </c>
      <c r="I35" s="95">
        <f t="shared" si="1"/>
        <v>2030444.17</v>
      </c>
      <c r="J35" s="95">
        <f t="shared" si="1"/>
        <v>0</v>
      </c>
      <c r="K35" s="95">
        <f t="shared" si="1"/>
        <v>0</v>
      </c>
      <c r="L35" s="95"/>
      <c r="M35" s="95">
        <f t="shared" si="1"/>
        <v>21739224.099999998</v>
      </c>
    </row>
    <row r="36" spans="2:13" ht="12.75">
      <c r="B36" s="94"/>
      <c r="C36" s="94"/>
      <c r="D36" s="94"/>
      <c r="E36" s="94"/>
      <c r="F36" s="94"/>
      <c r="G36" s="94"/>
      <c r="H36" s="94" t="s">
        <v>362</v>
      </c>
      <c r="I36" s="94"/>
      <c r="J36" s="94"/>
      <c r="K36" s="94"/>
      <c r="L36" s="94"/>
      <c r="M36" s="94"/>
    </row>
    <row r="37" spans="2:13" ht="12.75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" t="s">
        <v>265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" t="s">
        <v>266</v>
      </c>
      <c r="B39" s="94">
        <f>+B21-B35</f>
        <v>6667.209999999992</v>
      </c>
      <c r="C39" s="94">
        <f aca="true" t="shared" si="2" ref="C39:M39">+C21-C35</f>
        <v>0</v>
      </c>
      <c r="D39" s="94">
        <f t="shared" si="2"/>
        <v>23320.910000000003</v>
      </c>
      <c r="E39" s="94">
        <f t="shared" si="2"/>
        <v>-1124569.98</v>
      </c>
      <c r="F39" s="94">
        <f t="shared" si="2"/>
        <v>202027.91000000015</v>
      </c>
      <c r="G39" s="94">
        <f t="shared" si="2"/>
        <v>97394.92999999993</v>
      </c>
      <c r="H39" s="94">
        <f t="shared" si="2"/>
        <v>1044591.410000002</v>
      </c>
      <c r="I39" s="94">
        <f t="shared" si="2"/>
        <v>199714.47999999998</v>
      </c>
      <c r="J39" s="94">
        <f t="shared" si="2"/>
        <v>0</v>
      </c>
      <c r="K39" s="94">
        <f t="shared" si="2"/>
        <v>0</v>
      </c>
      <c r="L39" s="94"/>
      <c r="M39" s="94">
        <f t="shared" si="2"/>
        <v>449146.87000000477</v>
      </c>
    </row>
    <row r="40" spans="2:13" ht="12.7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" t="s">
        <v>271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" t="s">
        <v>272</v>
      </c>
      <c r="B42" s="94"/>
      <c r="C42" s="94"/>
      <c r="D42" s="94"/>
      <c r="E42" s="94">
        <v>1403991.66</v>
      </c>
      <c r="F42" s="94"/>
      <c r="G42" s="94"/>
      <c r="H42" s="94"/>
      <c r="I42" s="94"/>
      <c r="J42" s="94"/>
      <c r="K42" s="94"/>
      <c r="L42" s="94"/>
      <c r="M42" s="94">
        <f>SUM(B42:K42)</f>
        <v>1403991.66</v>
      </c>
    </row>
    <row r="43" spans="1:13" ht="12.75">
      <c r="A43" s="5" t="s">
        <v>273</v>
      </c>
      <c r="B43" s="94">
        <v>-7333.19</v>
      </c>
      <c r="C43" s="94"/>
      <c r="D43" s="94">
        <v>-23320.91</v>
      </c>
      <c r="E43" s="94">
        <v>-3290.07</v>
      </c>
      <c r="F43" s="94">
        <v>-193789.72</v>
      </c>
      <c r="G43" s="94">
        <v>-156290.1</v>
      </c>
      <c r="H43" s="94">
        <v>-1019313.24</v>
      </c>
      <c r="I43" s="94">
        <v>-210043.54</v>
      </c>
      <c r="J43" s="94"/>
      <c r="K43" s="94"/>
      <c r="L43" s="94"/>
      <c r="M43" s="94">
        <f>SUM(B43:K43)</f>
        <v>-1613380.77</v>
      </c>
    </row>
    <row r="44" spans="2:13" ht="12.7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" t="s">
        <v>274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" t="s">
        <v>275</v>
      </c>
      <c r="B46" s="95">
        <f>SUM(B42:B43)</f>
        <v>-7333.19</v>
      </c>
      <c r="C46" s="95">
        <f aca="true" t="shared" si="3" ref="C46:M46">SUM(C42:C43)</f>
        <v>0</v>
      </c>
      <c r="D46" s="95">
        <f t="shared" si="3"/>
        <v>-23320.91</v>
      </c>
      <c r="E46" s="95">
        <f t="shared" si="3"/>
        <v>1400701.5899999999</v>
      </c>
      <c r="F46" s="95">
        <f t="shared" si="3"/>
        <v>-193789.72</v>
      </c>
      <c r="G46" s="95">
        <f t="shared" si="3"/>
        <v>-156290.1</v>
      </c>
      <c r="H46" s="95">
        <f t="shared" si="3"/>
        <v>-1019313.24</v>
      </c>
      <c r="I46" s="95">
        <f t="shared" si="3"/>
        <v>-210043.54</v>
      </c>
      <c r="J46" s="95">
        <f t="shared" si="3"/>
        <v>0</v>
      </c>
      <c r="K46" s="95">
        <f t="shared" si="3"/>
        <v>0</v>
      </c>
      <c r="L46" s="95"/>
      <c r="M46" s="95">
        <f t="shared" si="3"/>
        <v>-209389.1100000001</v>
      </c>
    </row>
    <row r="47" spans="2:13" ht="12.7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 ht="12.7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" t="s">
        <v>276</v>
      </c>
      <c r="B49" s="94">
        <f>+B39+B46</f>
        <v>-665.9800000000077</v>
      </c>
      <c r="C49" s="94">
        <f aca="true" t="shared" si="4" ref="C49:M49">+C39+C46</f>
        <v>0</v>
      </c>
      <c r="D49" s="94">
        <f t="shared" si="4"/>
        <v>0</v>
      </c>
      <c r="E49" s="94">
        <f t="shared" si="4"/>
        <v>276131.60999999987</v>
      </c>
      <c r="F49" s="94">
        <f t="shared" si="4"/>
        <v>8238.190000000148</v>
      </c>
      <c r="G49" s="94">
        <f t="shared" si="4"/>
        <v>-58895.17000000007</v>
      </c>
      <c r="H49" s="94">
        <f t="shared" si="4"/>
        <v>25278.17000000202</v>
      </c>
      <c r="I49" s="94">
        <f t="shared" si="4"/>
        <v>-10329.060000000027</v>
      </c>
      <c r="J49" s="94">
        <f t="shared" si="4"/>
        <v>0</v>
      </c>
      <c r="K49" s="94">
        <f t="shared" si="4"/>
        <v>0</v>
      </c>
      <c r="L49" s="94">
        <f t="shared" si="4"/>
        <v>0</v>
      </c>
      <c r="M49" s="94">
        <f t="shared" si="4"/>
        <v>239757.76000000467</v>
      </c>
    </row>
    <row r="50" spans="2:13" ht="12.7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" t="s">
        <v>277</v>
      </c>
      <c r="B51" s="94">
        <v>678.03</v>
      </c>
      <c r="C51" s="94"/>
      <c r="D51" s="94">
        <v>710.46</v>
      </c>
      <c r="E51" s="94">
        <v>954966.21</v>
      </c>
      <c r="F51" s="94">
        <v>7718.24</v>
      </c>
      <c r="G51" s="94">
        <v>3188.92</v>
      </c>
      <c r="H51" s="94">
        <f>51914.76+97523.02+7010.37</f>
        <v>156448.15</v>
      </c>
      <c r="I51" s="94">
        <f>13058.61-221.81</f>
        <v>12836.800000000001</v>
      </c>
      <c r="J51" s="94"/>
      <c r="K51" s="94"/>
      <c r="L51" s="94"/>
      <c r="M51" s="94">
        <f>SUM(B51:K51)</f>
        <v>1136546.81</v>
      </c>
    </row>
    <row r="52" spans="2:13" ht="12.7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 ht="12.7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3.5" thickBot="1">
      <c r="A54" s="5" t="s">
        <v>278</v>
      </c>
      <c r="B54" s="96">
        <f>+B49+B51</f>
        <v>12.049999999992224</v>
      </c>
      <c r="C54" s="96">
        <f>+C49+C51</f>
        <v>0</v>
      </c>
      <c r="D54" s="96">
        <f aca="true" t="shared" si="5" ref="D54:L54">+D49+D51</f>
        <v>710.46</v>
      </c>
      <c r="E54" s="96">
        <f t="shared" si="5"/>
        <v>1231097.8199999998</v>
      </c>
      <c r="F54" s="96">
        <f t="shared" si="5"/>
        <v>15956.430000000148</v>
      </c>
      <c r="G54" s="96">
        <f t="shared" si="5"/>
        <v>-55706.25000000007</v>
      </c>
      <c r="H54" s="96">
        <f t="shared" si="5"/>
        <v>181726.32000000202</v>
      </c>
      <c r="I54" s="96">
        <f t="shared" si="5"/>
        <v>2507.7399999999743</v>
      </c>
      <c r="J54" s="96">
        <f t="shared" si="5"/>
        <v>0</v>
      </c>
      <c r="K54" s="96">
        <f t="shared" si="5"/>
        <v>0</v>
      </c>
      <c r="L54" s="96">
        <f t="shared" si="5"/>
        <v>0</v>
      </c>
      <c r="M54" s="96">
        <f>+M49+M51</f>
        <v>1376304.5700000047</v>
      </c>
    </row>
    <row r="55" ht="13.5" thickTop="1"/>
    <row r="56" ht="12.75">
      <c r="H56" t="s">
        <v>362</v>
      </c>
    </row>
  </sheetData>
  <sheetProtection/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75" zoomScaleNormal="75" zoomScalePageLayoutView="0" workbookViewId="0" topLeftCell="A1">
      <selection activeCell="D50" sqref="D50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  <col min="11" max="11" width="17.8515625" style="0" customWidth="1"/>
  </cols>
  <sheetData>
    <row r="1" spans="1:2" ht="18">
      <c r="A1" s="40" t="s">
        <v>49</v>
      </c>
      <c r="B1" s="45">
        <f>'Signature Page'!$B$10</f>
        <v>0</v>
      </c>
    </row>
    <row r="2" spans="1:2" ht="18">
      <c r="A2" s="4" t="s">
        <v>50</v>
      </c>
      <c r="B2" s="27" t="s">
        <v>354</v>
      </c>
    </row>
    <row r="3" spans="1:6" ht="15.75">
      <c r="A3" s="98"/>
      <c r="B3" s="98"/>
      <c r="C3" s="99" t="s">
        <v>0</v>
      </c>
      <c r="D3" s="100"/>
      <c r="E3" s="98"/>
      <c r="F3" s="98"/>
    </row>
    <row r="4" spans="1:6" ht="15.75">
      <c r="A4" s="98"/>
      <c r="B4" s="98"/>
      <c r="C4" s="99" t="s">
        <v>41</v>
      </c>
      <c r="D4" s="98"/>
      <c r="E4" s="98"/>
      <c r="F4" s="98"/>
    </row>
    <row r="5" spans="1:6" ht="15.75">
      <c r="A5" s="98"/>
      <c r="B5" s="98"/>
      <c r="C5" s="1"/>
      <c r="D5" s="98"/>
      <c r="E5" s="98"/>
      <c r="F5" s="98"/>
    </row>
    <row r="6" spans="1:6" ht="15.75">
      <c r="A6" s="98"/>
      <c r="B6" s="98"/>
      <c r="C6" s="1"/>
      <c r="D6" s="98"/>
      <c r="E6" s="98"/>
      <c r="F6" s="98"/>
    </row>
    <row r="7" spans="1:6" ht="15">
      <c r="A7" s="98"/>
      <c r="B7" s="101" t="s">
        <v>148</v>
      </c>
      <c r="C7" s="101"/>
      <c r="D7" s="98"/>
      <c r="E7" s="98"/>
      <c r="F7" s="98"/>
    </row>
    <row r="8" spans="1:6" ht="15">
      <c r="A8" s="98"/>
      <c r="B8" s="102" t="s">
        <v>149</v>
      </c>
      <c r="C8" s="102" t="s">
        <v>53</v>
      </c>
      <c r="D8" s="102" t="s">
        <v>53</v>
      </c>
      <c r="E8" s="98"/>
      <c r="F8" s="98"/>
    </row>
    <row r="9" spans="1:6" ht="15">
      <c r="A9" s="98"/>
      <c r="B9" s="103" t="s">
        <v>41</v>
      </c>
      <c r="C9" s="104" t="s">
        <v>54</v>
      </c>
      <c r="D9" s="104" t="s">
        <v>41</v>
      </c>
      <c r="E9" s="98"/>
      <c r="F9" s="98"/>
    </row>
    <row r="10" spans="1:6" ht="15">
      <c r="A10" s="98" t="s">
        <v>1</v>
      </c>
      <c r="B10" s="98"/>
      <c r="C10" s="98"/>
      <c r="D10" s="98"/>
      <c r="E10" s="98"/>
      <c r="F10" s="98"/>
    </row>
    <row r="11" spans="1:6" ht="15">
      <c r="A11" s="105" t="s">
        <v>2</v>
      </c>
      <c r="B11" s="106">
        <v>0</v>
      </c>
      <c r="C11" s="107"/>
      <c r="D11" s="112">
        <f>+B11+C11</f>
        <v>0</v>
      </c>
      <c r="E11" s="98"/>
      <c r="F11" s="98"/>
    </row>
    <row r="12" spans="1:6" ht="15">
      <c r="A12" s="105" t="s">
        <v>43</v>
      </c>
      <c r="B12" s="106">
        <f>11054684.16+106696.73-381384.24+115905.63+111557.52+279261.76</f>
        <v>11286721.56</v>
      </c>
      <c r="C12" s="107"/>
      <c r="D12" s="112">
        <f aca="true" t="shared" si="0" ref="D12:D19">+B12+C12</f>
        <v>11286721.56</v>
      </c>
      <c r="E12" s="98"/>
      <c r="F12" s="98"/>
    </row>
    <row r="13" spans="1:11" ht="15">
      <c r="A13" s="105" t="s">
        <v>42</v>
      </c>
      <c r="B13" s="106">
        <v>0</v>
      </c>
      <c r="C13" s="107"/>
      <c r="D13" s="112">
        <f t="shared" si="0"/>
        <v>0</v>
      </c>
      <c r="E13" s="98"/>
      <c r="F13" s="98"/>
      <c r="K13" s="97" t="s">
        <v>362</v>
      </c>
    </row>
    <row r="14" spans="1:6" ht="15">
      <c r="A14" s="105" t="s">
        <v>5</v>
      </c>
      <c r="B14" s="106">
        <v>381384.24</v>
      </c>
      <c r="C14" s="107"/>
      <c r="D14" s="112">
        <f t="shared" si="0"/>
        <v>381384.24</v>
      </c>
      <c r="E14" s="98"/>
      <c r="F14" s="98"/>
    </row>
    <row r="15" spans="1:6" ht="15">
      <c r="A15" s="105" t="s">
        <v>3</v>
      </c>
      <c r="B15" s="106">
        <v>0</v>
      </c>
      <c r="C15" s="107"/>
      <c r="D15" s="112">
        <f t="shared" si="0"/>
        <v>0</v>
      </c>
      <c r="E15" s="98"/>
      <c r="F15" s="98"/>
    </row>
    <row r="16" spans="1:6" ht="15">
      <c r="A16" s="105" t="s">
        <v>11</v>
      </c>
      <c r="B16" s="108">
        <v>0</v>
      </c>
      <c r="C16" s="107"/>
      <c r="D16" s="112">
        <f t="shared" si="0"/>
        <v>0</v>
      </c>
      <c r="E16" s="98"/>
      <c r="F16" s="98"/>
    </row>
    <row r="17" spans="1:6" ht="15">
      <c r="A17" s="105" t="s">
        <v>44</v>
      </c>
      <c r="B17" s="108">
        <v>0</v>
      </c>
      <c r="C17" s="107"/>
      <c r="D17" s="112">
        <f t="shared" si="0"/>
        <v>0</v>
      </c>
      <c r="E17" s="98"/>
      <c r="F17" s="98"/>
    </row>
    <row r="18" spans="1:6" ht="15">
      <c r="A18" s="105" t="s">
        <v>29</v>
      </c>
      <c r="B18" s="108">
        <v>12152.87</v>
      </c>
      <c r="C18" s="107"/>
      <c r="D18" s="112">
        <f t="shared" si="0"/>
        <v>12152.87</v>
      </c>
      <c r="E18" s="98"/>
      <c r="F18" s="98"/>
    </row>
    <row r="19" spans="1:6" ht="15">
      <c r="A19" s="105" t="s">
        <v>30</v>
      </c>
      <c r="B19" s="109">
        <v>0</v>
      </c>
      <c r="C19" s="107"/>
      <c r="D19" s="124">
        <f t="shared" si="0"/>
        <v>0</v>
      </c>
      <c r="E19" s="98"/>
      <c r="F19" s="98"/>
    </row>
    <row r="20" spans="1:6" ht="15.75">
      <c r="A20" s="111" t="s">
        <v>34</v>
      </c>
      <c r="B20" s="112">
        <f>SUM(B11:B19)</f>
        <v>11680258.67</v>
      </c>
      <c r="C20" s="107"/>
      <c r="D20" s="112">
        <f>SUM(D11:D19)</f>
        <v>11680258.67</v>
      </c>
      <c r="E20" s="98"/>
      <c r="F20" s="98"/>
    </row>
    <row r="21" spans="1:6" ht="15">
      <c r="A21" s="98"/>
      <c r="B21" s="112"/>
      <c r="C21" s="107"/>
      <c r="D21" s="112"/>
      <c r="E21" s="98"/>
      <c r="F21" s="98"/>
    </row>
    <row r="22" spans="1:6" ht="15">
      <c r="A22" s="98" t="s">
        <v>4</v>
      </c>
      <c r="B22" s="112"/>
      <c r="C22" s="107"/>
      <c r="D22" s="112"/>
      <c r="E22" s="98"/>
      <c r="F22" s="98"/>
    </row>
    <row r="23" spans="1:6" ht="15">
      <c r="A23" s="105" t="s">
        <v>6</v>
      </c>
      <c r="B23" s="106">
        <v>19650</v>
      </c>
      <c r="C23" s="107"/>
      <c r="D23" s="112">
        <f>+B23+C23</f>
        <v>19650</v>
      </c>
      <c r="E23" s="98"/>
      <c r="F23" s="98"/>
    </row>
    <row r="24" spans="1:6" ht="15">
      <c r="A24" s="105" t="s">
        <v>7</v>
      </c>
      <c r="B24" s="109">
        <f>1345259.99+389320.56</f>
        <v>1734580.55</v>
      </c>
      <c r="C24" s="107"/>
      <c r="D24" s="124">
        <f>+B24+C24</f>
        <v>1734580.55</v>
      </c>
      <c r="E24" s="98"/>
      <c r="F24" s="98"/>
    </row>
    <row r="25" spans="1:11" ht="15.75">
      <c r="A25" s="111" t="s">
        <v>267</v>
      </c>
      <c r="B25" s="112">
        <f>SUM(B23:B24)</f>
        <v>1754230.55</v>
      </c>
      <c r="C25" s="107"/>
      <c r="D25" s="112">
        <f>SUM(D23:D24)</f>
        <v>1754230.55</v>
      </c>
      <c r="E25" s="98"/>
      <c r="F25" s="98"/>
      <c r="K25" s="97" t="s">
        <v>362</v>
      </c>
    </row>
    <row r="26" spans="1:11" ht="15">
      <c r="A26" s="98"/>
      <c r="B26" s="112"/>
      <c r="C26" s="107"/>
      <c r="D26" s="112"/>
      <c r="E26" s="98"/>
      <c r="F26" s="98"/>
      <c r="K26" t="s">
        <v>362</v>
      </c>
    </row>
    <row r="27" spans="1:11" ht="15">
      <c r="A27" s="98" t="s">
        <v>8</v>
      </c>
      <c r="B27" s="112"/>
      <c r="C27" s="107"/>
      <c r="D27" s="112"/>
      <c r="E27" s="98"/>
      <c r="F27" s="98"/>
      <c r="K27" s="97"/>
    </row>
    <row r="28" spans="1:11" ht="15">
      <c r="A28" s="105" t="s">
        <v>31</v>
      </c>
      <c r="B28" s="106">
        <f>5653760.6-B36</f>
        <v>338134.13999999966</v>
      </c>
      <c r="C28" s="107"/>
      <c r="D28" s="112">
        <f>+B28+C28</f>
        <v>338134.13999999966</v>
      </c>
      <c r="E28" s="98"/>
      <c r="F28" s="98"/>
      <c r="K28" t="s">
        <v>362</v>
      </c>
    </row>
    <row r="29" spans="1:6" ht="15">
      <c r="A29" s="105" t="s">
        <v>32</v>
      </c>
      <c r="B29" s="106">
        <v>1023436.49</v>
      </c>
      <c r="C29" s="107"/>
      <c r="D29" s="112">
        <f>+B29+C29</f>
        <v>1023436.49</v>
      </c>
      <c r="E29" s="98"/>
      <c r="F29" s="98"/>
    </row>
    <row r="30" spans="1:6" ht="15">
      <c r="A30" s="105" t="s">
        <v>9</v>
      </c>
      <c r="B30" s="106">
        <v>21716.66</v>
      </c>
      <c r="C30" s="107"/>
      <c r="D30" s="112">
        <f>+B30+C30</f>
        <v>21716.66</v>
      </c>
      <c r="E30" s="98"/>
      <c r="F30" s="98"/>
    </row>
    <row r="31" spans="1:6" ht="15">
      <c r="A31" s="105" t="s">
        <v>13</v>
      </c>
      <c r="B31" s="109">
        <v>2054968</v>
      </c>
      <c r="C31" s="107"/>
      <c r="D31" s="124">
        <f>+B31+C31</f>
        <v>2054968</v>
      </c>
      <c r="E31" s="98"/>
      <c r="F31" s="98"/>
    </row>
    <row r="32" spans="1:6" ht="15.75">
      <c r="A32" s="111" t="s">
        <v>268</v>
      </c>
      <c r="B32" s="112">
        <f>SUM(B28:B31)</f>
        <v>3438255.2899999996</v>
      </c>
      <c r="C32" s="107"/>
      <c r="D32" s="112">
        <f>SUM(D28:D31)</f>
        <v>3438255.2899999996</v>
      </c>
      <c r="E32" s="98"/>
      <c r="F32" s="98"/>
    </row>
    <row r="33" spans="1:6" ht="15">
      <c r="A33" s="98"/>
      <c r="B33" s="112"/>
      <c r="C33" s="107"/>
      <c r="D33" s="112"/>
      <c r="E33" s="98"/>
      <c r="F33" s="98"/>
    </row>
    <row r="34" spans="1:6" ht="15">
      <c r="A34" s="98" t="s">
        <v>10</v>
      </c>
      <c r="B34" s="112"/>
      <c r="C34" s="107"/>
      <c r="D34" s="112"/>
      <c r="E34" s="98"/>
      <c r="F34" s="98"/>
    </row>
    <row r="35" spans="1:6" ht="15">
      <c r="A35" s="105" t="s">
        <v>12</v>
      </c>
      <c r="B35" s="106">
        <v>0</v>
      </c>
      <c r="C35" s="107"/>
      <c r="D35" s="112">
        <f>+B35+C35</f>
        <v>0</v>
      </c>
      <c r="E35" s="98"/>
      <c r="F35" s="98"/>
    </row>
    <row r="36" spans="1:6" ht="15">
      <c r="A36" s="105" t="s">
        <v>45</v>
      </c>
      <c r="B36" s="106">
        <f>134408.67+131124.64+205682.85+4844410.3</f>
        <v>5315626.46</v>
      </c>
      <c r="C36" s="107"/>
      <c r="D36" s="112">
        <f>+B36+C36</f>
        <v>5315626.46</v>
      </c>
      <c r="E36" s="98"/>
      <c r="F36" s="98"/>
    </row>
    <row r="37" spans="1:6" ht="15">
      <c r="A37" s="105" t="s">
        <v>33</v>
      </c>
      <c r="B37" s="109">
        <v>0</v>
      </c>
      <c r="C37" s="107"/>
      <c r="D37" s="124">
        <f>+B37+C37</f>
        <v>0</v>
      </c>
      <c r="E37" s="98"/>
      <c r="F37" s="98"/>
    </row>
    <row r="38" spans="1:6" ht="15.75">
      <c r="A38" s="111" t="s">
        <v>269</v>
      </c>
      <c r="B38" s="112">
        <f>SUM(B35:B37)</f>
        <v>5315626.46</v>
      </c>
      <c r="C38" s="107"/>
      <c r="D38" s="112">
        <f>SUM(D35:D37)</f>
        <v>5315626.46</v>
      </c>
      <c r="E38" s="98"/>
      <c r="F38" s="98"/>
    </row>
    <row r="39" spans="1:6" ht="15">
      <c r="A39" s="98"/>
      <c r="B39" s="112"/>
      <c r="C39" s="107"/>
      <c r="D39" s="112"/>
      <c r="E39" s="98"/>
      <c r="F39" s="98"/>
    </row>
    <row r="40" spans="1:6" ht="15.75">
      <c r="A40" s="113" t="s">
        <v>270</v>
      </c>
      <c r="B40" s="114">
        <f>+B20+B25+B32+B38</f>
        <v>22188370.970000003</v>
      </c>
      <c r="C40" s="107"/>
      <c r="D40" s="114">
        <f>+D20+D25+D32+D38</f>
        <v>22188370.970000003</v>
      </c>
      <c r="E40" s="98"/>
      <c r="F40" s="98"/>
    </row>
    <row r="41" spans="1:6" ht="15">
      <c r="A41" s="98"/>
      <c r="B41" s="98"/>
      <c r="C41" s="98"/>
      <c r="D41" s="112"/>
      <c r="E41" s="98"/>
      <c r="F41" s="98"/>
    </row>
    <row r="42" spans="1:6" ht="15">
      <c r="A42" s="98"/>
      <c r="B42" s="98" t="s">
        <v>329</v>
      </c>
      <c r="C42" s="98"/>
      <c r="D42" s="98" t="s">
        <v>329</v>
      </c>
      <c r="E42" s="98"/>
      <c r="F42" s="98"/>
    </row>
    <row r="43" spans="1:6" ht="15">
      <c r="A43" s="98"/>
      <c r="B43" s="98" t="s">
        <v>330</v>
      </c>
      <c r="C43" s="98"/>
      <c r="D43" s="98" t="s">
        <v>330</v>
      </c>
      <c r="E43" s="98"/>
      <c r="F43" s="98"/>
    </row>
    <row r="44" spans="1:6" ht="15">
      <c r="A44" s="98"/>
      <c r="B44" s="98" t="s">
        <v>331</v>
      </c>
      <c r="C44" s="98"/>
      <c r="D44" s="98" t="s">
        <v>337</v>
      </c>
      <c r="E44" s="98"/>
      <c r="F44" s="98"/>
    </row>
    <row r="45" spans="1:6" ht="15">
      <c r="A45" s="98"/>
      <c r="B45" s="98" t="s">
        <v>332</v>
      </c>
      <c r="C45" s="98"/>
      <c r="D45" s="98" t="s">
        <v>338</v>
      </c>
      <c r="E45" s="98"/>
      <c r="F45" s="98"/>
    </row>
    <row r="46" spans="1:6" ht="15">
      <c r="A46" s="98"/>
      <c r="B46" s="98" t="s">
        <v>333</v>
      </c>
      <c r="C46" s="98"/>
      <c r="D46" s="98" t="s">
        <v>339</v>
      </c>
      <c r="E46" s="98"/>
      <c r="F46" s="98"/>
    </row>
    <row r="47" spans="1:6" ht="15">
      <c r="A47" s="98"/>
      <c r="B47" s="98" t="s">
        <v>334</v>
      </c>
      <c r="C47" s="98"/>
      <c r="D47" s="98" t="s">
        <v>340</v>
      </c>
      <c r="E47" s="98"/>
      <c r="F47" s="98"/>
    </row>
    <row r="48" spans="1:6" ht="15">
      <c r="A48" s="98"/>
      <c r="B48" s="98" t="s">
        <v>335</v>
      </c>
      <c r="C48" s="98"/>
      <c r="D48" s="98"/>
      <c r="E48" s="98"/>
      <c r="F48" s="98"/>
    </row>
    <row r="49" spans="1:6" ht="15">
      <c r="A49" s="98"/>
      <c r="B49" s="98" t="s">
        <v>336</v>
      </c>
      <c r="C49" s="98"/>
      <c r="D49" s="98"/>
      <c r="E49" s="98"/>
      <c r="F49" s="98"/>
    </row>
    <row r="50" spans="1:6" ht="15">
      <c r="A50" s="98"/>
      <c r="B50" s="98"/>
      <c r="C50" s="98"/>
      <c r="D50" s="98"/>
      <c r="E50" s="98"/>
      <c r="F50" s="98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45.140625" style="0" customWidth="1"/>
    <col min="2" max="2" width="18.00390625" style="0" customWidth="1"/>
    <col min="3" max="3" width="18.140625" style="0" customWidth="1"/>
    <col min="4" max="4" width="18.421875" style="0" customWidth="1"/>
    <col min="5" max="5" width="18.140625" style="0" customWidth="1"/>
    <col min="6" max="6" width="16.421875" style="0" customWidth="1"/>
    <col min="7" max="7" width="13.421875" style="0" customWidth="1"/>
    <col min="8" max="8" width="17.8515625" style="0" customWidth="1"/>
    <col min="9" max="9" width="22.28125" style="0" customWidth="1"/>
    <col min="10" max="10" width="13.421875" style="0" customWidth="1"/>
    <col min="11" max="11" width="19.00390625" style="0" customWidth="1"/>
  </cols>
  <sheetData>
    <row r="1" spans="1:12" ht="15">
      <c r="A1" s="115" t="s">
        <v>49</v>
      </c>
      <c r="B1" s="116">
        <f>'Signature Page'!$B$10</f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">
      <c r="A2" s="117" t="s">
        <v>50</v>
      </c>
      <c r="B2" s="27" t="str">
        <f>Revenues!B2</f>
        <v>2014-15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8"/>
      <c r="B3" s="98"/>
      <c r="C3" s="99" t="s">
        <v>0</v>
      </c>
      <c r="D3" s="101"/>
      <c r="E3" s="101"/>
      <c r="F3" s="101"/>
      <c r="G3" s="101"/>
      <c r="H3" s="101"/>
      <c r="I3" s="98"/>
      <c r="J3" s="118"/>
      <c r="K3" s="98"/>
      <c r="L3" s="98"/>
    </row>
    <row r="4" spans="1:12" ht="15.75">
      <c r="A4" s="98"/>
      <c r="B4" s="98"/>
      <c r="C4" s="99" t="s">
        <v>46</v>
      </c>
      <c r="D4" s="98"/>
      <c r="E4" s="98"/>
      <c r="F4" s="98"/>
      <c r="G4" s="98"/>
      <c r="H4" s="98"/>
      <c r="I4" s="98"/>
      <c r="J4" s="98"/>
      <c r="K4" s="98"/>
      <c r="L4" s="98"/>
    </row>
    <row r="5" spans="1:12" ht="15.75">
      <c r="A5" s="98"/>
      <c r="B5" s="98"/>
      <c r="C5" s="98"/>
      <c r="D5" s="98"/>
      <c r="E5" s="98"/>
      <c r="F5" s="98"/>
      <c r="G5" s="98"/>
      <c r="H5" s="98"/>
      <c r="I5" s="98"/>
      <c r="J5" s="1"/>
      <c r="K5" s="98"/>
      <c r="L5" s="98"/>
    </row>
    <row r="6" spans="1:12" ht="15">
      <c r="A6" s="98"/>
      <c r="B6" s="98"/>
      <c r="C6" s="98"/>
      <c r="D6" s="98"/>
      <c r="E6" s="98"/>
      <c r="F6" s="98"/>
      <c r="G6" s="98"/>
      <c r="H6" s="98"/>
      <c r="I6" s="101" t="s">
        <v>194</v>
      </c>
      <c r="J6" s="101"/>
      <c r="K6" s="98"/>
      <c r="L6" s="98"/>
    </row>
    <row r="7" spans="1:12" ht="15">
      <c r="A7" s="98"/>
      <c r="B7" s="101" t="s">
        <v>181</v>
      </c>
      <c r="C7" s="101" t="s">
        <v>182</v>
      </c>
      <c r="D7" s="101" t="s">
        <v>183</v>
      </c>
      <c r="E7" s="101" t="s">
        <v>184</v>
      </c>
      <c r="F7" s="101" t="s">
        <v>185</v>
      </c>
      <c r="G7" s="101" t="s">
        <v>186</v>
      </c>
      <c r="H7" s="101" t="s">
        <v>187</v>
      </c>
      <c r="I7" s="101" t="s">
        <v>193</v>
      </c>
      <c r="J7" s="102" t="s">
        <v>53</v>
      </c>
      <c r="K7" s="102" t="s">
        <v>53</v>
      </c>
      <c r="L7" s="98"/>
    </row>
    <row r="8" spans="1:12" ht="15">
      <c r="A8" s="98"/>
      <c r="B8" s="119"/>
      <c r="C8" s="102" t="s">
        <v>188</v>
      </c>
      <c r="D8" s="102" t="s">
        <v>189</v>
      </c>
      <c r="E8" s="102" t="s">
        <v>190</v>
      </c>
      <c r="F8" s="102" t="s">
        <v>191</v>
      </c>
      <c r="G8" s="119"/>
      <c r="H8" s="119"/>
      <c r="I8" s="102" t="s">
        <v>195</v>
      </c>
      <c r="J8" s="102" t="s">
        <v>196</v>
      </c>
      <c r="K8" s="102" t="s">
        <v>195</v>
      </c>
      <c r="L8" s="98"/>
    </row>
    <row r="9" spans="1:12" ht="15">
      <c r="A9" s="98" t="s">
        <v>14</v>
      </c>
      <c r="B9" s="120"/>
      <c r="C9" s="120"/>
      <c r="D9" s="120"/>
      <c r="E9" s="120"/>
      <c r="F9" s="120"/>
      <c r="G9" s="120"/>
      <c r="H9" s="120"/>
      <c r="I9" s="98"/>
      <c r="J9" s="98"/>
      <c r="K9" s="98"/>
      <c r="L9" s="98"/>
    </row>
    <row r="10" spans="1:12" ht="15">
      <c r="A10" s="105" t="s">
        <v>47</v>
      </c>
      <c r="B10" s="106"/>
      <c r="C10" s="106"/>
      <c r="D10" s="122">
        <v>381384.24</v>
      </c>
      <c r="E10" s="106"/>
      <c r="F10" s="106"/>
      <c r="G10" s="106"/>
      <c r="H10" s="106"/>
      <c r="I10" s="112">
        <f>SUM(B10:H10)</f>
        <v>381384.24</v>
      </c>
      <c r="J10" s="121"/>
      <c r="K10" s="107">
        <f>+I10+J10</f>
        <v>381384.24</v>
      </c>
      <c r="L10" s="98"/>
    </row>
    <row r="11" spans="1:12" ht="15">
      <c r="A11" s="105" t="s">
        <v>25</v>
      </c>
      <c r="B11" s="123">
        <v>4165990.59</v>
      </c>
      <c r="C11" s="123">
        <v>1941375.9</v>
      </c>
      <c r="D11" s="123">
        <f>803055.49-D10</f>
        <v>421671.25</v>
      </c>
      <c r="E11" s="123">
        <v>65889.48</v>
      </c>
      <c r="F11" s="123">
        <v>85500</v>
      </c>
      <c r="G11" s="123">
        <v>0</v>
      </c>
      <c r="H11" s="123">
        <v>3903</v>
      </c>
      <c r="I11" s="124">
        <f>SUM(B11:H11)</f>
        <v>6684330.220000001</v>
      </c>
      <c r="J11" s="121"/>
      <c r="K11" s="110">
        <f>+I11+J11</f>
        <v>6684330.220000001</v>
      </c>
      <c r="L11" s="98"/>
    </row>
    <row r="12" spans="1:12" ht="15.75">
      <c r="A12" s="111" t="s">
        <v>26</v>
      </c>
      <c r="B12" s="112">
        <f>SUM(B10:B11)</f>
        <v>4165990.59</v>
      </c>
      <c r="C12" s="112">
        <f aca="true" t="shared" si="0" ref="C12:H12">SUM(C10:C11)</f>
        <v>1941375.9</v>
      </c>
      <c r="D12" s="112">
        <f t="shared" si="0"/>
        <v>803055.49</v>
      </c>
      <c r="E12" s="112">
        <f t="shared" si="0"/>
        <v>65889.48</v>
      </c>
      <c r="F12" s="112">
        <f t="shared" si="0"/>
        <v>85500</v>
      </c>
      <c r="G12" s="112">
        <f t="shared" si="0"/>
        <v>0</v>
      </c>
      <c r="H12" s="112">
        <f t="shared" si="0"/>
        <v>3903</v>
      </c>
      <c r="I12" s="112">
        <f>SUM(B12:H12)</f>
        <v>7065714.460000001</v>
      </c>
      <c r="J12" s="121"/>
      <c r="K12" s="107">
        <f>SUM(K10:K11)</f>
        <v>7065714.460000001</v>
      </c>
      <c r="L12" s="98"/>
    </row>
    <row r="13" spans="1:12" ht="15">
      <c r="A13" s="98" t="s">
        <v>15</v>
      </c>
      <c r="B13" s="112"/>
      <c r="C13" s="112"/>
      <c r="D13" s="112"/>
      <c r="E13" s="112"/>
      <c r="F13" s="112"/>
      <c r="G13" s="112"/>
      <c r="H13" s="112"/>
      <c r="I13" s="112"/>
      <c r="J13" s="121"/>
      <c r="K13" s="98"/>
      <c r="L13" s="98"/>
    </row>
    <row r="14" spans="1:12" ht="15">
      <c r="A14" s="105" t="s">
        <v>37</v>
      </c>
      <c r="B14" s="122">
        <v>1567236.87</v>
      </c>
      <c r="C14" s="122">
        <v>628354.04</v>
      </c>
      <c r="D14" s="122">
        <v>219264.21</v>
      </c>
      <c r="E14" s="122">
        <v>23096.24</v>
      </c>
      <c r="F14" s="122">
        <v>0</v>
      </c>
      <c r="G14" s="122">
        <v>0</v>
      </c>
      <c r="H14" s="122">
        <v>1766</v>
      </c>
      <c r="I14" s="112">
        <f aca="true" t="shared" si="1" ref="I14:I20">SUM(B14:H14)</f>
        <v>2439717.3600000003</v>
      </c>
      <c r="J14" s="121"/>
      <c r="K14" s="107">
        <f aca="true" t="shared" si="2" ref="K14:K19">+I14+J14</f>
        <v>2439717.3600000003</v>
      </c>
      <c r="L14" s="98"/>
    </row>
    <row r="15" spans="1:12" ht="15">
      <c r="A15" s="105" t="s">
        <v>38</v>
      </c>
      <c r="B15" s="122">
        <v>2875774.71</v>
      </c>
      <c r="C15" s="122">
        <v>868551.94</v>
      </c>
      <c r="D15" s="122">
        <v>3661403.27</v>
      </c>
      <c r="E15" s="122">
        <v>249637.99</v>
      </c>
      <c r="F15" s="122">
        <v>15395.66</v>
      </c>
      <c r="G15" s="122">
        <v>0</v>
      </c>
      <c r="H15" s="122">
        <v>22755.92</v>
      </c>
      <c r="I15" s="125">
        <f t="shared" si="1"/>
        <v>7693519.49</v>
      </c>
      <c r="J15" s="121"/>
      <c r="K15" s="107">
        <f t="shared" si="2"/>
        <v>7693519.49</v>
      </c>
      <c r="L15" s="98"/>
    </row>
    <row r="16" spans="1:12" ht="15">
      <c r="A16" s="105" t="s">
        <v>16</v>
      </c>
      <c r="B16" s="122">
        <f>188334.56+269280.46</f>
        <v>457615.02</v>
      </c>
      <c r="C16" s="122">
        <f>46694.74+98986.05</f>
        <v>145680.79</v>
      </c>
      <c r="D16" s="122">
        <f>130099.13+36979.07+2120000.06</f>
        <v>2287078.2600000002</v>
      </c>
      <c r="E16" s="122">
        <f>13386.86+3826.12</f>
        <v>17212.98</v>
      </c>
      <c r="F16" s="122">
        <v>550.6</v>
      </c>
      <c r="G16" s="122">
        <v>0</v>
      </c>
      <c r="H16" s="122">
        <f>9208.41-1466.99</f>
        <v>7741.42</v>
      </c>
      <c r="I16" s="125">
        <f t="shared" si="1"/>
        <v>2915879.0700000003</v>
      </c>
      <c r="J16" s="121"/>
      <c r="K16" s="107">
        <f t="shared" si="2"/>
        <v>2915879.0700000003</v>
      </c>
      <c r="L16" s="98"/>
    </row>
    <row r="17" spans="1:12" ht="15">
      <c r="A17" s="105" t="s">
        <v>48</v>
      </c>
      <c r="B17" s="122">
        <f>37604.39</f>
        <v>37604.39</v>
      </c>
      <c r="C17" s="122">
        <f>20748.86</f>
        <v>20748.86</v>
      </c>
      <c r="D17" s="122">
        <f>127908.98+11466.65+201.89</f>
        <v>139577.52000000002</v>
      </c>
      <c r="E17" s="122">
        <f>24908.51+3138.15</f>
        <v>28046.66</v>
      </c>
      <c r="F17" s="122">
        <v>0</v>
      </c>
      <c r="G17" s="122">
        <v>0</v>
      </c>
      <c r="H17" s="122">
        <f>21464.59</f>
        <v>21464.59</v>
      </c>
      <c r="I17" s="125">
        <f t="shared" si="1"/>
        <v>247442.02000000002</v>
      </c>
      <c r="J17" s="121"/>
      <c r="K17" s="107">
        <f t="shared" si="2"/>
        <v>247442.02000000002</v>
      </c>
      <c r="L17" s="98"/>
    </row>
    <row r="18" spans="1:12" ht="15">
      <c r="A18" s="105" t="s">
        <v>35</v>
      </c>
      <c r="B18" s="122">
        <v>16459.41</v>
      </c>
      <c r="C18" s="122">
        <v>3691.49</v>
      </c>
      <c r="D18" s="122">
        <v>50984.54</v>
      </c>
      <c r="E18" s="122">
        <v>15734.08</v>
      </c>
      <c r="F18" s="122">
        <v>0</v>
      </c>
      <c r="G18" s="122">
        <v>0</v>
      </c>
      <c r="H18" s="122">
        <v>55621.14</v>
      </c>
      <c r="I18" s="125">
        <f t="shared" si="1"/>
        <v>142490.66</v>
      </c>
      <c r="J18" s="121"/>
      <c r="K18" s="107">
        <f t="shared" si="2"/>
        <v>142490.66</v>
      </c>
      <c r="L18" s="98"/>
    </row>
    <row r="19" spans="1:12" ht="15">
      <c r="A19" s="105" t="s">
        <v>36</v>
      </c>
      <c r="B19" s="123">
        <f>172064.1+105907.33</f>
        <v>277971.43</v>
      </c>
      <c r="C19" s="123">
        <f>69803.39+38140.4</f>
        <v>107943.79000000001</v>
      </c>
      <c r="D19" s="123">
        <f>271395.02+3804.2+174552.05</f>
        <v>449751.27</v>
      </c>
      <c r="E19" s="123">
        <f>84502.53+193221.61</f>
        <v>277724.14</v>
      </c>
      <c r="F19" s="123">
        <v>0</v>
      </c>
      <c r="G19" s="123">
        <v>0</v>
      </c>
      <c r="H19" s="123">
        <f>1395+119675.41</f>
        <v>121070.41</v>
      </c>
      <c r="I19" s="124">
        <f t="shared" si="1"/>
        <v>1234461.0399999998</v>
      </c>
      <c r="J19" s="121"/>
      <c r="K19" s="110">
        <f t="shared" si="2"/>
        <v>1234461.0399999998</v>
      </c>
      <c r="L19" s="98"/>
    </row>
    <row r="20" spans="1:12" ht="15.75">
      <c r="A20" s="111" t="s">
        <v>17</v>
      </c>
      <c r="B20" s="112">
        <f aca="true" t="shared" si="3" ref="B20:H20">SUM(B14:B19)</f>
        <v>5232661.829999999</v>
      </c>
      <c r="C20" s="112">
        <f t="shared" si="3"/>
        <v>1774970.9100000001</v>
      </c>
      <c r="D20" s="112">
        <f t="shared" si="3"/>
        <v>6808059.07</v>
      </c>
      <c r="E20" s="112">
        <f t="shared" si="3"/>
        <v>611452.09</v>
      </c>
      <c r="F20" s="112">
        <f t="shared" si="3"/>
        <v>15946.26</v>
      </c>
      <c r="G20" s="112">
        <f t="shared" si="3"/>
        <v>0</v>
      </c>
      <c r="H20" s="112">
        <f t="shared" si="3"/>
        <v>230419.47999999998</v>
      </c>
      <c r="I20" s="112">
        <f t="shared" si="1"/>
        <v>14673509.639999999</v>
      </c>
      <c r="J20" s="121"/>
      <c r="K20" s="107">
        <f>SUM(K14:K19)</f>
        <v>14673509.64</v>
      </c>
      <c r="L20" s="98"/>
    </row>
    <row r="21" spans="1:12" ht="15">
      <c r="A21" s="98"/>
      <c r="B21" s="112"/>
      <c r="C21" s="112"/>
      <c r="D21" s="112"/>
      <c r="E21" s="112"/>
      <c r="F21" s="112"/>
      <c r="G21" s="112"/>
      <c r="H21" s="112"/>
      <c r="I21" s="112"/>
      <c r="J21" s="121"/>
      <c r="K21" s="98"/>
      <c r="L21" s="98"/>
    </row>
    <row r="22" spans="1:12" ht="15">
      <c r="A22" s="98" t="s">
        <v>18</v>
      </c>
      <c r="B22" s="112"/>
      <c r="C22" s="112"/>
      <c r="D22" s="112"/>
      <c r="E22" s="112"/>
      <c r="F22" s="112"/>
      <c r="G22" s="112"/>
      <c r="H22" s="112">
        <v>0</v>
      </c>
      <c r="I22" s="112"/>
      <c r="J22" s="121"/>
      <c r="K22" s="98"/>
      <c r="L22" s="98"/>
    </row>
    <row r="23" spans="1:12" ht="15">
      <c r="A23" s="105" t="s">
        <v>28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5">
        <f>SUM(B23:H23)</f>
        <v>0</v>
      </c>
      <c r="J23" s="121"/>
      <c r="K23" s="107">
        <f>+I23+J23</f>
        <v>0</v>
      </c>
      <c r="L23" s="98"/>
    </row>
    <row r="24" spans="1:12" ht="15">
      <c r="A24" s="105" t="s">
        <v>192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5">
        <f>SUM(B24:H24)</f>
        <v>0</v>
      </c>
      <c r="J24" s="121"/>
      <c r="K24" s="107">
        <f>+I24+J24</f>
        <v>0</v>
      </c>
      <c r="L24" s="98"/>
    </row>
    <row r="25" spans="1:12" ht="15">
      <c r="A25" s="105" t="s">
        <v>19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4">
        <f>SUM(B25:H25)</f>
        <v>0</v>
      </c>
      <c r="J25" s="121"/>
      <c r="K25" s="110">
        <f>+I25+J25</f>
        <v>0</v>
      </c>
      <c r="L25" s="98"/>
    </row>
    <row r="26" spans="1:12" ht="15.75">
      <c r="A26" s="111" t="s">
        <v>20</v>
      </c>
      <c r="B26" s="112">
        <f>SUM(B23:B25)</f>
        <v>0</v>
      </c>
      <c r="C26" s="112">
        <f aca="true" t="shared" si="4" ref="C26:H26">SUM(C23:C25)</f>
        <v>0</v>
      </c>
      <c r="D26" s="112">
        <f t="shared" si="4"/>
        <v>0</v>
      </c>
      <c r="E26" s="112">
        <f t="shared" si="4"/>
        <v>0</v>
      </c>
      <c r="F26" s="112">
        <f t="shared" si="4"/>
        <v>0</v>
      </c>
      <c r="G26" s="112">
        <f t="shared" si="4"/>
        <v>0</v>
      </c>
      <c r="H26" s="112">
        <f t="shared" si="4"/>
        <v>0</v>
      </c>
      <c r="I26" s="112">
        <f>SUM(B26:H26)</f>
        <v>0</v>
      </c>
      <c r="J26" s="121"/>
      <c r="K26" s="107">
        <f>SUM(K23:K25)</f>
        <v>0</v>
      </c>
      <c r="L26" s="98"/>
    </row>
    <row r="27" spans="1:12" ht="15">
      <c r="A27" s="98"/>
      <c r="B27" s="112"/>
      <c r="C27" s="112"/>
      <c r="D27" s="112"/>
      <c r="E27" s="112"/>
      <c r="F27" s="112"/>
      <c r="G27" s="112"/>
      <c r="H27" s="112"/>
      <c r="I27" s="112"/>
      <c r="J27" s="121"/>
      <c r="K27" s="98"/>
      <c r="L27" s="98"/>
    </row>
    <row r="28" spans="1:12" ht="15">
      <c r="A28" s="98" t="s">
        <v>21</v>
      </c>
      <c r="B28" s="106"/>
      <c r="C28" s="106"/>
      <c r="D28" s="106"/>
      <c r="E28" s="106"/>
      <c r="F28" s="106"/>
      <c r="G28" s="106"/>
      <c r="H28" s="106"/>
      <c r="I28" s="112"/>
      <c r="J28" s="121"/>
      <c r="K28" s="98"/>
      <c r="L28" s="98"/>
    </row>
    <row r="29" spans="1:12" ht="15">
      <c r="A29" s="105" t="s">
        <v>22</v>
      </c>
      <c r="B29" s="122">
        <v>0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12">
        <f>SUM(B29:H29)</f>
        <v>0</v>
      </c>
      <c r="J29" s="121"/>
      <c r="K29" s="107">
        <f>+I29+J29</f>
        <v>0</v>
      </c>
      <c r="L29" s="98"/>
    </row>
    <row r="30" spans="1:12" ht="15">
      <c r="A30" s="105" t="s">
        <v>23</v>
      </c>
      <c r="B30" s="122">
        <v>0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12">
        <f>SUM(B30:H30)</f>
        <v>0</v>
      </c>
      <c r="J30" s="121"/>
      <c r="K30" s="107">
        <f>+I30+J30</f>
        <v>0</v>
      </c>
      <c r="L30" s="98"/>
    </row>
    <row r="31" spans="1:12" ht="15">
      <c r="A31" s="105" t="s">
        <v>24</v>
      </c>
      <c r="B31" s="123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/>
      <c r="I31" s="124">
        <f>SUM(B31:H31)</f>
        <v>0</v>
      </c>
      <c r="J31" s="121"/>
      <c r="K31" s="110">
        <f>+I31+J31</f>
        <v>0</v>
      </c>
      <c r="L31" s="98"/>
    </row>
    <row r="32" spans="1:12" ht="15.75">
      <c r="A32" s="111" t="s">
        <v>27</v>
      </c>
      <c r="B32" s="112">
        <f>SUM(B28:B31)</f>
        <v>0</v>
      </c>
      <c r="C32" s="112">
        <f aca="true" t="shared" si="5" ref="C32:H32">SUM(C28:C31)</f>
        <v>0</v>
      </c>
      <c r="D32" s="112">
        <f t="shared" si="5"/>
        <v>0</v>
      </c>
      <c r="E32" s="112">
        <f t="shared" si="5"/>
        <v>0</v>
      </c>
      <c r="F32" s="112">
        <f t="shared" si="5"/>
        <v>0</v>
      </c>
      <c r="G32" s="112">
        <f t="shared" si="5"/>
        <v>0</v>
      </c>
      <c r="H32" s="112">
        <f t="shared" si="5"/>
        <v>0</v>
      </c>
      <c r="I32" s="112">
        <f>SUM(B32:H32)</f>
        <v>0</v>
      </c>
      <c r="J32" s="121"/>
      <c r="K32" s="107">
        <f>SUM(K29:K31)</f>
        <v>0</v>
      </c>
      <c r="L32" s="98"/>
    </row>
    <row r="33" spans="1:12" ht="15">
      <c r="A33" s="98"/>
      <c r="B33" s="112"/>
      <c r="C33" s="112"/>
      <c r="D33" s="112"/>
      <c r="E33" s="112"/>
      <c r="F33" s="112"/>
      <c r="G33" s="112"/>
      <c r="H33" s="112"/>
      <c r="I33" s="112"/>
      <c r="J33" s="121"/>
      <c r="K33" s="98"/>
      <c r="L33" s="98"/>
    </row>
    <row r="34" spans="1:12" ht="15">
      <c r="A34" s="98" t="s">
        <v>39</v>
      </c>
      <c r="B34" s="112"/>
      <c r="C34" s="112"/>
      <c r="D34" s="112"/>
      <c r="E34" s="112"/>
      <c r="F34" s="112"/>
      <c r="G34" s="106"/>
      <c r="H34" s="112"/>
      <c r="I34" s="112"/>
      <c r="J34" s="121"/>
      <c r="K34" s="98"/>
      <c r="L34" s="98"/>
    </row>
    <row r="35" spans="1:12" ht="15">
      <c r="A35" s="105" t="s">
        <v>51</v>
      </c>
      <c r="B35" s="112"/>
      <c r="C35" s="112"/>
      <c r="D35" s="112"/>
      <c r="E35" s="112"/>
      <c r="F35" s="112"/>
      <c r="G35" s="126">
        <v>0</v>
      </c>
      <c r="H35" s="112"/>
      <c r="I35" s="127">
        <f>SUM(G35)</f>
        <v>0</v>
      </c>
      <c r="J35" s="121"/>
      <c r="K35" s="107">
        <f>+I35+J35</f>
        <v>0</v>
      </c>
      <c r="L35" s="98"/>
    </row>
    <row r="36" spans="1:12" ht="15.75">
      <c r="A36" s="105" t="s">
        <v>52</v>
      </c>
      <c r="B36" s="128"/>
      <c r="C36" s="128"/>
      <c r="D36" s="128"/>
      <c r="E36" s="128"/>
      <c r="F36" s="128"/>
      <c r="G36" s="123">
        <v>0</v>
      </c>
      <c r="H36" s="128"/>
      <c r="I36" s="129">
        <f>SUM(G36)</f>
        <v>0</v>
      </c>
      <c r="J36" s="121"/>
      <c r="K36" s="110">
        <f>+I36+J36</f>
        <v>0</v>
      </c>
      <c r="L36" s="98"/>
    </row>
    <row r="37" spans="1:12" ht="15.75">
      <c r="A37" s="113" t="s">
        <v>40</v>
      </c>
      <c r="B37" s="112"/>
      <c r="C37" s="112"/>
      <c r="D37" s="114"/>
      <c r="E37" s="112"/>
      <c r="F37" s="112"/>
      <c r="G37" s="112">
        <f>SUM(G35:G36)</f>
        <v>0</v>
      </c>
      <c r="H37" s="112"/>
      <c r="I37" s="130">
        <f>SUM(G37)</f>
        <v>0</v>
      </c>
      <c r="J37" s="121"/>
      <c r="K37" s="107">
        <f>SUM(K35:K36)</f>
        <v>0</v>
      </c>
      <c r="L37" s="98"/>
    </row>
    <row r="38" spans="1:12" ht="15">
      <c r="A38" s="98"/>
      <c r="B38" s="112"/>
      <c r="C38" s="112"/>
      <c r="D38" s="112"/>
      <c r="E38" s="112"/>
      <c r="F38" s="112"/>
      <c r="G38" s="112"/>
      <c r="H38" s="112"/>
      <c r="I38" s="112"/>
      <c r="J38" s="121"/>
      <c r="K38" s="98"/>
      <c r="L38" s="98"/>
    </row>
    <row r="39" spans="1:12" ht="15.75" thickBot="1">
      <c r="A39" s="98" t="s">
        <v>55</v>
      </c>
      <c r="B39" s="112"/>
      <c r="C39" s="112"/>
      <c r="D39" s="112"/>
      <c r="E39" s="112"/>
      <c r="F39" s="112"/>
      <c r="G39" s="112"/>
      <c r="H39" s="112"/>
      <c r="I39" s="131">
        <f>+I12+I20+I26+I32+I37</f>
        <v>21739224.1</v>
      </c>
      <c r="J39" s="121"/>
      <c r="K39" s="131">
        <f>+K12+K20+K26+K32+K37</f>
        <v>21739224.1</v>
      </c>
      <c r="L39" s="98"/>
    </row>
    <row r="40" spans="1:12" ht="15.75" thickTop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3" spans="9:11" ht="12.75">
      <c r="I43" t="s">
        <v>343</v>
      </c>
      <c r="K43" t="s">
        <v>341</v>
      </c>
    </row>
    <row r="44" spans="9:11" ht="12.75">
      <c r="I44" t="s">
        <v>344</v>
      </c>
      <c r="K44" t="s">
        <v>330</v>
      </c>
    </row>
    <row r="45" spans="9:11" ht="12.75">
      <c r="I45" t="s">
        <v>345</v>
      </c>
      <c r="K45" t="s">
        <v>342</v>
      </c>
    </row>
    <row r="46" spans="9:11" ht="12.75">
      <c r="I46" t="s">
        <v>347</v>
      </c>
      <c r="K46" t="s">
        <v>338</v>
      </c>
    </row>
    <row r="47" spans="9:11" ht="12.75">
      <c r="I47" t="s">
        <v>346</v>
      </c>
      <c r="K47" t="s">
        <v>339</v>
      </c>
    </row>
    <row r="48" spans="9:11" ht="12.75">
      <c r="I48" t="s">
        <v>348</v>
      </c>
      <c r="K48" t="s">
        <v>340</v>
      </c>
    </row>
    <row r="49" ht="12.75">
      <c r="I49" t="s">
        <v>349</v>
      </c>
    </row>
    <row r="50" ht="12.75">
      <c r="I50" t="s">
        <v>350</v>
      </c>
    </row>
    <row r="51" ht="12.75">
      <c r="I51" t="s">
        <v>352</v>
      </c>
    </row>
    <row r="52" ht="12.75">
      <c r="I52" t="s">
        <v>351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0" t="s">
        <v>49</v>
      </c>
      <c r="B1" s="45">
        <f>'Signature Page'!$B$10</f>
        <v>0</v>
      </c>
    </row>
    <row r="2" spans="1:2" ht="18">
      <c r="A2" s="4" t="s">
        <v>50</v>
      </c>
      <c r="B2" s="27" t="str">
        <f>Revenues!B2</f>
        <v>2014-15</v>
      </c>
    </row>
    <row r="4" ht="18">
      <c r="B4" s="48" t="s">
        <v>0</v>
      </c>
    </row>
    <row r="5" ht="15.75">
      <c r="B5" s="47" t="s">
        <v>224</v>
      </c>
    </row>
    <row r="6" ht="12.75">
      <c r="C6" s="49"/>
    </row>
    <row r="7" spans="1:3" ht="12.75">
      <c r="A7" t="s">
        <v>225</v>
      </c>
      <c r="C7" s="49"/>
    </row>
    <row r="8" spans="1:3" ht="12.75">
      <c r="A8" t="s">
        <v>229</v>
      </c>
      <c r="C8" s="53">
        <v>0</v>
      </c>
    </row>
    <row r="9" spans="1:3" ht="12.75">
      <c r="A9" t="s">
        <v>230</v>
      </c>
      <c r="C9" s="53">
        <v>0</v>
      </c>
    </row>
    <row r="10" spans="1:3" ht="12.75">
      <c r="A10" t="s">
        <v>228</v>
      </c>
      <c r="C10" s="54">
        <f>9148.37+115.39</f>
        <v>9263.76</v>
      </c>
    </row>
    <row r="11" ht="12.75">
      <c r="C11" s="51"/>
    </row>
    <row r="12" ht="12.75">
      <c r="C12" s="50">
        <f>SUM(C8:C10)</f>
        <v>9263.76</v>
      </c>
    </row>
    <row r="13" ht="12.75">
      <c r="C13" s="49"/>
    </row>
    <row r="14" spans="1:3" ht="12.75">
      <c r="A14" t="s">
        <v>226</v>
      </c>
      <c r="C14" s="49"/>
    </row>
    <row r="15" spans="1:3" ht="12.75">
      <c r="A15" t="s">
        <v>231</v>
      </c>
      <c r="C15" s="54">
        <f>74478.72+1367.22</f>
        <v>75845.94</v>
      </c>
    </row>
    <row r="16" ht="12.75">
      <c r="C16" s="49"/>
    </row>
    <row r="17" spans="1:3" ht="12.75">
      <c r="A17" t="s">
        <v>227</v>
      </c>
      <c r="C17" s="49">
        <f>+C12-C15</f>
        <v>-66582.18000000001</v>
      </c>
    </row>
    <row r="18" ht="12.75">
      <c r="C18" s="49"/>
    </row>
    <row r="19" spans="1:3" ht="12.75">
      <c r="A19" t="s">
        <v>359</v>
      </c>
      <c r="C19" s="54">
        <v>474639.87</v>
      </c>
    </row>
    <row r="20" ht="12.75">
      <c r="C20" s="49"/>
    </row>
    <row r="21" spans="1:3" ht="13.5" thickBot="1">
      <c r="A21" t="s">
        <v>360</v>
      </c>
      <c r="C21" s="52">
        <f>+C17+C19</f>
        <v>408057.69</v>
      </c>
    </row>
    <row r="22" ht="13.5" thickTop="1">
      <c r="C22" s="49"/>
    </row>
    <row r="23" ht="12.75">
      <c r="C23" s="49"/>
    </row>
    <row r="24" ht="12.75">
      <c r="C24" s="94" t="s">
        <v>362</v>
      </c>
    </row>
    <row r="28" ht="12.75">
      <c r="C28" s="49" t="s">
        <v>362</v>
      </c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" max="3" width="9.28125" style="0" bestFit="1" customWidth="1"/>
    <col min="4" max="5" width="11.28125" style="0" bestFit="1" customWidth="1"/>
    <col min="6" max="6" width="12.140625" style="0" bestFit="1" customWidth="1"/>
    <col min="7" max="7" width="9.28125" style="0" bestFit="1" customWidth="1"/>
    <col min="8" max="8" width="10.00390625" style="0" bestFit="1" customWidth="1"/>
    <col min="9" max="9" width="12.8515625" style="0" bestFit="1" customWidth="1"/>
    <col min="10" max="10" width="11.7109375" style="0" bestFit="1" customWidth="1"/>
    <col min="11" max="11" width="12.140625" style="0" bestFit="1" customWidth="1"/>
    <col min="12" max="12" width="12.00390625" style="0" customWidth="1"/>
    <col min="13" max="13" width="15.57421875" style="0" customWidth="1"/>
    <col min="14" max="14" width="15.7109375" style="0" customWidth="1"/>
    <col min="15" max="15" width="17.00390625" style="0" customWidth="1"/>
    <col min="16" max="16" width="18.00390625" style="0" customWidth="1"/>
    <col min="17" max="17" width="15.421875" style="0" customWidth="1"/>
  </cols>
  <sheetData>
    <row r="1" spans="1:2" ht="18">
      <c r="A1" s="40" t="s">
        <v>49</v>
      </c>
      <c r="B1" s="45">
        <f>'Signature Page'!$B$10</f>
        <v>0</v>
      </c>
    </row>
    <row r="2" spans="1:2" ht="18">
      <c r="A2" s="4" t="s">
        <v>50</v>
      </c>
      <c r="B2" s="27" t="s">
        <v>354</v>
      </c>
    </row>
    <row r="4" ht="18">
      <c r="H4" s="89" t="s">
        <v>235</v>
      </c>
    </row>
    <row r="5" ht="18">
      <c r="H5" s="89" t="s">
        <v>315</v>
      </c>
    </row>
    <row r="6" ht="18">
      <c r="H6" s="89" t="s">
        <v>295</v>
      </c>
    </row>
    <row r="9" spans="9:12" ht="12.75">
      <c r="I9" s="3" t="s">
        <v>366</v>
      </c>
      <c r="J9" s="3" t="s">
        <v>367</v>
      </c>
      <c r="L9" t="s">
        <v>365</v>
      </c>
    </row>
    <row r="10" spans="3:13" ht="12.75">
      <c r="C10" s="3"/>
      <c r="D10" s="3"/>
      <c r="E10" s="3"/>
      <c r="H10" s="3"/>
      <c r="I10" s="3" t="s">
        <v>303</v>
      </c>
      <c r="J10" s="3"/>
      <c r="L10" s="3" t="s">
        <v>187</v>
      </c>
      <c r="M10" t="s">
        <v>364</v>
      </c>
    </row>
    <row r="11" spans="3:12" ht="12.75">
      <c r="C11" s="3" t="s">
        <v>297</v>
      </c>
      <c r="D11" s="3"/>
      <c r="E11" s="3"/>
      <c r="F11" s="3"/>
      <c r="G11" s="3"/>
      <c r="H11" s="3" t="s">
        <v>307</v>
      </c>
      <c r="I11" s="3" t="s">
        <v>304</v>
      </c>
      <c r="J11" s="3"/>
      <c r="K11" s="91"/>
      <c r="L11" s="3" t="s">
        <v>307</v>
      </c>
    </row>
    <row r="12" spans="3:14" ht="12.75">
      <c r="C12" s="90" t="s">
        <v>298</v>
      </c>
      <c r="D12" s="90" t="s">
        <v>299</v>
      </c>
      <c r="E12" s="90" t="s">
        <v>300</v>
      </c>
      <c r="F12" s="90" t="s">
        <v>301</v>
      </c>
      <c r="G12" s="90" t="s">
        <v>302</v>
      </c>
      <c r="H12" s="90" t="s">
        <v>309</v>
      </c>
      <c r="I12" s="90" t="s">
        <v>305</v>
      </c>
      <c r="J12" s="90" t="s">
        <v>368</v>
      </c>
      <c r="K12" s="90" t="s">
        <v>306</v>
      </c>
      <c r="L12" s="90" t="s">
        <v>308</v>
      </c>
      <c r="M12" s="93" t="s">
        <v>238</v>
      </c>
      <c r="N12" s="90" t="s">
        <v>250</v>
      </c>
    </row>
    <row r="13" ht="12.75">
      <c r="P13" t="s">
        <v>362</v>
      </c>
    </row>
    <row r="14" spans="1:16" ht="12.75">
      <c r="A14" s="2" t="s">
        <v>251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P14" t="s">
        <v>362</v>
      </c>
    </row>
    <row r="15" spans="1:16" ht="12.75">
      <c r="A15" s="5" t="s">
        <v>290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 t="s">
        <v>362</v>
      </c>
      <c r="N15" s="94" t="s">
        <v>362</v>
      </c>
      <c r="P15" t="s">
        <v>362</v>
      </c>
    </row>
    <row r="16" spans="1:16" ht="12.75">
      <c r="A16" s="5" t="s">
        <v>291</v>
      </c>
      <c r="C16" s="94"/>
      <c r="D16" s="94"/>
      <c r="E16" s="94"/>
      <c r="F16" s="94"/>
      <c r="G16" s="94"/>
      <c r="H16" s="94"/>
      <c r="I16" s="94">
        <v>30330.62</v>
      </c>
      <c r="J16" s="94">
        <v>88.2</v>
      </c>
      <c r="K16" s="94"/>
      <c r="L16" s="94">
        <v>3241.81</v>
      </c>
      <c r="M16" s="94">
        <v>0</v>
      </c>
      <c r="N16" s="94">
        <f>SUM(C16:M16)</f>
        <v>33660.63</v>
      </c>
      <c r="P16" t="s">
        <v>362</v>
      </c>
    </row>
    <row r="17" spans="1:16" ht="12.75">
      <c r="A17" s="5" t="s">
        <v>293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>
        <f>372527.25+219789.53+29601.84+35458.29+769996.89+61366.12+104973.22</f>
        <v>1593713.1400000001</v>
      </c>
      <c r="N17" s="94">
        <f>SUM(C17:M17)</f>
        <v>1593713.1400000001</v>
      </c>
      <c r="P17" t="s">
        <v>362</v>
      </c>
    </row>
    <row r="18" spans="1:16" ht="12.75">
      <c r="A18" s="5" t="s">
        <v>292</v>
      </c>
      <c r="C18" s="94"/>
      <c r="D18" s="94"/>
      <c r="E18" s="94"/>
      <c r="F18" s="94"/>
      <c r="G18" s="94"/>
      <c r="H18" s="94"/>
      <c r="I18" s="94"/>
      <c r="J18" s="94"/>
      <c r="K18" s="94"/>
      <c r="L18" s="94">
        <v>1563.48</v>
      </c>
      <c r="M18" s="94"/>
      <c r="N18" s="94">
        <f>SUM(C18:M18)</f>
        <v>1563.48</v>
      </c>
      <c r="P18" t="s">
        <v>362</v>
      </c>
    </row>
    <row r="19" spans="1:16" ht="12.75">
      <c r="A19" s="5" t="s">
        <v>294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>
        <v>0</v>
      </c>
      <c r="N19" s="94">
        <f>SUM(C19:M19)</f>
        <v>0</v>
      </c>
      <c r="P19" t="s">
        <v>362</v>
      </c>
    </row>
    <row r="20" spans="1:16" ht="12.75">
      <c r="A20" s="5" t="s">
        <v>296</v>
      </c>
      <c r="C20" s="94"/>
      <c r="D20" s="94"/>
      <c r="E20" s="94"/>
      <c r="F20" s="94"/>
      <c r="G20" s="94"/>
      <c r="H20" s="94"/>
      <c r="I20" s="94"/>
      <c r="J20" s="94">
        <v>7326</v>
      </c>
      <c r="K20" s="94"/>
      <c r="L20" s="94"/>
      <c r="M20" s="94">
        <f>900-45424.2+7891.66+64.94+16277.78</f>
        <v>-20289.819999999992</v>
      </c>
      <c r="N20" s="94">
        <f>SUM(C20:M20)</f>
        <v>-12963.819999999992</v>
      </c>
      <c r="P20" t="s">
        <v>362</v>
      </c>
    </row>
    <row r="21" spans="3:17" ht="12.75"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Q21" s="97" t="s">
        <v>362</v>
      </c>
    </row>
    <row r="22" spans="1:17" ht="12.75">
      <c r="A22" s="5" t="s">
        <v>257</v>
      </c>
      <c r="C22" s="95">
        <f aca="true" t="shared" si="0" ref="C22:I22">SUM(C15:C20)</f>
        <v>0</v>
      </c>
      <c r="D22" s="95">
        <f t="shared" si="0"/>
        <v>0</v>
      </c>
      <c r="E22" s="95">
        <f t="shared" si="0"/>
        <v>0</v>
      </c>
      <c r="F22" s="95">
        <f t="shared" si="0"/>
        <v>0</v>
      </c>
      <c r="G22" s="95">
        <f t="shared" si="0"/>
        <v>0</v>
      </c>
      <c r="H22" s="95">
        <f t="shared" si="0"/>
        <v>0</v>
      </c>
      <c r="I22" s="95">
        <f t="shared" si="0"/>
        <v>30330.62</v>
      </c>
      <c r="J22" s="95">
        <f>SUM(J15:J20)</f>
        <v>7414.2</v>
      </c>
      <c r="K22" s="95">
        <f>SUM(K15:K20)</f>
        <v>0</v>
      </c>
      <c r="L22" s="95">
        <f>SUM(L15:L20)</f>
        <v>4805.29</v>
      </c>
      <c r="M22" s="95">
        <f>SUM(M15:M20)</f>
        <v>1573423.32</v>
      </c>
      <c r="N22" s="95">
        <f>SUM(N15:N20)</f>
        <v>1615973.43</v>
      </c>
      <c r="O22" s="97" t="s">
        <v>362</v>
      </c>
      <c r="P22" t="s">
        <v>362</v>
      </c>
      <c r="Q22" s="97" t="s">
        <v>362</v>
      </c>
    </row>
    <row r="23" spans="3:17" ht="12.75"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P23" t="s">
        <v>362</v>
      </c>
      <c r="Q23" s="97" t="s">
        <v>362</v>
      </c>
    </row>
    <row r="24" spans="3:16" ht="12.75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P24" t="s">
        <v>362</v>
      </c>
    </row>
    <row r="25" spans="1:16" ht="12.75">
      <c r="A25" s="2" t="s">
        <v>258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P25" t="s">
        <v>362</v>
      </c>
    </row>
    <row r="26" spans="1:16" ht="12.75">
      <c r="A26" s="5" t="s">
        <v>262</v>
      </c>
      <c r="C26" s="94"/>
      <c r="D26" s="94"/>
      <c r="E26" s="94"/>
      <c r="F26" s="94"/>
      <c r="G26" s="94"/>
      <c r="H26" s="94"/>
      <c r="I26" s="94">
        <v>0</v>
      </c>
      <c r="J26" s="94">
        <v>0</v>
      </c>
      <c r="K26" s="94"/>
      <c r="L26" s="94">
        <v>0</v>
      </c>
      <c r="M26" s="94"/>
      <c r="N26" s="94"/>
      <c r="P26" t="s">
        <v>362</v>
      </c>
    </row>
    <row r="27" spans="1:16" ht="12.75">
      <c r="A27" s="5" t="s">
        <v>260</v>
      </c>
      <c r="C27" s="94"/>
      <c r="D27" s="94"/>
      <c r="E27" s="94"/>
      <c r="F27" s="94"/>
      <c r="G27" s="94"/>
      <c r="H27" s="94"/>
      <c r="I27" s="94">
        <v>32280.37</v>
      </c>
      <c r="J27" s="94">
        <v>6852.08</v>
      </c>
      <c r="K27" s="94"/>
      <c r="L27" s="94">
        <v>-21791.35</v>
      </c>
      <c r="M27" s="94">
        <v>1664374.1</v>
      </c>
      <c r="N27" s="94">
        <f>SUM(C27:M27)</f>
        <v>1681715.2000000002</v>
      </c>
      <c r="P27" t="s">
        <v>362</v>
      </c>
    </row>
    <row r="28" spans="1:16" ht="12.75">
      <c r="A28" s="5" t="s">
        <v>261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>
        <f>SUM(C28:L28)</f>
        <v>0</v>
      </c>
      <c r="P28" t="s">
        <v>362</v>
      </c>
    </row>
    <row r="29" spans="3:16" ht="12.75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P29" s="94" t="s">
        <v>362</v>
      </c>
    </row>
    <row r="30" spans="1:15" ht="12.75">
      <c r="A30" s="5" t="s">
        <v>310</v>
      </c>
      <c r="C30" s="95">
        <f aca="true" t="shared" si="1" ref="C30:M30">SUM(C26:C28)</f>
        <v>0</v>
      </c>
      <c r="D30" s="95">
        <f t="shared" si="1"/>
        <v>0</v>
      </c>
      <c r="E30" s="95">
        <f t="shared" si="1"/>
        <v>0</v>
      </c>
      <c r="F30" s="95">
        <f t="shared" si="1"/>
        <v>0</v>
      </c>
      <c r="G30" s="95">
        <f t="shared" si="1"/>
        <v>0</v>
      </c>
      <c r="H30" s="95">
        <f t="shared" si="1"/>
        <v>0</v>
      </c>
      <c r="I30" s="95">
        <f t="shared" si="1"/>
        <v>32280.37</v>
      </c>
      <c r="J30" s="95">
        <f t="shared" si="1"/>
        <v>6852.08</v>
      </c>
      <c r="K30" s="95">
        <f t="shared" si="1"/>
        <v>0</v>
      </c>
      <c r="L30" s="95">
        <f t="shared" si="1"/>
        <v>-21791.35</v>
      </c>
      <c r="M30" s="95">
        <f t="shared" si="1"/>
        <v>1664374.1</v>
      </c>
      <c r="N30" s="95">
        <f>SUM(N26:N28)</f>
        <v>1681715.2000000002</v>
      </c>
      <c r="O30" s="97" t="s">
        <v>362</v>
      </c>
    </row>
    <row r="31" spans="3:14" ht="12.75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3:14" ht="12.7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17" ht="12.75">
      <c r="A33" s="5" t="s">
        <v>265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P33" s="3"/>
      <c r="Q33" s="3"/>
    </row>
    <row r="34" spans="1:14" ht="12.75">
      <c r="A34" s="5" t="s">
        <v>311</v>
      </c>
      <c r="C34" s="94">
        <f aca="true" t="shared" si="2" ref="C34:L34">+C22-C30</f>
        <v>0</v>
      </c>
      <c r="D34" s="94">
        <f t="shared" si="2"/>
        <v>0</v>
      </c>
      <c r="E34" s="94">
        <f t="shared" si="2"/>
        <v>0</v>
      </c>
      <c r="F34" s="94">
        <f t="shared" si="2"/>
        <v>0</v>
      </c>
      <c r="G34" s="94">
        <f t="shared" si="2"/>
        <v>0</v>
      </c>
      <c r="H34" s="94">
        <f t="shared" si="2"/>
        <v>0</v>
      </c>
      <c r="I34" s="94">
        <f t="shared" si="2"/>
        <v>-1949.75</v>
      </c>
      <c r="J34" s="94">
        <f t="shared" si="2"/>
        <v>562.1199999999999</v>
      </c>
      <c r="K34" s="94">
        <f t="shared" si="2"/>
        <v>0</v>
      </c>
      <c r="L34" s="94">
        <f t="shared" si="2"/>
        <v>26596.64</v>
      </c>
      <c r="M34" s="94">
        <f>+M22-M30</f>
        <v>-90950.78000000003</v>
      </c>
      <c r="N34" s="94">
        <f>+N22-N30</f>
        <v>-65741.77000000025</v>
      </c>
    </row>
    <row r="35" spans="3:17" ht="12.75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P35" s="94"/>
      <c r="Q35" s="94"/>
    </row>
    <row r="36" spans="1:17" ht="12.75">
      <c r="A36" s="5" t="s">
        <v>271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P36" s="94"/>
      <c r="Q36" s="94"/>
    </row>
    <row r="37" spans="1:17" ht="12.75">
      <c r="A37" s="5" t="s">
        <v>272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>
        <v>147210.47</v>
      </c>
      <c r="N37" s="94">
        <f>SUM(C37:M37)</f>
        <v>147210.47</v>
      </c>
      <c r="P37" s="94"/>
      <c r="Q37" s="94"/>
    </row>
    <row r="38" spans="1:17" ht="12.75">
      <c r="A38" s="5" t="s">
        <v>273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>
        <v>-250302.72</v>
      </c>
      <c r="N38" s="94">
        <f>SUM(C38:M38)</f>
        <v>-250302.72</v>
      </c>
      <c r="P38" s="94"/>
      <c r="Q38" s="94"/>
    </row>
    <row r="39" spans="3:17" ht="12.7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P39" s="94"/>
      <c r="Q39" s="94"/>
    </row>
    <row r="40" spans="1:17" ht="12.75">
      <c r="A40" s="5" t="s">
        <v>274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P40" s="94"/>
      <c r="Q40" s="94"/>
    </row>
    <row r="41" spans="1:17" ht="12.75">
      <c r="A41" s="5" t="s">
        <v>275</v>
      </c>
      <c r="C41" s="95">
        <f>SUM(C37:C38)</f>
        <v>0</v>
      </c>
      <c r="D41" s="95">
        <f aca="true" t="shared" si="3" ref="D41:N41">SUM(D37:D38)</f>
        <v>0</v>
      </c>
      <c r="E41" s="95">
        <f t="shared" si="3"/>
        <v>0</v>
      </c>
      <c r="F41" s="95">
        <f t="shared" si="3"/>
        <v>0</v>
      </c>
      <c r="G41" s="95">
        <f t="shared" si="3"/>
        <v>0</v>
      </c>
      <c r="H41" s="95">
        <f t="shared" si="3"/>
        <v>0</v>
      </c>
      <c r="I41" s="95">
        <f t="shared" si="3"/>
        <v>0</v>
      </c>
      <c r="J41" s="95">
        <f t="shared" si="3"/>
        <v>0</v>
      </c>
      <c r="K41" s="95">
        <f t="shared" si="3"/>
        <v>0</v>
      </c>
      <c r="L41" s="95">
        <f t="shared" si="3"/>
        <v>0</v>
      </c>
      <c r="M41" s="95">
        <f t="shared" si="3"/>
        <v>-103092.25</v>
      </c>
      <c r="N41" s="95">
        <f t="shared" si="3"/>
        <v>-103092.25</v>
      </c>
      <c r="P41" s="94"/>
      <c r="Q41" s="94"/>
    </row>
    <row r="42" spans="3:17" ht="12.75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P42" s="94"/>
      <c r="Q42" s="94"/>
    </row>
    <row r="43" spans="3:14" ht="12.75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5" ht="12.75">
      <c r="A44" s="5" t="s">
        <v>314</v>
      </c>
      <c r="C44" s="94">
        <f>+C34+C41</f>
        <v>0</v>
      </c>
      <c r="D44" s="94">
        <f aca="true" t="shared" si="4" ref="D44:N44">+D34+D41</f>
        <v>0</v>
      </c>
      <c r="E44" s="94">
        <f t="shared" si="4"/>
        <v>0</v>
      </c>
      <c r="F44" s="94">
        <f t="shared" si="4"/>
        <v>0</v>
      </c>
      <c r="G44" s="94">
        <f t="shared" si="4"/>
        <v>0</v>
      </c>
      <c r="H44" s="94">
        <f t="shared" si="4"/>
        <v>0</v>
      </c>
      <c r="I44" s="94">
        <f t="shared" si="4"/>
        <v>-1949.75</v>
      </c>
      <c r="J44" s="94">
        <f t="shared" si="4"/>
        <v>562.1199999999999</v>
      </c>
      <c r="K44" s="94">
        <f t="shared" si="4"/>
        <v>0</v>
      </c>
      <c r="L44" s="94">
        <f t="shared" si="4"/>
        <v>26596.64</v>
      </c>
      <c r="M44" s="94">
        <f t="shared" si="4"/>
        <v>-194043.03000000003</v>
      </c>
      <c r="N44" s="94">
        <f t="shared" si="4"/>
        <v>-168834.02000000025</v>
      </c>
      <c r="O44" s="97" t="s">
        <v>362</v>
      </c>
    </row>
    <row r="45" spans="3:14" ht="12.7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1:14" ht="12.75">
      <c r="A46" s="5" t="s">
        <v>312</v>
      </c>
      <c r="C46" s="94"/>
      <c r="D46" s="94"/>
      <c r="E46" s="94"/>
      <c r="F46" s="94"/>
      <c r="G46" s="94"/>
      <c r="H46" s="94"/>
      <c r="I46" s="94">
        <v>469.61</v>
      </c>
      <c r="J46" s="94">
        <v>15475.99</v>
      </c>
      <c r="K46" s="94"/>
      <c r="L46" s="94">
        <v>283683.64</v>
      </c>
      <c r="M46" s="94">
        <v>1656722.93</v>
      </c>
      <c r="N46" s="94">
        <f>SUM(C46:M46)</f>
        <v>1956352.17</v>
      </c>
    </row>
    <row r="47" spans="3:16" ht="12.75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P47" s="94"/>
    </row>
    <row r="48" spans="3:14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1:14" ht="13.5" thickBot="1">
      <c r="A49" s="5" t="s">
        <v>313</v>
      </c>
      <c r="C49" s="96">
        <f>+C44+C46</f>
        <v>0</v>
      </c>
      <c r="D49" s="96">
        <f>+D44+D46</f>
        <v>0</v>
      </c>
      <c r="E49" s="96">
        <f aca="true" t="shared" si="5" ref="E49:M49">+E44+E46</f>
        <v>0</v>
      </c>
      <c r="F49" s="96">
        <f t="shared" si="5"/>
        <v>0</v>
      </c>
      <c r="G49" s="96">
        <f t="shared" si="5"/>
        <v>0</v>
      </c>
      <c r="H49" s="96">
        <f t="shared" si="5"/>
        <v>0</v>
      </c>
      <c r="I49" s="96">
        <f t="shared" si="5"/>
        <v>-1480.1399999999999</v>
      </c>
      <c r="J49" s="96">
        <f t="shared" si="5"/>
        <v>16038.11</v>
      </c>
      <c r="K49" s="96">
        <f t="shared" si="5"/>
        <v>0</v>
      </c>
      <c r="L49" s="96">
        <f t="shared" si="5"/>
        <v>310280.28</v>
      </c>
      <c r="M49" s="96">
        <f t="shared" si="5"/>
        <v>1462679.9</v>
      </c>
      <c r="N49" s="96">
        <f>+N44+N46</f>
        <v>1787518.1499999997</v>
      </c>
    </row>
    <row r="50" spans="3:14" ht="13.5" thickTop="1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1" sqref="G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5" t="s">
        <v>200</v>
      </c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56</v>
      </c>
      <c r="B3" s="5"/>
      <c r="C3" s="5"/>
      <c r="D3" s="5"/>
      <c r="E3" s="5"/>
      <c r="F3" s="5"/>
      <c r="G3" s="5"/>
      <c r="H3" s="5"/>
    </row>
    <row r="4" spans="1:8" ht="12.75">
      <c r="A4" s="5" t="s">
        <v>57</v>
      </c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" t="s">
        <v>58</v>
      </c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 t="s">
        <v>59</v>
      </c>
      <c r="B8" s="5"/>
      <c r="C8" s="5"/>
      <c r="D8" s="5"/>
      <c r="E8" s="5"/>
      <c r="F8" s="5"/>
      <c r="G8" s="5"/>
      <c r="H8" s="5"/>
    </row>
    <row r="9" spans="1:8" ht="12.75">
      <c r="A9" s="5" t="s">
        <v>60</v>
      </c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 t="s">
        <v>61</v>
      </c>
      <c r="B11" s="5"/>
      <c r="C11" s="5"/>
      <c r="D11" s="5"/>
      <c r="E11" s="5"/>
      <c r="F11" s="5"/>
      <c r="G11" s="5"/>
      <c r="H11" s="5"/>
    </row>
    <row r="12" spans="1:8" ht="12.75">
      <c r="A12" s="5" t="s">
        <v>62</v>
      </c>
      <c r="B12" s="5"/>
      <c r="C12" s="5"/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2.75">
      <c r="A14" s="2" t="s">
        <v>161</v>
      </c>
      <c r="B14" s="5"/>
      <c r="C14" s="5"/>
      <c r="D14" s="5"/>
      <c r="E14" s="5"/>
      <c r="F14" s="5"/>
      <c r="G14" s="5"/>
      <c r="H14" s="5"/>
    </row>
    <row r="15" spans="1:8" ht="12.75">
      <c r="A15" s="2" t="s">
        <v>171</v>
      </c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 t="s">
        <v>166</v>
      </c>
      <c r="B17" s="5"/>
      <c r="C17" s="5"/>
      <c r="D17" s="5"/>
      <c r="E17" s="5"/>
      <c r="F17" s="5"/>
      <c r="G17" s="5"/>
      <c r="H17" s="5"/>
    </row>
    <row r="18" spans="1:8" ht="12.75">
      <c r="A18" s="5" t="s">
        <v>165</v>
      </c>
      <c r="B18" s="5"/>
      <c r="C18" s="5"/>
      <c r="D18" s="5"/>
      <c r="E18" s="5"/>
      <c r="F18" s="5"/>
      <c r="G18" s="5"/>
      <c r="H18" s="5"/>
    </row>
    <row r="19" spans="1:8" ht="12.75">
      <c r="A19" s="5" t="s">
        <v>197</v>
      </c>
      <c r="B19" s="5"/>
      <c r="C19" s="5"/>
      <c r="D19" s="5"/>
      <c r="E19" s="5"/>
      <c r="F19" s="5"/>
      <c r="G19" s="5"/>
      <c r="H19" s="5"/>
    </row>
    <row r="20" spans="1:8" ht="12.75">
      <c r="A20" s="5" t="s">
        <v>198</v>
      </c>
      <c r="B20" s="5"/>
      <c r="C20" s="5"/>
      <c r="D20" s="5"/>
      <c r="E20" s="5"/>
      <c r="F20" s="5"/>
      <c r="G20" s="5"/>
      <c r="H20" s="5"/>
    </row>
    <row r="21" spans="1:8" ht="12.75">
      <c r="A21" s="5" t="s">
        <v>199</v>
      </c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 t="s">
        <v>168</v>
      </c>
      <c r="B23" s="5"/>
      <c r="C23" s="5"/>
      <c r="D23" s="5"/>
      <c r="E23" s="5"/>
      <c r="F23" s="5"/>
      <c r="G23" s="5"/>
      <c r="H23" s="5"/>
    </row>
    <row r="24" spans="1:8" ht="12.75">
      <c r="A24" s="5" t="s">
        <v>167</v>
      </c>
      <c r="B24" s="5"/>
      <c r="C24" s="5"/>
      <c r="D24" s="5"/>
      <c r="E24" s="5"/>
      <c r="F24" s="5"/>
      <c r="G24" s="5"/>
      <c r="H24" s="5"/>
    </row>
    <row r="25" spans="1:8" ht="12.75">
      <c r="A25" s="2"/>
      <c r="B25" s="5"/>
      <c r="C25" s="5"/>
      <c r="D25" s="5"/>
      <c r="E25" s="5"/>
      <c r="F25" s="5"/>
      <c r="G25" s="5"/>
      <c r="H25" s="5"/>
    </row>
    <row r="26" spans="1:8" ht="12.75">
      <c r="A26" s="2" t="s">
        <v>164</v>
      </c>
      <c r="B26" s="5"/>
      <c r="C26" s="5"/>
      <c r="D26" s="5"/>
      <c r="E26" s="5"/>
      <c r="F26" s="5"/>
      <c r="G26" s="5"/>
      <c r="H26" s="5"/>
    </row>
    <row r="27" spans="1:8" ht="12.75">
      <c r="A27" s="5" t="s">
        <v>162</v>
      </c>
      <c r="B27" s="5"/>
      <c r="C27" s="5"/>
      <c r="D27" s="5"/>
      <c r="E27" s="5"/>
      <c r="F27" s="5"/>
      <c r="G27" s="5"/>
      <c r="H27" s="5"/>
    </row>
    <row r="28" spans="1:8" ht="12.75">
      <c r="A28" s="39" t="s">
        <v>172</v>
      </c>
      <c r="B28" s="5"/>
      <c r="C28" s="5"/>
      <c r="D28" s="5"/>
      <c r="E28" s="5"/>
      <c r="F28" s="5"/>
      <c r="G28" s="5"/>
      <c r="H28" s="5"/>
    </row>
    <row r="29" spans="1:8" ht="12.75">
      <c r="A29" s="39" t="s">
        <v>173</v>
      </c>
      <c r="B29" s="5"/>
      <c r="C29" s="5"/>
      <c r="D29" s="5"/>
      <c r="E29" s="5"/>
      <c r="F29" s="5"/>
      <c r="G29" s="5"/>
      <c r="H29" s="5"/>
    </row>
    <row r="30" spans="1:8" ht="12.75">
      <c r="A30" s="39" t="s">
        <v>174</v>
      </c>
      <c r="B30" s="5"/>
      <c r="C30" s="5"/>
      <c r="D30" s="5"/>
      <c r="E30" s="5"/>
      <c r="F30" s="5"/>
      <c r="G30" s="5"/>
      <c r="H30" s="5"/>
    </row>
    <row r="31" spans="1:8" ht="12.75">
      <c r="A31" s="39" t="s">
        <v>175</v>
      </c>
      <c r="B31" s="5"/>
      <c r="C31" s="5"/>
      <c r="D31" s="5"/>
      <c r="E31" s="5"/>
      <c r="F31" s="5"/>
      <c r="G31" s="5"/>
      <c r="H31" s="5"/>
    </row>
    <row r="32" spans="1:8" ht="12.75">
      <c r="A32" s="39" t="s">
        <v>176</v>
      </c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38" t="s">
        <v>163</v>
      </c>
      <c r="B34" s="5"/>
      <c r="C34" s="5"/>
      <c r="D34" s="5"/>
      <c r="E34" s="5"/>
      <c r="F34" s="5"/>
      <c r="G34" s="5"/>
      <c r="H34" s="5"/>
    </row>
    <row r="35" spans="1:8" ht="12.75">
      <c r="A35" s="39" t="s">
        <v>177</v>
      </c>
      <c r="B35" s="5"/>
      <c r="C35" s="5"/>
      <c r="D35" s="5"/>
      <c r="E35" s="5"/>
      <c r="F35" s="5"/>
      <c r="G35" s="5"/>
      <c r="H35" s="5"/>
    </row>
    <row r="36" spans="1:8" ht="12.75">
      <c r="A36" s="39" t="s">
        <v>178</v>
      </c>
      <c r="B36" s="5"/>
      <c r="C36" s="5"/>
      <c r="D36" s="5"/>
      <c r="E36" s="5"/>
      <c r="F36" s="5"/>
      <c r="G36" s="5"/>
      <c r="H36" s="5"/>
    </row>
    <row r="37" spans="1:8" ht="12.75">
      <c r="A37" s="39" t="s">
        <v>179</v>
      </c>
      <c r="B37" s="5"/>
      <c r="C37" s="5"/>
      <c r="D37" s="5"/>
      <c r="E37" s="5"/>
      <c r="F37" s="5"/>
      <c r="G37" s="5"/>
      <c r="H37" s="5"/>
    </row>
    <row r="38" spans="1:8" ht="12.75">
      <c r="A38" s="39" t="s">
        <v>180</v>
      </c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 t="s">
        <v>170</v>
      </c>
      <c r="B40" s="5"/>
      <c r="C40" s="5"/>
      <c r="D40" s="5"/>
      <c r="E40" s="5"/>
      <c r="F40" s="5"/>
      <c r="G40" s="5"/>
      <c r="H40" s="5"/>
    </row>
    <row r="41" spans="1:8" ht="12.75">
      <c r="A41" s="38" t="s">
        <v>169</v>
      </c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62"/>
  <sheetViews>
    <sheetView zoomScale="75" zoomScaleNormal="75" zoomScalePageLayoutView="0" workbookViewId="0" topLeftCell="A1">
      <pane ySplit="9" topLeftCell="A35" activePane="bottomLeft" state="frozen"/>
      <selection pane="topLeft" activeCell="B18" sqref="B18"/>
      <selection pane="bottomLeft" activeCell="H69" sqref="H69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49.140625" style="0" customWidth="1"/>
    <col min="5" max="5" width="18.8515625" style="0" customWidth="1"/>
    <col min="6" max="6" width="20.140625" style="0" customWidth="1"/>
    <col min="7" max="7" width="19.57421875" style="0" customWidth="1"/>
    <col min="8" max="8" width="21.140625" style="0" customWidth="1"/>
    <col min="9" max="9" width="14.57421875" style="0" customWidth="1"/>
  </cols>
  <sheetData>
    <row r="1" spans="1:2" ht="18">
      <c r="A1" s="40" t="s">
        <v>49</v>
      </c>
      <c r="B1" s="43">
        <f>'Signature Page'!$B$9</f>
        <v>0</v>
      </c>
    </row>
    <row r="2" spans="1:2" ht="18">
      <c r="A2" s="41" t="s">
        <v>50</v>
      </c>
      <c r="B2" s="44" t="str">
        <f>Revenues!B2</f>
        <v>2014-15</v>
      </c>
    </row>
    <row r="3" spans="1:2" ht="18">
      <c r="A3" s="41"/>
      <c r="B3" s="42"/>
    </row>
    <row r="4" spans="1:6" ht="12.75">
      <c r="A4" s="7" t="s">
        <v>63</v>
      </c>
      <c r="E4" t="s">
        <v>64</v>
      </c>
      <c r="F4" t="s">
        <v>369</v>
      </c>
    </row>
    <row r="5" spans="1:3" ht="12.75">
      <c r="A5" s="7" t="s">
        <v>202</v>
      </c>
      <c r="C5" s="5" t="s">
        <v>354</v>
      </c>
    </row>
    <row r="6" spans="1:6" ht="12.75">
      <c r="A6" s="7" t="s">
        <v>201</v>
      </c>
      <c r="E6" t="s">
        <v>65</v>
      </c>
      <c r="F6" s="132">
        <v>42338</v>
      </c>
    </row>
    <row r="8" spans="1:9" ht="12.75">
      <c r="A8" s="7" t="s">
        <v>75</v>
      </c>
      <c r="E8" s="8" t="s">
        <v>66</v>
      </c>
      <c r="F8" s="8" t="s">
        <v>66</v>
      </c>
      <c r="G8" s="8" t="s">
        <v>67</v>
      </c>
      <c r="H8" s="8" t="s">
        <v>68</v>
      </c>
      <c r="I8" s="8" t="s">
        <v>69</v>
      </c>
    </row>
    <row r="9" spans="1:9" ht="12.75">
      <c r="A9" s="7" t="s">
        <v>152</v>
      </c>
      <c r="B9" s="7" t="s">
        <v>70</v>
      </c>
      <c r="C9" s="7" t="s">
        <v>71</v>
      </c>
      <c r="D9" s="7" t="s">
        <v>72</v>
      </c>
      <c r="E9" s="8" t="s">
        <v>73</v>
      </c>
      <c r="F9" s="8" t="s">
        <v>74</v>
      </c>
      <c r="G9" s="8" t="s">
        <v>75</v>
      </c>
      <c r="H9" s="8" t="s">
        <v>75</v>
      </c>
      <c r="I9" s="8" t="s">
        <v>75</v>
      </c>
    </row>
    <row r="11" spans="1:9" ht="12.75">
      <c r="A11" s="9" t="s">
        <v>76</v>
      </c>
      <c r="B11" s="9" t="s">
        <v>77</v>
      </c>
      <c r="C11" s="9" t="s">
        <v>78</v>
      </c>
      <c r="D11" s="7" t="s">
        <v>79</v>
      </c>
      <c r="E11" s="10"/>
      <c r="F11" s="10"/>
      <c r="G11" s="11">
        <v>188334.56</v>
      </c>
      <c r="H11" s="12"/>
      <c r="I11" s="11">
        <v>0</v>
      </c>
    </row>
    <row r="12" spans="1:9" ht="12.75">
      <c r="A12" s="9" t="s">
        <v>76</v>
      </c>
      <c r="B12" s="9" t="s">
        <v>77</v>
      </c>
      <c r="C12" s="9" t="s">
        <v>80</v>
      </c>
      <c r="D12" s="7" t="s">
        <v>155</v>
      </c>
      <c r="E12" s="10"/>
      <c r="F12" s="10"/>
      <c r="G12" s="11">
        <v>46694.74</v>
      </c>
      <c r="H12" s="10"/>
      <c r="I12" s="11">
        <v>0</v>
      </c>
    </row>
    <row r="13" spans="1:9" ht="12.75">
      <c r="A13" s="9" t="s">
        <v>76</v>
      </c>
      <c r="B13" s="9" t="s">
        <v>77</v>
      </c>
      <c r="C13" s="9" t="s">
        <v>81</v>
      </c>
      <c r="D13" s="7" t="s">
        <v>82</v>
      </c>
      <c r="E13" s="11">
        <v>21595</v>
      </c>
      <c r="F13" s="11">
        <f>21595</f>
        <v>21595</v>
      </c>
      <c r="G13" s="10"/>
      <c r="H13" s="10"/>
      <c r="I13" s="11">
        <v>0</v>
      </c>
    </row>
    <row r="14" spans="1:9" ht="12.75">
      <c r="A14" s="9" t="s">
        <v>76</v>
      </c>
      <c r="B14" s="9" t="s">
        <v>77</v>
      </c>
      <c r="C14" s="9" t="s">
        <v>83</v>
      </c>
      <c r="D14" s="7" t="s">
        <v>84</v>
      </c>
      <c r="E14" s="10"/>
      <c r="F14" s="11">
        <f>+I14</f>
        <v>0</v>
      </c>
      <c r="G14" s="10"/>
      <c r="H14" s="12"/>
      <c r="I14" s="11">
        <v>0</v>
      </c>
    </row>
    <row r="15" spans="1:9" ht="12.75">
      <c r="A15" s="9" t="s">
        <v>76</v>
      </c>
      <c r="B15" s="9" t="s">
        <v>77</v>
      </c>
      <c r="C15" s="9" t="s">
        <v>85</v>
      </c>
      <c r="D15" s="7" t="s">
        <v>86</v>
      </c>
      <c r="E15" s="10"/>
      <c r="F15" s="11">
        <f>+I15</f>
        <v>0</v>
      </c>
      <c r="G15" s="10"/>
      <c r="H15" s="10"/>
      <c r="I15" s="11">
        <v>0</v>
      </c>
    </row>
    <row r="16" spans="1:9" ht="12.75">
      <c r="A16" s="9" t="s">
        <v>76</v>
      </c>
      <c r="B16" s="9" t="s">
        <v>77</v>
      </c>
      <c r="C16" s="9" t="s">
        <v>87</v>
      </c>
      <c r="D16" s="7" t="s">
        <v>154</v>
      </c>
      <c r="E16" s="10"/>
      <c r="F16" s="10"/>
      <c r="G16" s="11">
        <f>3934.84+7.25+26335.68</f>
        <v>30277.77</v>
      </c>
      <c r="H16" s="12"/>
      <c r="I16" s="11">
        <v>0</v>
      </c>
    </row>
    <row r="17" spans="1:9" ht="12.75">
      <c r="A17" s="9" t="s">
        <v>76</v>
      </c>
      <c r="B17" s="9" t="s">
        <v>77</v>
      </c>
      <c r="C17" s="9" t="s">
        <v>88</v>
      </c>
      <c r="D17" s="7" t="s">
        <v>89</v>
      </c>
      <c r="E17" s="11">
        <v>726</v>
      </c>
      <c r="F17" s="11">
        <f>96.78+81.36+547.51</f>
        <v>725.65</v>
      </c>
      <c r="G17" s="10"/>
      <c r="H17" s="10"/>
      <c r="I17" s="11">
        <v>0</v>
      </c>
    </row>
    <row r="18" spans="1:9" ht="12.75">
      <c r="A18" s="9" t="s">
        <v>76</v>
      </c>
      <c r="B18" s="9" t="s">
        <v>77</v>
      </c>
      <c r="C18" s="9" t="s">
        <v>90</v>
      </c>
      <c r="D18" s="7" t="s">
        <v>153</v>
      </c>
      <c r="E18" s="11">
        <f>+I18</f>
        <v>0</v>
      </c>
      <c r="F18" s="11">
        <f>+I18</f>
        <v>0</v>
      </c>
      <c r="G18" s="10"/>
      <c r="H18" s="10"/>
      <c r="I18" s="11">
        <v>0</v>
      </c>
    </row>
    <row r="19" spans="1:9" ht="12.75">
      <c r="A19" s="9" t="s">
        <v>76</v>
      </c>
      <c r="B19" s="9" t="s">
        <v>77</v>
      </c>
      <c r="C19" s="9" t="s">
        <v>91</v>
      </c>
      <c r="D19" s="7" t="s">
        <v>156</v>
      </c>
      <c r="E19" s="11">
        <f>+I19</f>
        <v>0</v>
      </c>
      <c r="F19" s="11">
        <f>+I19</f>
        <v>0</v>
      </c>
      <c r="G19" s="10"/>
      <c r="H19" s="10"/>
      <c r="I19" s="11">
        <v>0</v>
      </c>
    </row>
    <row r="20" spans="1:9" ht="12.75">
      <c r="A20" s="9" t="s">
        <v>76</v>
      </c>
      <c r="B20" s="9" t="s">
        <v>77</v>
      </c>
      <c r="C20" s="9" t="s">
        <v>92</v>
      </c>
      <c r="D20" s="7" t="s">
        <v>157</v>
      </c>
      <c r="E20" s="10"/>
      <c r="F20" s="10"/>
      <c r="G20" s="10"/>
      <c r="H20" s="11">
        <f>+I20</f>
        <v>0</v>
      </c>
      <c r="I20" s="11">
        <v>0</v>
      </c>
    </row>
    <row r="21" spans="1:9" s="31" customFormat="1" ht="12.75">
      <c r="A21" s="32" t="s">
        <v>76</v>
      </c>
      <c r="B21" s="32" t="s">
        <v>77</v>
      </c>
      <c r="C21" s="32" t="s">
        <v>93</v>
      </c>
      <c r="D21" s="33" t="s">
        <v>94</v>
      </c>
      <c r="E21" s="30">
        <f>+I21</f>
        <v>0</v>
      </c>
      <c r="F21" s="30">
        <f>+I21</f>
        <v>0</v>
      </c>
      <c r="G21" s="30"/>
      <c r="H21" s="30"/>
      <c r="I21" s="30">
        <v>0</v>
      </c>
    </row>
    <row r="22" spans="1:9" ht="12.75">
      <c r="A22" s="9" t="s">
        <v>76</v>
      </c>
      <c r="B22" s="9" t="s">
        <v>77</v>
      </c>
      <c r="C22" s="9" t="s">
        <v>95</v>
      </c>
      <c r="D22" s="7" t="s">
        <v>158</v>
      </c>
      <c r="E22" s="11">
        <v>10989</v>
      </c>
      <c r="F22" s="11">
        <f>6077.67+216.64+2968.23+1356.53+110+259.99</f>
        <v>10989.060000000001</v>
      </c>
      <c r="G22" s="10"/>
      <c r="H22" s="10"/>
      <c r="I22" s="11">
        <v>0</v>
      </c>
    </row>
    <row r="23" spans="1:9" ht="12.75">
      <c r="A23" s="9" t="s">
        <v>76</v>
      </c>
      <c r="B23" s="9" t="s">
        <v>77</v>
      </c>
      <c r="C23" s="9" t="s">
        <v>96</v>
      </c>
      <c r="D23" s="7" t="s">
        <v>134</v>
      </c>
      <c r="E23" s="10"/>
      <c r="F23" s="10"/>
      <c r="G23" s="10"/>
      <c r="H23" s="21">
        <v>550</v>
      </c>
      <c r="I23" s="11">
        <v>0</v>
      </c>
    </row>
    <row r="24" spans="1:9" ht="12.75">
      <c r="A24" s="34" t="s">
        <v>76</v>
      </c>
      <c r="B24" s="34" t="s">
        <v>77</v>
      </c>
      <c r="C24" s="34" t="s">
        <v>97</v>
      </c>
      <c r="D24" s="35" t="s">
        <v>159</v>
      </c>
      <c r="E24" s="12"/>
      <c r="F24" s="12"/>
      <c r="G24" s="12"/>
      <c r="H24">
        <f>+I24</f>
        <v>0</v>
      </c>
      <c r="I24" s="16">
        <v>0</v>
      </c>
    </row>
    <row r="25" spans="1:9" ht="12.75">
      <c r="A25" s="36" t="s">
        <v>76</v>
      </c>
      <c r="B25" s="36" t="s">
        <v>77</v>
      </c>
      <c r="C25" s="36" t="s">
        <v>98</v>
      </c>
      <c r="D25" s="37" t="s">
        <v>99</v>
      </c>
      <c r="E25" s="11">
        <v>468</v>
      </c>
      <c r="F25" s="11">
        <f>330.48+137.59</f>
        <v>468.07000000000005</v>
      </c>
      <c r="G25" s="10"/>
      <c r="H25" s="10"/>
      <c r="I25" s="11">
        <v>0</v>
      </c>
    </row>
    <row r="26" spans="1:9" ht="12.75">
      <c r="A26" s="34" t="s">
        <v>76</v>
      </c>
      <c r="B26" s="34" t="s">
        <v>77</v>
      </c>
      <c r="C26" s="34" t="s">
        <v>100</v>
      </c>
      <c r="D26" s="35" t="s">
        <v>101</v>
      </c>
      <c r="E26" s="12"/>
      <c r="F26" s="12"/>
      <c r="G26">
        <f>+I26</f>
        <v>0</v>
      </c>
      <c r="H26" s="12"/>
      <c r="I26" s="16">
        <v>0</v>
      </c>
    </row>
    <row r="27" spans="1:9" ht="12.75">
      <c r="A27" s="9" t="s">
        <v>76</v>
      </c>
      <c r="B27" s="9" t="s">
        <v>77</v>
      </c>
      <c r="C27" s="9" t="s">
        <v>102</v>
      </c>
      <c r="D27" s="7" t="s">
        <v>103</v>
      </c>
      <c r="E27" s="10"/>
      <c r="F27" s="10"/>
      <c r="G27" s="13">
        <f>+I27</f>
        <v>0</v>
      </c>
      <c r="H27" s="10"/>
      <c r="I27" s="11">
        <v>0</v>
      </c>
    </row>
    <row r="28" spans="1:9" ht="12.75">
      <c r="A28" s="9" t="s">
        <v>76</v>
      </c>
      <c r="B28" s="9" t="s">
        <v>77</v>
      </c>
      <c r="C28" s="9" t="s">
        <v>104</v>
      </c>
      <c r="D28" s="7" t="s">
        <v>105</v>
      </c>
      <c r="E28" s="10"/>
      <c r="F28" s="10"/>
      <c r="G28" s="11">
        <v>7033</v>
      </c>
      <c r="H28" s="10"/>
      <c r="I28" s="11">
        <v>0</v>
      </c>
    </row>
    <row r="29" spans="1:9" ht="12.75">
      <c r="A29" s="9" t="s">
        <v>76</v>
      </c>
      <c r="B29" s="9" t="s">
        <v>77</v>
      </c>
      <c r="C29" s="9" t="s">
        <v>106</v>
      </c>
      <c r="D29" s="7" t="s">
        <v>107</v>
      </c>
      <c r="E29" s="10"/>
      <c r="F29" s="10"/>
      <c r="G29" s="11">
        <f>+I29</f>
        <v>0</v>
      </c>
      <c r="H29" s="10"/>
      <c r="I29" s="11">
        <v>0</v>
      </c>
    </row>
    <row r="30" spans="1:9" ht="12.75">
      <c r="A30" s="32" t="s">
        <v>76</v>
      </c>
      <c r="B30" s="32" t="s">
        <v>108</v>
      </c>
      <c r="C30" s="32" t="s">
        <v>109</v>
      </c>
      <c r="D30" s="33" t="s">
        <v>160</v>
      </c>
      <c r="E30" s="30"/>
      <c r="F30" s="30"/>
      <c r="G30" s="30"/>
      <c r="H30" s="30">
        <f>+I30</f>
        <v>0</v>
      </c>
      <c r="I30" s="11">
        <v>0</v>
      </c>
    </row>
    <row r="31" spans="5:9" ht="12.75">
      <c r="E31" s="11"/>
      <c r="F31" s="11"/>
      <c r="G31" s="11"/>
      <c r="H31" s="11"/>
      <c r="I31" s="11"/>
    </row>
    <row r="32" spans="1:10" ht="12.75">
      <c r="A32" s="9" t="s">
        <v>76</v>
      </c>
      <c r="B32" s="9" t="s">
        <v>110</v>
      </c>
      <c r="C32" s="9" t="s">
        <v>109</v>
      </c>
      <c r="D32" s="7" t="s">
        <v>137</v>
      </c>
      <c r="E32" s="11">
        <v>33777.78</v>
      </c>
      <c r="F32" s="11">
        <f>SUM(F11:F31)</f>
        <v>33777.780000000006</v>
      </c>
      <c r="G32" s="11">
        <f>SUM(G11:G31)</f>
        <v>272340.07</v>
      </c>
      <c r="H32" s="11">
        <f>1026768.21+550</f>
        <v>1027318.21</v>
      </c>
      <c r="I32" s="11">
        <f>E32+F32+G32+H32</f>
        <v>1367213.8399999999</v>
      </c>
      <c r="J32" s="133">
        <v>0</v>
      </c>
    </row>
    <row r="33" spans="1:9" ht="12.75">
      <c r="A33" s="9" t="s">
        <v>111</v>
      </c>
      <c r="B33" s="9" t="s">
        <v>110</v>
      </c>
      <c r="C33" s="9" t="s">
        <v>109</v>
      </c>
      <c r="D33" s="7" t="s">
        <v>112</v>
      </c>
      <c r="E33" s="10"/>
      <c r="F33" s="10"/>
      <c r="G33" s="11">
        <v>138637.36</v>
      </c>
      <c r="H33" s="10"/>
      <c r="I33" s="11">
        <f aca="true" t="shared" si="0" ref="I33:I47">E33+F33+G33+H33</f>
        <v>138637.36</v>
      </c>
    </row>
    <row r="34" spans="1:9" ht="12.75">
      <c r="A34" s="9">
        <v>24</v>
      </c>
      <c r="B34" s="9" t="s">
        <v>110</v>
      </c>
      <c r="C34" s="9" t="s">
        <v>109</v>
      </c>
      <c r="D34" s="7" t="s">
        <v>113</v>
      </c>
      <c r="E34" s="10"/>
      <c r="F34" s="10"/>
      <c r="G34" s="11">
        <v>267220</v>
      </c>
      <c r="H34" s="10"/>
      <c r="I34" s="11">
        <f t="shared" si="0"/>
        <v>267220</v>
      </c>
    </row>
    <row r="35" spans="1:9" ht="12.75">
      <c r="A35" s="9">
        <v>27</v>
      </c>
      <c r="B35" s="9" t="s">
        <v>110</v>
      </c>
      <c r="C35" s="9" t="s">
        <v>109</v>
      </c>
      <c r="D35" s="7" t="s">
        <v>114</v>
      </c>
      <c r="E35" s="10"/>
      <c r="F35" s="10"/>
      <c r="G35" s="11">
        <v>4693726.51</v>
      </c>
      <c r="H35" s="10"/>
      <c r="I35" s="11">
        <f t="shared" si="0"/>
        <v>4693726.51</v>
      </c>
    </row>
    <row r="36" spans="1:9" ht="12.75">
      <c r="A36" s="9" t="s">
        <v>115</v>
      </c>
      <c r="B36" s="9" t="s">
        <v>110</v>
      </c>
      <c r="C36" s="9" t="s">
        <v>109</v>
      </c>
      <c r="D36" s="7" t="s">
        <v>116</v>
      </c>
      <c r="E36" s="10"/>
      <c r="F36" s="10"/>
      <c r="G36" s="11">
        <v>2072440.12</v>
      </c>
      <c r="H36" s="10"/>
      <c r="I36" s="11">
        <f t="shared" si="0"/>
        <v>2072440.12</v>
      </c>
    </row>
    <row r="37" spans="1:12" ht="12.75">
      <c r="A37" s="9" t="s">
        <v>117</v>
      </c>
      <c r="B37" s="9" t="s">
        <v>110</v>
      </c>
      <c r="C37" s="9" t="s">
        <v>109</v>
      </c>
      <c r="D37" s="7" t="s">
        <v>138</v>
      </c>
      <c r="E37" s="10"/>
      <c r="F37" s="10"/>
      <c r="G37" s="10"/>
      <c r="H37" s="11">
        <f>+I37</f>
        <v>0</v>
      </c>
      <c r="I37" s="11">
        <v>0</v>
      </c>
      <c r="L37" t="s">
        <v>362</v>
      </c>
    </row>
    <row r="38" spans="1:9" ht="12.75">
      <c r="A38" s="9" t="s">
        <v>118</v>
      </c>
      <c r="B38" s="9" t="s">
        <v>110</v>
      </c>
      <c r="C38" s="9" t="s">
        <v>109</v>
      </c>
      <c r="D38" s="7" t="s">
        <v>139</v>
      </c>
      <c r="E38" s="10"/>
      <c r="F38" s="10"/>
      <c r="G38" s="10"/>
      <c r="H38" s="13">
        <f>+I38</f>
        <v>0</v>
      </c>
      <c r="I38" s="11">
        <v>0</v>
      </c>
    </row>
    <row r="39" spans="1:12" ht="12.75">
      <c r="A39" s="9" t="s">
        <v>119</v>
      </c>
      <c r="B39" s="9" t="s">
        <v>110</v>
      </c>
      <c r="C39" s="9" t="s">
        <v>109</v>
      </c>
      <c r="D39" s="7" t="s">
        <v>140</v>
      </c>
      <c r="E39" s="10"/>
      <c r="F39" s="10"/>
      <c r="G39" s="11">
        <f>+I39</f>
        <v>0</v>
      </c>
      <c r="H39" s="17"/>
      <c r="I39" s="11">
        <v>0</v>
      </c>
      <c r="L39" s="133"/>
    </row>
    <row r="40" spans="1:9" ht="12.75">
      <c r="A40" s="9" t="s">
        <v>120</v>
      </c>
      <c r="B40" s="9" t="s">
        <v>110</v>
      </c>
      <c r="C40" s="9" t="s">
        <v>109</v>
      </c>
      <c r="D40" s="7" t="s">
        <v>141</v>
      </c>
      <c r="E40" s="10"/>
      <c r="F40" s="10"/>
      <c r="G40" s="11">
        <f>247384.22+320997.49+29601.84+37851.3+1069557+90464.05+118820.92</f>
        <v>1914676.82</v>
      </c>
      <c r="H40" s="10"/>
      <c r="I40" s="11">
        <v>1914677</v>
      </c>
    </row>
    <row r="41" spans="1:9" ht="12.75">
      <c r="A41" s="9" t="s">
        <v>121</v>
      </c>
      <c r="B41" s="9" t="s">
        <v>110</v>
      </c>
      <c r="C41" s="9" t="s">
        <v>109</v>
      </c>
      <c r="D41" s="7" t="s">
        <v>142</v>
      </c>
      <c r="E41" s="10"/>
      <c r="F41" s="10"/>
      <c r="G41" s="18" t="s">
        <v>122</v>
      </c>
      <c r="H41" s="11">
        <v>-21791.35</v>
      </c>
      <c r="I41" s="11">
        <v>-21791</v>
      </c>
    </row>
    <row r="42" spans="1:9" ht="12.75">
      <c r="A42" s="9" t="s">
        <v>123</v>
      </c>
      <c r="B42" s="9" t="s">
        <v>110</v>
      </c>
      <c r="C42" s="9" t="s">
        <v>109</v>
      </c>
      <c r="D42" s="7" t="s">
        <v>143</v>
      </c>
      <c r="E42" s="10"/>
      <c r="F42" s="10"/>
      <c r="G42" s="10"/>
      <c r="H42" s="11">
        <f>32280.37+6852.08</f>
        <v>39132.45</v>
      </c>
      <c r="I42" s="11">
        <f t="shared" si="0"/>
        <v>39132.45</v>
      </c>
    </row>
    <row r="43" spans="1:9" ht="12.75">
      <c r="A43" s="9">
        <v>94</v>
      </c>
      <c r="B43" s="9" t="s">
        <v>110</v>
      </c>
      <c r="C43" s="9" t="s">
        <v>109</v>
      </c>
      <c r="D43" s="7" t="s">
        <v>144</v>
      </c>
      <c r="E43" s="10"/>
      <c r="F43" s="10"/>
      <c r="G43" s="10"/>
      <c r="H43" s="11">
        <v>375593.13</v>
      </c>
      <c r="I43" s="11">
        <f t="shared" si="0"/>
        <v>375593.13</v>
      </c>
    </row>
    <row r="44" spans="1:9" ht="12.75">
      <c r="A44" s="34" t="s">
        <v>124</v>
      </c>
      <c r="B44" s="34" t="s">
        <v>110</v>
      </c>
      <c r="C44" s="34" t="s">
        <v>109</v>
      </c>
      <c r="D44" s="35" t="s">
        <v>145</v>
      </c>
      <c r="E44" s="12"/>
      <c r="F44" s="12"/>
      <c r="G44" s="16">
        <v>12231063.48</v>
      </c>
      <c r="H44" s="12"/>
      <c r="I44" s="11">
        <f t="shared" si="0"/>
        <v>12231063.48</v>
      </c>
    </row>
    <row r="45" spans="1:9" ht="12.75">
      <c r="A45" s="9" t="s">
        <v>125</v>
      </c>
      <c r="B45" s="9" t="s">
        <v>110</v>
      </c>
      <c r="C45" s="9" t="s">
        <v>109</v>
      </c>
      <c r="D45" s="7" t="s">
        <v>146</v>
      </c>
      <c r="E45" s="10"/>
      <c r="F45" s="10"/>
      <c r="G45" s="11">
        <v>2240487.71</v>
      </c>
      <c r="H45" s="10"/>
      <c r="I45" s="11">
        <f t="shared" si="0"/>
        <v>2240487.71</v>
      </c>
    </row>
    <row r="46" spans="1:9" ht="12.75">
      <c r="A46" s="9" t="s">
        <v>126</v>
      </c>
      <c r="B46" s="9" t="s">
        <v>110</v>
      </c>
      <c r="C46" s="9" t="s">
        <v>109</v>
      </c>
      <c r="D46" s="7" t="s">
        <v>147</v>
      </c>
      <c r="E46" s="10"/>
      <c r="F46" s="10"/>
      <c r="G46" s="11">
        <f>+I46</f>
        <v>0</v>
      </c>
      <c r="H46" s="10"/>
      <c r="I46" s="11">
        <v>0</v>
      </c>
    </row>
    <row r="47" spans="5:9" ht="12.75">
      <c r="E47" s="11"/>
      <c r="F47" s="11"/>
      <c r="G47" s="11"/>
      <c r="H47" s="11"/>
      <c r="I47" s="11">
        <f t="shared" si="0"/>
        <v>0</v>
      </c>
    </row>
    <row r="48" spans="4:12" ht="12.75">
      <c r="D48" s="7" t="s">
        <v>69</v>
      </c>
      <c r="E48" s="141">
        <f>SUM(E32:E47)</f>
        <v>33777.78</v>
      </c>
      <c r="F48" s="141">
        <f>SUM(F32:F47)</f>
        <v>33777.780000000006</v>
      </c>
      <c r="G48" s="11">
        <f>SUM(G32:G47)</f>
        <v>23830592.07</v>
      </c>
      <c r="H48" s="11">
        <f>SUM(H32:H47)</f>
        <v>1420252.44</v>
      </c>
      <c r="I48" s="11">
        <f>SUM(F48+G48+H48)</f>
        <v>25284622.290000003</v>
      </c>
      <c r="J48" s="133" t="s">
        <v>362</v>
      </c>
      <c r="K48" s="133" t="s">
        <v>362</v>
      </c>
      <c r="L48" s="133" t="s">
        <v>362</v>
      </c>
    </row>
    <row r="50" ht="12.75">
      <c r="I50" s="133" t="s">
        <v>362</v>
      </c>
    </row>
    <row r="51" ht="12.75">
      <c r="D51" s="7" t="s">
        <v>127</v>
      </c>
    </row>
    <row r="52" ht="12.75">
      <c r="I52" s="15" t="s">
        <v>122</v>
      </c>
    </row>
    <row r="53" spans="4:5" ht="12.75">
      <c r="D53" s="7" t="s">
        <v>74</v>
      </c>
      <c r="E53" s="19">
        <f>F48/G48</f>
        <v>0.0014174125385043362</v>
      </c>
    </row>
    <row r="55" spans="4:14" ht="15">
      <c r="D55" s="7" t="s">
        <v>73</v>
      </c>
      <c r="E55" s="19">
        <f>E48/(+G48+F48-E48)</f>
        <v>0.001417412538504336</v>
      </c>
      <c r="L55" s="98"/>
      <c r="M55" s="98"/>
      <c r="N55" s="98"/>
    </row>
    <row r="56" spans="12:14" ht="9" customHeight="1">
      <c r="L56" s="98" t="s">
        <v>362</v>
      </c>
      <c r="M56" s="98" t="s">
        <v>362</v>
      </c>
      <c r="N56" s="98"/>
    </row>
    <row r="57" spans="4:14" ht="15">
      <c r="D57" s="6"/>
      <c r="E57" s="7"/>
      <c r="L57" s="98" t="s">
        <v>362</v>
      </c>
      <c r="M57" s="98" t="s">
        <v>362</v>
      </c>
      <c r="N57" s="98"/>
    </row>
    <row r="58" spans="4:14" ht="15">
      <c r="D58" s="7" t="s">
        <v>128</v>
      </c>
      <c r="L58" s="98" t="s">
        <v>362</v>
      </c>
      <c r="M58" s="98" t="s">
        <v>362</v>
      </c>
      <c r="N58" s="98"/>
    </row>
    <row r="59" spans="4:14" ht="15">
      <c r="D59" s="25" t="s">
        <v>151</v>
      </c>
      <c r="E59" s="112">
        <v>71535.84</v>
      </c>
      <c r="F59" s="112">
        <v>71535.84</v>
      </c>
      <c r="G59" s="112">
        <v>0</v>
      </c>
      <c r="H59" s="112">
        <v>-71535.84</v>
      </c>
      <c r="I59" s="98"/>
      <c r="L59" s="98" t="s">
        <v>362</v>
      </c>
      <c r="M59" s="98" t="s">
        <v>362</v>
      </c>
      <c r="N59" s="98"/>
    </row>
    <row r="60" spans="4:14" ht="15">
      <c r="D60" s="25" t="s">
        <v>372</v>
      </c>
      <c r="E60" s="112">
        <v>248114.8</v>
      </c>
      <c r="F60" s="112">
        <v>248114.8</v>
      </c>
      <c r="G60" s="112">
        <v>0</v>
      </c>
      <c r="H60" s="112">
        <v>-248114.8</v>
      </c>
      <c r="I60" s="98"/>
      <c r="L60" s="98" t="s">
        <v>362</v>
      </c>
      <c r="M60" s="98" t="s">
        <v>362</v>
      </c>
      <c r="N60" s="98"/>
    </row>
    <row r="61" spans="4:14" ht="15">
      <c r="D61" s="25" t="s">
        <v>129</v>
      </c>
      <c r="E61" s="112">
        <v>7383.65</v>
      </c>
      <c r="F61" s="112">
        <v>7383.65</v>
      </c>
      <c r="G61" s="112">
        <v>0</v>
      </c>
      <c r="H61" s="112">
        <v>-7383.65</v>
      </c>
      <c r="I61" s="98"/>
      <c r="L61" s="98" t="s">
        <v>362</v>
      </c>
      <c r="M61" s="98" t="s">
        <v>362</v>
      </c>
      <c r="N61" s="98"/>
    </row>
    <row r="62" spans="4:14" ht="15">
      <c r="D62" s="25" t="s">
        <v>370</v>
      </c>
      <c r="E62" s="138">
        <v>118195.2</v>
      </c>
      <c r="F62" s="138">
        <v>118195.2</v>
      </c>
      <c r="G62" s="138">
        <v>0</v>
      </c>
      <c r="H62" s="138">
        <v>-118195.2</v>
      </c>
      <c r="I62" s="134"/>
      <c r="L62" s="98" t="s">
        <v>362</v>
      </c>
      <c r="M62" s="98"/>
      <c r="N62" s="98"/>
    </row>
    <row r="63" spans="1:14" ht="15">
      <c r="A63" s="7"/>
      <c r="B63" s="7"/>
      <c r="C63" s="7"/>
      <c r="D63" s="25" t="s">
        <v>371</v>
      </c>
      <c r="E63" s="138">
        <v>409932.09</v>
      </c>
      <c r="F63" s="138">
        <v>409932.09</v>
      </c>
      <c r="G63" s="138">
        <v>0</v>
      </c>
      <c r="H63" s="138">
        <v>-409932.09</v>
      </c>
      <c r="I63" s="134"/>
      <c r="L63" s="98" t="s">
        <v>362</v>
      </c>
      <c r="M63" s="98"/>
      <c r="N63" s="98"/>
    </row>
    <row r="64" spans="4:14" ht="15">
      <c r="D64" s="25" t="s">
        <v>130</v>
      </c>
      <c r="E64" s="112">
        <v>101945.2</v>
      </c>
      <c r="F64" s="112">
        <v>101945.2</v>
      </c>
      <c r="G64" s="112"/>
      <c r="H64" s="112">
        <v>-101945.2</v>
      </c>
      <c r="I64" s="98"/>
      <c r="L64" s="98" t="s">
        <v>362</v>
      </c>
      <c r="M64" s="98"/>
      <c r="N64" s="98"/>
    </row>
    <row r="65" spans="1:14" ht="15">
      <c r="A65" s="9"/>
      <c r="B65" s="9"/>
      <c r="C65" s="9"/>
      <c r="D65" s="26" t="s">
        <v>373</v>
      </c>
      <c r="E65" s="138">
        <v>12718.33</v>
      </c>
      <c r="F65" s="138">
        <v>12718.33</v>
      </c>
      <c r="G65" s="138">
        <v>0</v>
      </c>
      <c r="H65" s="139">
        <v>-12718.33</v>
      </c>
      <c r="I65" s="135"/>
      <c r="L65" s="98" t="s">
        <v>362</v>
      </c>
      <c r="M65" s="98" t="s">
        <v>362</v>
      </c>
      <c r="N65" s="98"/>
    </row>
    <row r="66" spans="1:14" ht="15">
      <c r="A66" s="9"/>
      <c r="B66" s="9"/>
      <c r="C66" s="9"/>
      <c r="D66" s="25" t="s">
        <v>374</v>
      </c>
      <c r="E66" s="138">
        <v>49057.87</v>
      </c>
      <c r="F66" s="138">
        <v>49057.87</v>
      </c>
      <c r="G66" s="138">
        <v>0</v>
      </c>
      <c r="H66" s="139">
        <v>-49057.87</v>
      </c>
      <c r="I66" s="135"/>
      <c r="L66" s="98"/>
      <c r="M66" s="98"/>
      <c r="N66" s="98"/>
    </row>
    <row r="67" spans="1:14" ht="15">
      <c r="A67" s="9"/>
      <c r="B67" s="9"/>
      <c r="C67" s="9"/>
      <c r="D67" s="25" t="s">
        <v>375</v>
      </c>
      <c r="E67" s="138">
        <v>65397.38399999999</v>
      </c>
      <c r="F67" s="138">
        <v>65397.38399999999</v>
      </c>
      <c r="G67" s="138"/>
      <c r="H67" s="139">
        <v>-65397.38</v>
      </c>
      <c r="I67" s="135"/>
      <c r="L67" s="98"/>
      <c r="M67" s="98"/>
      <c r="N67" s="98"/>
    </row>
    <row r="68" spans="1:14" ht="15">
      <c r="A68" s="9"/>
      <c r="B68" s="9"/>
      <c r="C68" s="9"/>
      <c r="D68" s="25" t="s">
        <v>377</v>
      </c>
      <c r="E68" s="138">
        <f>3934.84*0.4</f>
        <v>1573.9360000000001</v>
      </c>
      <c r="F68" s="138">
        <v>1573.94</v>
      </c>
      <c r="G68" s="138"/>
      <c r="H68" s="139">
        <v>-1573.94</v>
      </c>
      <c r="I68" s="135"/>
      <c r="L68" s="98"/>
      <c r="M68" s="98"/>
      <c r="N68" s="98"/>
    </row>
    <row r="69" spans="1:14" ht="15">
      <c r="A69" s="9"/>
      <c r="B69" s="9"/>
      <c r="C69" s="9"/>
      <c r="D69" s="25" t="s">
        <v>385</v>
      </c>
      <c r="E69" s="138">
        <v>7033</v>
      </c>
      <c r="F69" s="138">
        <v>7033</v>
      </c>
      <c r="G69" s="138"/>
      <c r="H69" s="139">
        <v>-7033</v>
      </c>
      <c r="I69" s="135"/>
      <c r="L69" s="98"/>
      <c r="M69" s="98"/>
      <c r="N69" s="98"/>
    </row>
    <row r="70" spans="1:14" ht="15">
      <c r="A70" s="9"/>
      <c r="B70" s="9"/>
      <c r="C70" s="9"/>
      <c r="D70" s="7" t="s">
        <v>386</v>
      </c>
      <c r="E70" s="139">
        <v>1521.23</v>
      </c>
      <c r="F70" s="139">
        <v>1521.23</v>
      </c>
      <c r="G70" s="139"/>
      <c r="H70" s="139">
        <v>-1521.23</v>
      </c>
      <c r="I70" s="135"/>
      <c r="L70" s="98"/>
      <c r="M70" s="98"/>
      <c r="N70" s="98"/>
    </row>
    <row r="71" spans="1:14" ht="15">
      <c r="A71" s="9"/>
      <c r="B71" s="9"/>
      <c r="C71" s="9"/>
      <c r="D71" s="7" t="s">
        <v>387</v>
      </c>
      <c r="E71" s="139">
        <v>26335.68</v>
      </c>
      <c r="F71" s="139">
        <v>26335.68</v>
      </c>
      <c r="G71" s="139"/>
      <c r="H71" s="139">
        <v>-26335.68</v>
      </c>
      <c r="I71" s="135"/>
      <c r="L71" s="98"/>
      <c r="M71" s="98"/>
      <c r="N71" s="98"/>
    </row>
    <row r="72" spans="1:14" ht="15">
      <c r="A72" s="9"/>
      <c r="B72" s="9"/>
      <c r="C72" s="9"/>
      <c r="D72" s="7" t="s">
        <v>362</v>
      </c>
      <c r="E72" s="139">
        <v>0</v>
      </c>
      <c r="F72" s="139">
        <v>0</v>
      </c>
      <c r="G72" s="139"/>
      <c r="H72" s="139">
        <v>0</v>
      </c>
      <c r="I72" s="135"/>
      <c r="L72" s="98"/>
      <c r="M72" s="98"/>
      <c r="N72" s="98"/>
    </row>
    <row r="73" spans="1:14" ht="15">
      <c r="A73" s="9"/>
      <c r="B73" s="9"/>
      <c r="C73" s="9"/>
      <c r="D73" s="7"/>
      <c r="E73" s="139" t="s">
        <v>362</v>
      </c>
      <c r="F73" s="139" t="s">
        <v>362</v>
      </c>
      <c r="G73" s="139"/>
      <c r="H73" s="139" t="s">
        <v>362</v>
      </c>
      <c r="I73" s="135"/>
      <c r="L73" s="98"/>
      <c r="M73" s="98"/>
      <c r="N73" s="98"/>
    </row>
    <row r="74" spans="1:9" ht="15">
      <c r="A74" s="9"/>
      <c r="B74" s="9"/>
      <c r="C74" s="9"/>
      <c r="D74" s="7"/>
      <c r="E74" s="139"/>
      <c r="F74" s="139"/>
      <c r="G74" s="139"/>
      <c r="H74" s="139"/>
      <c r="I74" s="135"/>
    </row>
    <row r="75" spans="1:9" ht="15">
      <c r="A75" s="9"/>
      <c r="B75" s="9"/>
      <c r="C75" s="9"/>
      <c r="D75" s="7" t="s">
        <v>131</v>
      </c>
      <c r="E75" s="139"/>
      <c r="F75" s="139"/>
      <c r="G75" s="139"/>
      <c r="H75" s="139"/>
      <c r="I75" s="135"/>
    </row>
    <row r="76" spans="1:9" ht="15">
      <c r="A76" s="9"/>
      <c r="B76" s="9"/>
      <c r="C76" s="9"/>
      <c r="D76" s="25" t="s">
        <v>132</v>
      </c>
      <c r="E76" s="139">
        <v>0</v>
      </c>
      <c r="F76" s="139">
        <v>0</v>
      </c>
      <c r="G76" s="139">
        <v>2077481.91</v>
      </c>
      <c r="H76" s="139">
        <v>2077481.91</v>
      </c>
      <c r="I76" s="135"/>
    </row>
    <row r="77" spans="1:9" ht="15">
      <c r="A77" s="9"/>
      <c r="B77" s="9"/>
      <c r="C77" s="9"/>
      <c r="D77" s="26" t="s">
        <v>133</v>
      </c>
      <c r="E77" s="139">
        <v>0</v>
      </c>
      <c r="F77" s="139">
        <v>0</v>
      </c>
      <c r="G77" s="139">
        <v>111824.75</v>
      </c>
      <c r="H77" s="139">
        <v>111824.75</v>
      </c>
      <c r="I77" s="135"/>
    </row>
    <row r="78" spans="1:9" ht="15">
      <c r="A78" s="9"/>
      <c r="B78" s="9"/>
      <c r="C78" s="9"/>
      <c r="D78" s="25" t="s">
        <v>382</v>
      </c>
      <c r="E78" s="139">
        <v>0</v>
      </c>
      <c r="F78" s="139">
        <v>0</v>
      </c>
      <c r="G78" s="139">
        <f>246874.92+73011.01</f>
        <v>319885.93</v>
      </c>
      <c r="H78" s="139">
        <v>319886</v>
      </c>
      <c r="I78" s="135"/>
    </row>
    <row r="79" spans="1:9" ht="15">
      <c r="A79" s="9"/>
      <c r="B79" s="9"/>
      <c r="C79" s="9"/>
      <c r="D79" s="25" t="s">
        <v>378</v>
      </c>
      <c r="E79" s="139">
        <v>0</v>
      </c>
      <c r="F79" s="139">
        <v>0</v>
      </c>
      <c r="G79" s="139">
        <f>149668.75+5958.65</f>
        <v>155627.4</v>
      </c>
      <c r="H79" s="139">
        <v>155627</v>
      </c>
      <c r="I79" s="135"/>
    </row>
    <row r="80" spans="1:9" ht="15">
      <c r="A80" s="9"/>
      <c r="B80" s="9"/>
      <c r="C80" s="9"/>
      <c r="D80" s="25" t="s">
        <v>379</v>
      </c>
      <c r="E80" s="139">
        <v>0</v>
      </c>
      <c r="F80" s="139">
        <v>0</v>
      </c>
      <c r="G80" s="140">
        <v>2340504.62</v>
      </c>
      <c r="H80" s="139">
        <v>2340504.62</v>
      </c>
      <c r="I80" s="135"/>
    </row>
    <row r="81" spans="1:9" ht="15">
      <c r="A81" s="9"/>
      <c r="B81" s="9"/>
      <c r="C81" s="9"/>
      <c r="D81" s="25" t="s">
        <v>376</v>
      </c>
      <c r="E81" s="139">
        <v>0</v>
      </c>
      <c r="F81" s="139">
        <v>0</v>
      </c>
      <c r="G81" s="139">
        <v>89110.76</v>
      </c>
      <c r="H81" s="139">
        <v>89110.96</v>
      </c>
      <c r="I81" s="135"/>
    </row>
    <row r="82" spans="1:9" ht="15">
      <c r="A82" s="9"/>
      <c r="B82" s="9"/>
      <c r="C82" s="9"/>
      <c r="D82" s="25" t="s">
        <v>380</v>
      </c>
      <c r="E82" s="139" t="s">
        <v>362</v>
      </c>
      <c r="F82" s="139">
        <v>0</v>
      </c>
      <c r="G82" s="139">
        <v>118486.18</v>
      </c>
      <c r="H82" s="139">
        <v>118486.18</v>
      </c>
      <c r="I82" s="135"/>
    </row>
    <row r="83" spans="1:9" ht="15">
      <c r="A83" s="9"/>
      <c r="B83" s="9"/>
      <c r="C83" s="9"/>
      <c r="D83" s="25" t="s">
        <v>381</v>
      </c>
      <c r="E83" s="139"/>
      <c r="F83" s="139"/>
      <c r="G83" s="139">
        <v>109501</v>
      </c>
      <c r="H83" s="139">
        <v>109501</v>
      </c>
      <c r="I83" s="135"/>
    </row>
    <row r="84" spans="1:9" ht="15">
      <c r="A84" s="9"/>
      <c r="B84" s="9"/>
      <c r="C84" s="9"/>
      <c r="D84" s="7" t="s">
        <v>384</v>
      </c>
      <c r="E84" s="139"/>
      <c r="F84" s="139"/>
      <c r="G84" s="139">
        <v>327080.01</v>
      </c>
      <c r="H84" s="139">
        <v>327080.01</v>
      </c>
      <c r="I84" s="135"/>
    </row>
    <row r="85" spans="1:9" ht="15">
      <c r="A85" s="9"/>
      <c r="B85" s="9"/>
      <c r="C85" s="9"/>
      <c r="D85" s="7" t="s">
        <v>383</v>
      </c>
      <c r="E85" s="139"/>
      <c r="F85" s="139"/>
      <c r="G85" s="139">
        <v>113726.03</v>
      </c>
      <c r="H85" s="139">
        <v>113726.03</v>
      </c>
      <c r="I85" s="135"/>
    </row>
    <row r="86" spans="1:10" ht="15">
      <c r="A86" s="9"/>
      <c r="B86" s="9"/>
      <c r="C86" s="9"/>
      <c r="D86" s="7" t="s">
        <v>388</v>
      </c>
      <c r="E86" s="139" t="s">
        <v>362</v>
      </c>
      <c r="F86" s="139" t="s">
        <v>362</v>
      </c>
      <c r="G86" s="139">
        <v>85053.17</v>
      </c>
      <c r="H86" s="139">
        <v>85053.17</v>
      </c>
      <c r="I86" s="135" t="s">
        <v>362</v>
      </c>
      <c r="J86" s="133" t="s">
        <v>362</v>
      </c>
    </row>
    <row r="87" spans="1:9" ht="15">
      <c r="A87" s="9"/>
      <c r="B87" s="9"/>
      <c r="C87" s="9"/>
      <c r="D87" s="7" t="s">
        <v>135</v>
      </c>
      <c r="E87" s="138">
        <f>+E48+SUM(E59:E72)-SUM(E76:E85)</f>
        <v>1154521.99</v>
      </c>
      <c r="F87" s="138">
        <f>+F48+SUM(F59:F72)-SUM(F76:F85)</f>
        <v>1154521.994</v>
      </c>
      <c r="G87" s="139">
        <f>SUM(G48)+SUM(G59:G72)-SUM(G76:G85)</f>
        <v>18067363.48</v>
      </c>
      <c r="H87" s="139">
        <f>SUM(H48)+SUM(H59:H72)+SUM(H76:H85)</f>
        <v>6062736.69</v>
      </c>
      <c r="I87" s="135">
        <f>SUM(F87+G87+H87)</f>
        <v>25284622.164</v>
      </c>
    </row>
    <row r="88" spans="1:9" ht="15">
      <c r="A88" s="9"/>
      <c r="B88" s="9"/>
      <c r="C88" s="9"/>
      <c r="D88" s="7"/>
      <c r="E88" s="136"/>
      <c r="F88" s="135"/>
      <c r="G88" s="135"/>
      <c r="H88" s="135"/>
      <c r="I88" s="135"/>
    </row>
    <row r="89" spans="1:9" ht="15">
      <c r="A89" s="9"/>
      <c r="B89" s="9"/>
      <c r="C89" s="9"/>
      <c r="D89" s="7" t="s">
        <v>136</v>
      </c>
      <c r="E89" s="135"/>
      <c r="F89" s="135"/>
      <c r="G89" s="135"/>
      <c r="H89" s="135"/>
      <c r="I89" s="135"/>
    </row>
    <row r="90" spans="1:9" ht="15">
      <c r="A90" s="14"/>
      <c r="B90" s="14"/>
      <c r="C90" s="14"/>
      <c r="D90" s="7"/>
      <c r="E90" s="136">
        <f>SUM(F87/G87)</f>
        <v>0.0639009668055895</v>
      </c>
      <c r="F90" s="98"/>
      <c r="G90" s="98"/>
      <c r="H90" s="98"/>
      <c r="I90" s="137"/>
    </row>
    <row r="91" spans="1:9" ht="15">
      <c r="A91" s="9"/>
      <c r="B91" s="9"/>
      <c r="C91" s="9"/>
      <c r="D91" s="35" t="s">
        <v>74</v>
      </c>
      <c r="E91" s="135"/>
      <c r="F91" s="135"/>
      <c r="G91" s="135"/>
      <c r="H91" s="135"/>
      <c r="I91" s="135"/>
    </row>
    <row r="92" spans="1:9" ht="15">
      <c r="A92" s="14"/>
      <c r="B92" s="14"/>
      <c r="C92" s="14"/>
      <c r="D92" s="37"/>
      <c r="E92" s="136">
        <f>E87/G87</f>
        <v>0.06390096658419582</v>
      </c>
      <c r="F92" s="98"/>
      <c r="G92" s="98"/>
      <c r="H92" s="98"/>
      <c r="I92" s="137"/>
    </row>
    <row r="93" spans="1:9" ht="15">
      <c r="A93" s="9"/>
      <c r="B93" s="9"/>
      <c r="C93" s="9"/>
      <c r="D93" s="35" t="s">
        <v>73</v>
      </c>
      <c r="E93" s="135"/>
      <c r="F93" s="135"/>
      <c r="G93" s="135"/>
      <c r="H93" s="135"/>
      <c r="I93" s="135"/>
    </row>
    <row r="94" spans="1:9" ht="12.75">
      <c r="A94" s="9"/>
      <c r="B94" s="9"/>
      <c r="C94" s="9"/>
      <c r="D94" s="7"/>
      <c r="E94" s="11"/>
      <c r="F94" s="11"/>
      <c r="G94" s="11"/>
      <c r="H94" s="11"/>
      <c r="I94" s="11"/>
    </row>
    <row r="95" spans="1:9" ht="12.75">
      <c r="A95" s="9"/>
      <c r="B95" s="9"/>
      <c r="C95" s="9"/>
      <c r="D95" s="7"/>
      <c r="E95" s="11"/>
      <c r="F95" s="11"/>
      <c r="G95" s="11"/>
      <c r="H95" s="11"/>
      <c r="I95" s="11"/>
    </row>
    <row r="96" spans="1:9" ht="12.75">
      <c r="A96" s="9"/>
      <c r="B96" s="9"/>
      <c r="C96" s="9"/>
      <c r="D96" s="7"/>
      <c r="E96" s="11"/>
      <c r="F96" s="11"/>
      <c r="G96" s="11"/>
      <c r="H96" s="13"/>
      <c r="I96" s="11"/>
    </row>
    <row r="97" spans="4:9" ht="12.75">
      <c r="D97" s="7"/>
      <c r="E97" s="11"/>
      <c r="F97" s="11"/>
      <c r="G97" s="11"/>
      <c r="H97" s="11"/>
      <c r="I97" s="11"/>
    </row>
    <row r="98" spans="1:9" ht="12.75">
      <c r="A98" s="9"/>
      <c r="B98" s="9"/>
      <c r="C98" s="9"/>
      <c r="E98" s="11"/>
      <c r="F98" s="11"/>
      <c r="G98" s="11"/>
      <c r="H98" s="11"/>
      <c r="I98" s="11"/>
    </row>
    <row r="99" spans="1:9" ht="12.75">
      <c r="A99" s="9"/>
      <c r="B99" s="9"/>
      <c r="C99" s="9"/>
      <c r="D99" s="7"/>
      <c r="E99" s="11"/>
      <c r="F99" s="11"/>
      <c r="G99" s="11"/>
      <c r="H99" s="11"/>
      <c r="I99" s="11"/>
    </row>
    <row r="100" spans="1:9" ht="12.75">
      <c r="A100" s="9"/>
      <c r="B100" s="9"/>
      <c r="C100" s="9"/>
      <c r="D100" s="7"/>
      <c r="E100" s="11"/>
      <c r="F100" s="11"/>
      <c r="G100" s="11"/>
      <c r="H100" s="11"/>
      <c r="I100" s="11"/>
    </row>
    <row r="101" spans="1:9" ht="12.75">
      <c r="A101" s="9"/>
      <c r="B101" s="9"/>
      <c r="C101" s="9"/>
      <c r="D101" s="7"/>
      <c r="E101" s="11"/>
      <c r="F101" s="11"/>
      <c r="G101" s="11"/>
      <c r="H101" s="11"/>
      <c r="I101" s="11"/>
    </row>
    <row r="102" spans="1:9" ht="12.75">
      <c r="A102" s="9"/>
      <c r="B102" s="9"/>
      <c r="C102" s="9"/>
      <c r="D102" s="7"/>
      <c r="E102" s="11"/>
      <c r="F102" s="11"/>
      <c r="G102" s="11"/>
      <c r="H102" s="11"/>
      <c r="I102" s="11"/>
    </row>
    <row r="103" spans="1:9" ht="12.75">
      <c r="A103" s="9"/>
      <c r="B103" s="9"/>
      <c r="C103" s="9"/>
      <c r="D103" s="7"/>
      <c r="E103" s="11"/>
      <c r="F103" s="11"/>
      <c r="G103" s="20"/>
      <c r="H103" s="11"/>
      <c r="I103" s="11"/>
    </row>
    <row r="104" spans="1:9" ht="12.75">
      <c r="A104" s="9"/>
      <c r="B104" s="9"/>
      <c r="C104" s="9"/>
      <c r="D104" s="7"/>
      <c r="E104" s="11"/>
      <c r="F104" s="11"/>
      <c r="G104" s="11"/>
      <c r="H104" s="11"/>
      <c r="I104" s="11"/>
    </row>
    <row r="105" spans="1:9" ht="12.75">
      <c r="A105" s="9"/>
      <c r="B105" s="9"/>
      <c r="C105" s="9"/>
      <c r="D105" s="7"/>
      <c r="E105" s="11"/>
      <c r="F105" s="11"/>
      <c r="G105" s="11"/>
      <c r="H105" s="11"/>
      <c r="I105" s="11"/>
    </row>
    <row r="106" spans="1:9" ht="12.75">
      <c r="A106" s="9"/>
      <c r="B106" s="9"/>
      <c r="C106" s="9"/>
      <c r="D106" s="7"/>
      <c r="E106" s="11"/>
      <c r="F106" s="11"/>
      <c r="G106" s="11"/>
      <c r="H106" s="11"/>
      <c r="I106" s="11"/>
    </row>
    <row r="107" spans="1:9" ht="12.75">
      <c r="A107" s="9"/>
      <c r="B107" s="9"/>
      <c r="C107" s="9"/>
      <c r="D107" s="7"/>
      <c r="E107" s="11"/>
      <c r="F107" s="11"/>
      <c r="G107" s="20"/>
      <c r="H107" s="13"/>
      <c r="I107" s="11"/>
    </row>
    <row r="108" spans="1:9" ht="12.75">
      <c r="A108" s="9"/>
      <c r="B108" s="9"/>
      <c r="C108" s="9"/>
      <c r="D108" s="7"/>
      <c r="E108" s="11"/>
      <c r="F108" s="11"/>
      <c r="G108" s="11"/>
      <c r="H108" s="11"/>
      <c r="I108" s="11"/>
    </row>
    <row r="109" spans="1:9" ht="12.75">
      <c r="A109" s="9"/>
      <c r="B109" s="9"/>
      <c r="C109" s="9"/>
      <c r="D109" s="7"/>
      <c r="E109" s="11"/>
      <c r="F109" s="11"/>
      <c r="G109" s="11"/>
      <c r="H109" s="11"/>
      <c r="I109" s="11"/>
    </row>
    <row r="110" spans="1:9" ht="12.75">
      <c r="A110" s="14"/>
      <c r="B110" s="14"/>
      <c r="C110" s="14"/>
      <c r="D110" s="7"/>
      <c r="G110" s="16"/>
      <c r="I110" s="16"/>
    </row>
    <row r="111" spans="1:9" ht="12.75">
      <c r="A111" s="9"/>
      <c r="B111" s="9"/>
      <c r="C111" s="9"/>
      <c r="D111" s="15"/>
      <c r="E111" s="11"/>
      <c r="F111" s="11"/>
      <c r="G111" s="11"/>
      <c r="H111" s="11"/>
      <c r="I111" s="11"/>
    </row>
    <row r="112" spans="1:9" ht="12.75">
      <c r="A112" s="9"/>
      <c r="B112" s="9"/>
      <c r="C112" s="9"/>
      <c r="D112" s="7"/>
      <c r="E112" s="11"/>
      <c r="F112" s="11"/>
      <c r="G112" s="11"/>
      <c r="H112" s="11"/>
      <c r="I112" s="11"/>
    </row>
    <row r="113" spans="4:9" ht="12.75">
      <c r="D113" s="7"/>
      <c r="E113" s="11"/>
      <c r="F113" s="11"/>
      <c r="G113" s="11"/>
      <c r="H113" s="11"/>
      <c r="I113" s="11"/>
    </row>
    <row r="114" spans="5:9" ht="12.75">
      <c r="E114" s="11"/>
      <c r="F114" s="11"/>
      <c r="G114" s="11"/>
      <c r="H114" s="11"/>
      <c r="I114" s="11"/>
    </row>
    <row r="115" ht="12.75">
      <c r="D115" s="7"/>
    </row>
    <row r="118" ht="12.75">
      <c r="D118" s="7"/>
    </row>
    <row r="119" ht="12.75">
      <c r="E119" s="19"/>
    </row>
    <row r="120" ht="12.75">
      <c r="D120" s="7"/>
    </row>
    <row r="121" ht="12.75">
      <c r="E121" s="19"/>
    </row>
    <row r="122" ht="12.75">
      <c r="D122" s="7"/>
    </row>
    <row r="123" ht="12.75">
      <c r="E123" s="7"/>
    </row>
    <row r="124" ht="12.75">
      <c r="D124" s="6"/>
    </row>
    <row r="125" ht="12.75">
      <c r="D125" s="7"/>
    </row>
    <row r="126" ht="12.75">
      <c r="D126" s="7"/>
    </row>
    <row r="127" ht="12.75">
      <c r="D127" s="7"/>
    </row>
    <row r="128" spans="5:9" ht="12.75">
      <c r="E128" s="8"/>
      <c r="F128" s="8"/>
      <c r="G128" s="8"/>
      <c r="H128" s="8"/>
      <c r="I128" s="8"/>
    </row>
    <row r="129" spans="1:9" ht="12.75">
      <c r="A129" s="7"/>
      <c r="B129" s="7"/>
      <c r="C129" s="7"/>
      <c r="E129" s="8"/>
      <c r="F129" s="8"/>
      <c r="G129" s="8"/>
      <c r="H129" s="8"/>
      <c r="I129" s="8"/>
    </row>
    <row r="130" ht="12.75">
      <c r="D130" s="7"/>
    </row>
    <row r="131" spans="1:9" ht="12.75">
      <c r="A131" s="9"/>
      <c r="B131" s="9"/>
      <c r="C131" s="9"/>
      <c r="E131" s="11"/>
      <c r="F131" s="11"/>
      <c r="G131" s="11"/>
      <c r="H131" s="11"/>
      <c r="I131" s="11"/>
    </row>
    <row r="132" spans="1:9" ht="12.75">
      <c r="A132" s="9"/>
      <c r="B132" s="9"/>
      <c r="C132" s="9"/>
      <c r="D132" s="7"/>
      <c r="E132" s="11"/>
      <c r="F132" s="11"/>
      <c r="G132" s="11"/>
      <c r="H132" s="11"/>
      <c r="I132" s="11"/>
    </row>
    <row r="133" spans="1:9" ht="12.75">
      <c r="A133" s="9"/>
      <c r="B133" s="9"/>
      <c r="C133" s="9"/>
      <c r="D133" s="7"/>
      <c r="E133" s="11"/>
      <c r="F133" s="11"/>
      <c r="G133" s="11"/>
      <c r="H133" s="11"/>
      <c r="I133" s="11"/>
    </row>
    <row r="134" spans="1:9" ht="12.75">
      <c r="A134" s="9"/>
      <c r="B134" s="9"/>
      <c r="C134" s="9"/>
      <c r="D134" s="7"/>
      <c r="E134" s="11"/>
      <c r="F134" s="20"/>
      <c r="G134" s="11"/>
      <c r="H134" s="11"/>
      <c r="I134" s="11"/>
    </row>
    <row r="135" spans="1:9" ht="12.75">
      <c r="A135" s="9"/>
      <c r="B135" s="9"/>
      <c r="C135" s="9"/>
      <c r="D135" s="7"/>
      <c r="E135" s="11"/>
      <c r="F135" s="11"/>
      <c r="G135" s="11"/>
      <c r="H135" s="11"/>
      <c r="I135" s="11"/>
    </row>
    <row r="136" spans="1:9" ht="12.75">
      <c r="A136" s="9"/>
      <c r="B136" s="9"/>
      <c r="C136" s="9"/>
      <c r="D136" s="7"/>
      <c r="E136" s="11"/>
      <c r="F136" s="11"/>
      <c r="G136" s="11"/>
      <c r="H136" s="11"/>
      <c r="I136" s="11"/>
    </row>
    <row r="137" spans="1:9" ht="12.75">
      <c r="A137" s="9"/>
      <c r="B137" s="9"/>
      <c r="C137" s="9"/>
      <c r="D137" s="7"/>
      <c r="E137" s="11"/>
      <c r="F137" s="11"/>
      <c r="G137" s="11"/>
      <c r="H137" s="11"/>
      <c r="I137" s="11"/>
    </row>
    <row r="138" spans="1:9" ht="12.75">
      <c r="A138" s="9"/>
      <c r="B138" s="9"/>
      <c r="C138" s="9"/>
      <c r="D138" s="7"/>
      <c r="E138" s="11"/>
      <c r="F138" s="11"/>
      <c r="G138" s="11"/>
      <c r="H138" s="11"/>
      <c r="I138" s="11"/>
    </row>
    <row r="139" spans="1:9" ht="12.75">
      <c r="A139" s="9"/>
      <c r="B139" s="9"/>
      <c r="C139" s="9"/>
      <c r="D139" s="7"/>
      <c r="E139" s="11"/>
      <c r="F139" s="11"/>
      <c r="G139" s="11"/>
      <c r="H139" s="11"/>
      <c r="I139" s="11"/>
    </row>
    <row r="140" spans="1:9" ht="12.75">
      <c r="A140" s="9"/>
      <c r="B140" s="9"/>
      <c r="C140" s="9"/>
      <c r="D140" s="7"/>
      <c r="E140" s="11"/>
      <c r="F140" s="11"/>
      <c r="G140" s="11"/>
      <c r="H140" s="11"/>
      <c r="I140" s="11"/>
    </row>
    <row r="141" spans="1:9" ht="12.75">
      <c r="A141" s="9"/>
      <c r="B141" s="9"/>
      <c r="C141" s="9"/>
      <c r="D141" s="7"/>
      <c r="E141" s="11"/>
      <c r="F141" s="11"/>
      <c r="G141" s="11"/>
      <c r="H141" s="11"/>
      <c r="I141" s="11"/>
    </row>
    <row r="142" spans="1:9" ht="12.75">
      <c r="A142" s="9"/>
      <c r="B142" s="9"/>
      <c r="C142" s="9"/>
      <c r="D142" s="7"/>
      <c r="E142" s="11"/>
      <c r="F142" s="11"/>
      <c r="G142" s="11"/>
      <c r="H142" s="11"/>
      <c r="I142" s="11"/>
    </row>
    <row r="143" spans="1:9" ht="12.75">
      <c r="A143" s="9"/>
      <c r="B143" s="9"/>
      <c r="C143" s="9"/>
      <c r="D143" s="7"/>
      <c r="E143" s="11"/>
      <c r="F143" s="11"/>
      <c r="G143" s="11"/>
      <c r="H143" s="13"/>
      <c r="I143" s="11"/>
    </row>
    <row r="144" spans="1:9" ht="12.75">
      <c r="A144" s="14"/>
      <c r="B144" s="14"/>
      <c r="C144" s="14"/>
      <c r="D144" s="7"/>
      <c r="I144" s="16"/>
    </row>
    <row r="145" spans="1:9" ht="12.75">
      <c r="A145" s="9"/>
      <c r="B145" s="9"/>
      <c r="C145" s="9"/>
      <c r="D145" s="15"/>
      <c r="E145" s="11"/>
      <c r="F145" s="11"/>
      <c r="G145" s="11"/>
      <c r="H145" s="11"/>
      <c r="I145" s="11"/>
    </row>
    <row r="146" spans="1:9" ht="12.75">
      <c r="A146" s="14"/>
      <c r="B146" s="14"/>
      <c r="C146" s="14"/>
      <c r="D146" s="7"/>
      <c r="I146" s="16"/>
    </row>
    <row r="147" spans="1:9" ht="12.75">
      <c r="A147" s="9"/>
      <c r="B147" s="9"/>
      <c r="C147" s="9"/>
      <c r="D147" s="15"/>
      <c r="E147" s="11"/>
      <c r="F147" s="11"/>
      <c r="G147" s="11"/>
      <c r="H147" s="11"/>
      <c r="I147" s="11"/>
    </row>
    <row r="148" spans="1:9" ht="12.75">
      <c r="A148" s="9"/>
      <c r="B148" s="9"/>
      <c r="C148" s="9"/>
      <c r="D148" s="7"/>
      <c r="E148" s="11"/>
      <c r="F148" s="11"/>
      <c r="G148" s="11"/>
      <c r="H148" s="11"/>
      <c r="I148" s="11"/>
    </row>
    <row r="149" spans="1:9" ht="12.75">
      <c r="A149" s="9"/>
      <c r="B149" s="9"/>
      <c r="C149" s="9"/>
      <c r="D149" s="7"/>
      <c r="E149" s="11"/>
      <c r="F149" s="11"/>
      <c r="G149" s="11"/>
      <c r="H149" s="11"/>
      <c r="I149" s="11"/>
    </row>
    <row r="150" spans="1:9" ht="12.75">
      <c r="A150" s="9"/>
      <c r="B150" s="9"/>
      <c r="C150" s="9"/>
      <c r="D150" s="7"/>
      <c r="E150" s="11"/>
      <c r="F150" s="11"/>
      <c r="G150" s="11"/>
      <c r="H150" s="21"/>
      <c r="I150" s="11"/>
    </row>
    <row r="151" spans="4:9" ht="12.75">
      <c r="D151" s="7"/>
      <c r="E151" s="11"/>
      <c r="F151" s="11"/>
      <c r="G151" s="11"/>
      <c r="H151" s="11"/>
      <c r="I151" s="11"/>
    </row>
    <row r="152" spans="1:9" ht="12.75">
      <c r="A152" s="9"/>
      <c r="B152" s="9"/>
      <c r="C152" s="9"/>
      <c r="E152" s="11"/>
      <c r="F152" s="11"/>
      <c r="G152" s="11"/>
      <c r="H152" s="11"/>
      <c r="I152" s="11"/>
    </row>
    <row r="153" spans="1:9" ht="12.75">
      <c r="A153" s="9"/>
      <c r="B153" s="9"/>
      <c r="C153" s="9"/>
      <c r="D153" s="7"/>
      <c r="E153" s="11"/>
      <c r="F153" s="11"/>
      <c r="G153" s="11"/>
      <c r="H153" s="11"/>
      <c r="I153" s="11"/>
    </row>
    <row r="154" spans="1:9" ht="12.75">
      <c r="A154" s="9"/>
      <c r="B154" s="9"/>
      <c r="C154" s="9"/>
      <c r="D154" s="7"/>
      <c r="E154" s="11"/>
      <c r="F154" s="11"/>
      <c r="G154" s="11"/>
      <c r="H154" s="11"/>
      <c r="I154" s="11"/>
    </row>
    <row r="155" spans="1:9" ht="12.75">
      <c r="A155" s="9"/>
      <c r="B155" s="9"/>
      <c r="C155" s="9"/>
      <c r="D155" s="7"/>
      <c r="E155" s="11"/>
      <c r="F155" s="11"/>
      <c r="G155" s="11"/>
      <c r="H155" s="11"/>
      <c r="I155" s="11"/>
    </row>
    <row r="156" spans="1:9" ht="12.75">
      <c r="A156" s="9"/>
      <c r="B156" s="9"/>
      <c r="C156" s="9"/>
      <c r="D156" s="7"/>
      <c r="E156" s="11"/>
      <c r="F156" s="11"/>
      <c r="G156" s="11"/>
      <c r="H156" s="11"/>
      <c r="I156" s="11"/>
    </row>
    <row r="157" spans="1:9" ht="12.75">
      <c r="A157" s="9"/>
      <c r="B157" s="9"/>
      <c r="C157" s="9"/>
      <c r="D157" s="7"/>
      <c r="E157" s="11"/>
      <c r="F157" s="11"/>
      <c r="G157" s="20"/>
      <c r="H157" s="11"/>
      <c r="I157" s="11"/>
    </row>
    <row r="158" spans="1:9" ht="12.75">
      <c r="A158" s="9"/>
      <c r="B158" s="9"/>
      <c r="C158" s="9"/>
      <c r="D158" s="7"/>
      <c r="E158" s="11"/>
      <c r="F158" s="11"/>
      <c r="G158" s="11"/>
      <c r="H158" s="11"/>
      <c r="I158" s="11"/>
    </row>
    <row r="159" spans="1:9" ht="12.75">
      <c r="A159" s="9"/>
      <c r="B159" s="9"/>
      <c r="C159" s="9"/>
      <c r="D159" s="7"/>
      <c r="E159" s="11"/>
      <c r="F159" s="11"/>
      <c r="G159" s="11"/>
      <c r="H159" s="20"/>
      <c r="I159" s="11"/>
    </row>
    <row r="160" spans="1:9" ht="12.75">
      <c r="A160" s="9"/>
      <c r="B160" s="9"/>
      <c r="C160" s="9"/>
      <c r="D160" s="7"/>
      <c r="E160" s="11"/>
      <c r="F160" s="11"/>
      <c r="G160" s="11"/>
      <c r="H160" s="11"/>
      <c r="I160" s="11"/>
    </row>
    <row r="161" spans="1:9" ht="12.75">
      <c r="A161" s="9"/>
      <c r="B161" s="9"/>
      <c r="C161" s="9"/>
      <c r="D161" s="7"/>
      <c r="E161" s="11"/>
      <c r="F161" s="11"/>
      <c r="G161" s="20"/>
      <c r="H161" s="11"/>
      <c r="I161" s="11"/>
    </row>
    <row r="162" spans="1:9" ht="12.75">
      <c r="A162" s="9"/>
      <c r="B162" s="9"/>
      <c r="C162" s="9"/>
      <c r="D162" s="7"/>
      <c r="E162" s="11"/>
      <c r="F162" s="11"/>
      <c r="G162" s="11"/>
      <c r="H162" s="11"/>
      <c r="I162" s="11"/>
    </row>
    <row r="163" spans="1:9" ht="12.75">
      <c r="A163" s="9"/>
      <c r="B163" s="9"/>
      <c r="C163" s="9"/>
      <c r="D163" s="7"/>
      <c r="E163" s="11"/>
      <c r="F163" s="11"/>
      <c r="G163" s="11"/>
      <c r="H163" s="11"/>
      <c r="I163" s="11"/>
    </row>
    <row r="164" spans="1:9" ht="12.75">
      <c r="A164" s="14"/>
      <c r="B164" s="14"/>
      <c r="C164" s="14"/>
      <c r="D164" s="7"/>
      <c r="G164" s="16"/>
      <c r="I164" s="16"/>
    </row>
    <row r="165" spans="1:9" ht="12.75">
      <c r="A165" s="9"/>
      <c r="B165" s="9"/>
      <c r="C165" s="9"/>
      <c r="D165" s="15"/>
      <c r="E165" s="11"/>
      <c r="F165" s="11"/>
      <c r="G165" s="11"/>
      <c r="H165" s="11"/>
      <c r="I165" s="11"/>
    </row>
    <row r="166" spans="1:9" ht="12.75">
      <c r="A166" s="9"/>
      <c r="B166" s="9"/>
      <c r="C166" s="9"/>
      <c r="D166" s="7"/>
      <c r="E166" s="11"/>
      <c r="F166" s="11"/>
      <c r="G166" s="11"/>
      <c r="H166" s="11"/>
      <c r="I166" s="11"/>
    </row>
    <row r="167" spans="4:9" ht="12.75">
      <c r="D167" s="7"/>
      <c r="E167" s="11"/>
      <c r="F167" s="11"/>
      <c r="G167" s="11"/>
      <c r="H167" s="11"/>
      <c r="I167" s="11"/>
    </row>
    <row r="168" spans="5:9" ht="12.75">
      <c r="E168" s="11"/>
      <c r="F168" s="11"/>
      <c r="G168" s="11"/>
      <c r="H168" s="11"/>
      <c r="I168" s="11"/>
    </row>
    <row r="169" ht="12.75">
      <c r="D169" s="7"/>
    </row>
    <row r="172" ht="12.75">
      <c r="D172" s="7"/>
    </row>
    <row r="173" ht="12.75">
      <c r="E173" s="19"/>
    </row>
    <row r="174" ht="12.75">
      <c r="D174" s="7"/>
    </row>
    <row r="175" ht="12.75">
      <c r="E175" s="19"/>
    </row>
    <row r="176" ht="12.75">
      <c r="D176" s="7"/>
    </row>
    <row r="177" ht="12.75">
      <c r="E177" s="7"/>
    </row>
    <row r="178" ht="12.75">
      <c r="D178" s="6"/>
    </row>
    <row r="179" ht="12.75">
      <c r="D179" s="7"/>
    </row>
    <row r="180" ht="12.75">
      <c r="D180" s="7"/>
    </row>
    <row r="181" ht="12.75">
      <c r="D181" s="7"/>
    </row>
    <row r="182" spans="5:9" ht="12.75">
      <c r="E182" s="8"/>
      <c r="F182" s="8"/>
      <c r="G182" s="8"/>
      <c r="H182" s="8"/>
      <c r="I182" s="8"/>
    </row>
    <row r="183" spans="1:9" ht="12.75">
      <c r="A183" s="7"/>
      <c r="B183" s="7"/>
      <c r="C183" s="7"/>
      <c r="E183" s="8"/>
      <c r="F183" s="8"/>
      <c r="G183" s="8"/>
      <c r="H183" s="8"/>
      <c r="I183" s="8"/>
    </row>
    <row r="184" ht="12.75">
      <c r="D184" s="9"/>
    </row>
    <row r="185" spans="1:9" ht="12.75">
      <c r="A185" s="9"/>
      <c r="B185" s="9"/>
      <c r="C185" s="9"/>
      <c r="E185" s="11"/>
      <c r="F185" s="11"/>
      <c r="G185" s="11"/>
      <c r="H185" s="11"/>
      <c r="I185" s="11"/>
    </row>
    <row r="186" spans="1:9" ht="12.75">
      <c r="A186" s="9"/>
      <c r="B186" s="9"/>
      <c r="C186" s="9"/>
      <c r="D186" s="7"/>
      <c r="E186" s="11"/>
      <c r="F186" s="11"/>
      <c r="G186" s="11"/>
      <c r="H186" s="11"/>
      <c r="I186" s="11"/>
    </row>
    <row r="187" spans="1:9" ht="12.75">
      <c r="A187" s="9"/>
      <c r="B187" s="9"/>
      <c r="C187" s="9"/>
      <c r="D187" s="7"/>
      <c r="E187" s="11"/>
      <c r="F187" s="11"/>
      <c r="G187" s="11"/>
      <c r="H187" s="11"/>
      <c r="I187" s="11"/>
    </row>
    <row r="188" spans="1:9" ht="12.75">
      <c r="A188" s="9"/>
      <c r="B188" s="9"/>
      <c r="C188" s="9"/>
      <c r="D188" s="7"/>
      <c r="E188" s="11"/>
      <c r="F188" s="11"/>
      <c r="G188" s="11"/>
      <c r="H188" s="11"/>
      <c r="I188" s="11"/>
    </row>
    <row r="189" spans="1:9" ht="12.75">
      <c r="A189" s="9"/>
      <c r="B189" s="9"/>
      <c r="C189" s="9"/>
      <c r="D189" s="7"/>
      <c r="E189" s="11"/>
      <c r="F189" s="11"/>
      <c r="G189" s="11"/>
      <c r="H189" s="11"/>
      <c r="I189" s="11"/>
    </row>
    <row r="190" spans="1:9" ht="12.75">
      <c r="A190" s="9"/>
      <c r="B190" s="9"/>
      <c r="C190" s="9"/>
      <c r="D190" s="7"/>
      <c r="E190" s="11"/>
      <c r="F190" s="11"/>
      <c r="G190" s="11"/>
      <c r="H190" s="11"/>
      <c r="I190" s="11"/>
    </row>
    <row r="191" spans="1:9" ht="12.75">
      <c r="A191" s="9"/>
      <c r="B191" s="9"/>
      <c r="C191" s="9"/>
      <c r="D191" s="7"/>
      <c r="E191" s="11"/>
      <c r="F191" s="11"/>
      <c r="G191" s="11"/>
      <c r="H191" s="11"/>
      <c r="I191" s="11"/>
    </row>
    <row r="192" spans="1:9" ht="12.75">
      <c r="A192" s="9"/>
      <c r="B192" s="9"/>
      <c r="C192" s="9"/>
      <c r="D192" s="7"/>
      <c r="E192" s="11"/>
      <c r="F192" s="11"/>
      <c r="G192" s="11"/>
      <c r="H192" s="11"/>
      <c r="I192" s="11"/>
    </row>
    <row r="193" spans="1:9" ht="12.75">
      <c r="A193" s="9"/>
      <c r="B193" s="9"/>
      <c r="C193" s="9"/>
      <c r="D193" s="7"/>
      <c r="E193" s="11"/>
      <c r="F193" s="11"/>
      <c r="G193" s="11"/>
      <c r="H193" s="11"/>
      <c r="I193" s="11"/>
    </row>
    <row r="194" spans="1:9" ht="12.75">
      <c r="A194" s="9"/>
      <c r="B194" s="9"/>
      <c r="C194" s="9"/>
      <c r="D194" s="7"/>
      <c r="E194" s="11"/>
      <c r="F194" s="11"/>
      <c r="G194" s="11"/>
      <c r="H194" s="13"/>
      <c r="I194" s="11"/>
    </row>
    <row r="195" spans="1:9" ht="12.75">
      <c r="A195" s="9"/>
      <c r="B195" s="9"/>
      <c r="C195" s="9"/>
      <c r="D195" s="7"/>
      <c r="E195" s="11"/>
      <c r="F195" s="11"/>
      <c r="G195" s="11"/>
      <c r="H195" s="11"/>
      <c r="I195" s="11"/>
    </row>
    <row r="196" spans="1:9" ht="12.75">
      <c r="A196" s="9"/>
      <c r="B196" s="9"/>
      <c r="C196" s="9"/>
      <c r="D196" s="7"/>
      <c r="E196" s="11"/>
      <c r="F196" s="11"/>
      <c r="G196" s="11"/>
      <c r="H196" s="11"/>
      <c r="I196" s="11"/>
    </row>
    <row r="197" spans="1:9" ht="12.75">
      <c r="A197" s="9"/>
      <c r="B197" s="9"/>
      <c r="C197" s="9"/>
      <c r="D197" s="7"/>
      <c r="E197" s="11"/>
      <c r="F197" s="20"/>
      <c r="G197" s="11"/>
      <c r="H197" s="11"/>
      <c r="I197" s="11"/>
    </row>
    <row r="198" spans="1:9" ht="12.75">
      <c r="A198" s="14"/>
      <c r="B198" s="14"/>
      <c r="C198" s="14"/>
      <c r="D198" s="7"/>
      <c r="I198" s="16"/>
    </row>
    <row r="199" spans="1:9" ht="12.75">
      <c r="A199" s="9"/>
      <c r="B199" s="9"/>
      <c r="C199" s="9"/>
      <c r="D199" s="15"/>
      <c r="E199" s="11"/>
      <c r="F199" s="11"/>
      <c r="G199" s="11"/>
      <c r="H199" s="11"/>
      <c r="I199" s="11"/>
    </row>
    <row r="200" spans="1:9" ht="12.75">
      <c r="A200" s="14"/>
      <c r="B200" s="14"/>
      <c r="C200" s="14"/>
      <c r="D200" s="7"/>
      <c r="I200" s="16"/>
    </row>
    <row r="201" spans="1:9" ht="12.75">
      <c r="A201" s="9"/>
      <c r="B201" s="9"/>
      <c r="C201" s="9"/>
      <c r="D201" s="15"/>
      <c r="E201" s="11"/>
      <c r="F201" s="11"/>
      <c r="G201" s="11"/>
      <c r="H201" s="11"/>
      <c r="I201" s="11"/>
    </row>
    <row r="202" spans="1:9" ht="12.75">
      <c r="A202" s="9"/>
      <c r="B202" s="9"/>
      <c r="C202" s="9"/>
      <c r="D202" s="7"/>
      <c r="E202" s="11"/>
      <c r="F202" s="11"/>
      <c r="G202" s="11"/>
      <c r="H202" s="11"/>
      <c r="I202" s="11"/>
    </row>
    <row r="203" spans="1:9" ht="12.75">
      <c r="A203" s="9"/>
      <c r="B203" s="9"/>
      <c r="C203" s="9"/>
      <c r="D203" s="7"/>
      <c r="E203" s="11"/>
      <c r="F203" s="11"/>
      <c r="G203" s="11"/>
      <c r="H203" s="11"/>
      <c r="I203" s="11"/>
    </row>
    <row r="204" spans="1:9" ht="12.75">
      <c r="A204" s="9"/>
      <c r="B204" s="9"/>
      <c r="C204" s="9"/>
      <c r="D204" s="7"/>
      <c r="E204" s="11"/>
      <c r="F204" s="11"/>
      <c r="H204" s="11"/>
      <c r="I204" s="11"/>
    </row>
    <row r="205" spans="4:9" ht="12.75">
      <c r="D205" s="7"/>
      <c r="E205" s="11"/>
      <c r="F205" s="11"/>
      <c r="G205" s="11"/>
      <c r="H205" s="11"/>
      <c r="I205" s="11"/>
    </row>
    <row r="206" spans="1:9" ht="12.75">
      <c r="A206" s="9"/>
      <c r="B206" s="9"/>
      <c r="C206" s="9"/>
      <c r="E206" s="11"/>
      <c r="F206" s="11"/>
      <c r="G206" s="11"/>
      <c r="H206" s="11"/>
      <c r="I206" s="11"/>
    </row>
    <row r="207" spans="1:9" ht="12.75">
      <c r="A207" s="9"/>
      <c r="B207" s="9"/>
      <c r="C207" s="9"/>
      <c r="D207" s="7"/>
      <c r="E207" s="11"/>
      <c r="F207" s="11"/>
      <c r="G207" s="11"/>
      <c r="H207" s="11"/>
      <c r="I207" s="11"/>
    </row>
    <row r="208" spans="1:9" ht="12.75">
      <c r="A208" s="9"/>
      <c r="B208" s="9"/>
      <c r="C208" s="9"/>
      <c r="D208" s="7"/>
      <c r="E208" s="11"/>
      <c r="F208" s="11"/>
      <c r="G208" s="11"/>
      <c r="H208" s="11"/>
      <c r="I208" s="11"/>
    </row>
    <row r="209" spans="1:9" ht="12.75">
      <c r="A209" s="9"/>
      <c r="B209" s="9"/>
      <c r="C209" s="9"/>
      <c r="D209" s="7"/>
      <c r="E209" s="11"/>
      <c r="F209" s="11"/>
      <c r="G209" s="11"/>
      <c r="H209" s="11"/>
      <c r="I209" s="11"/>
    </row>
    <row r="210" spans="1:9" ht="12.75">
      <c r="A210" s="9"/>
      <c r="B210" s="9"/>
      <c r="C210" s="9"/>
      <c r="D210" s="7"/>
      <c r="E210" s="11"/>
      <c r="F210" s="11"/>
      <c r="G210" s="11"/>
      <c r="H210" s="11"/>
      <c r="I210" s="11"/>
    </row>
    <row r="211" spans="1:9" ht="12.75">
      <c r="A211" s="9"/>
      <c r="B211" s="9"/>
      <c r="C211" s="9"/>
      <c r="D211" s="7"/>
      <c r="E211" s="11"/>
      <c r="F211" s="11"/>
      <c r="G211" s="20"/>
      <c r="H211" s="11"/>
      <c r="I211" s="11"/>
    </row>
    <row r="212" spans="1:9" ht="12.75">
      <c r="A212" s="9"/>
      <c r="B212" s="9"/>
      <c r="C212" s="9"/>
      <c r="D212" s="7"/>
      <c r="E212" s="11"/>
      <c r="F212" s="11"/>
      <c r="G212" s="11"/>
      <c r="H212" s="11"/>
      <c r="I212" s="11"/>
    </row>
    <row r="213" spans="1:9" ht="12.75">
      <c r="A213" s="9"/>
      <c r="B213" s="9"/>
      <c r="C213" s="9"/>
      <c r="D213" s="7"/>
      <c r="E213" s="11"/>
      <c r="F213" s="11"/>
      <c r="G213" s="11"/>
      <c r="H213" s="20"/>
      <c r="I213" s="11"/>
    </row>
    <row r="214" spans="1:9" ht="12.75">
      <c r="A214" s="9"/>
      <c r="B214" s="9"/>
      <c r="C214" s="9"/>
      <c r="D214" s="7"/>
      <c r="E214" s="11"/>
      <c r="F214" s="11"/>
      <c r="G214" s="11"/>
      <c r="H214" s="11"/>
      <c r="I214" s="11"/>
    </row>
    <row r="215" spans="1:9" ht="12.75">
      <c r="A215" s="9"/>
      <c r="B215" s="9"/>
      <c r="C215" s="9"/>
      <c r="D215" s="7"/>
      <c r="E215" s="11"/>
      <c r="F215" s="11"/>
      <c r="G215" s="20"/>
      <c r="H215" s="11"/>
      <c r="I215" s="11"/>
    </row>
    <row r="216" spans="1:9" ht="12.75">
      <c r="A216" s="9"/>
      <c r="B216" s="9"/>
      <c r="C216" s="9"/>
      <c r="D216" s="7"/>
      <c r="E216" s="11"/>
      <c r="F216" s="11"/>
      <c r="G216" s="11"/>
      <c r="H216" s="11"/>
      <c r="I216" s="11"/>
    </row>
    <row r="217" spans="1:9" ht="12.75">
      <c r="A217" s="9"/>
      <c r="B217" s="9"/>
      <c r="C217" s="9"/>
      <c r="D217" s="7"/>
      <c r="E217" s="11"/>
      <c r="F217" s="11"/>
      <c r="G217" s="11"/>
      <c r="H217" s="11"/>
      <c r="I217" s="11"/>
    </row>
    <row r="218" spans="1:9" ht="12.75">
      <c r="A218" s="14"/>
      <c r="B218" s="14"/>
      <c r="C218" s="14"/>
      <c r="D218" s="7"/>
      <c r="G218" s="16"/>
      <c r="I218" s="16"/>
    </row>
    <row r="219" spans="1:9" ht="12.75">
      <c r="A219" s="9"/>
      <c r="B219" s="9"/>
      <c r="C219" s="9"/>
      <c r="D219" s="15"/>
      <c r="E219" s="11"/>
      <c r="F219" s="11"/>
      <c r="G219" s="11"/>
      <c r="H219" s="11"/>
      <c r="I219" s="11"/>
    </row>
    <row r="220" spans="1:9" ht="12.75">
      <c r="A220" s="9"/>
      <c r="B220" s="9"/>
      <c r="C220" s="9"/>
      <c r="D220" s="7"/>
      <c r="E220" s="11"/>
      <c r="F220" s="11"/>
      <c r="G220" s="11"/>
      <c r="H220" s="11"/>
      <c r="I220" s="11"/>
    </row>
    <row r="221" spans="4:9" ht="12.75">
      <c r="D221" s="7"/>
      <c r="E221" s="11"/>
      <c r="F221" s="11"/>
      <c r="G221" s="11"/>
      <c r="H221" s="11"/>
      <c r="I221" s="11"/>
    </row>
    <row r="222" spans="5:9" ht="12.75">
      <c r="E222" s="11"/>
      <c r="F222" s="11"/>
      <c r="G222" s="11"/>
      <c r="H222" s="11"/>
      <c r="I222" s="11"/>
    </row>
    <row r="223" ht="12.75">
      <c r="D223" s="7"/>
    </row>
    <row r="226" ht="12.75">
      <c r="D226" s="7"/>
    </row>
    <row r="227" ht="12.75">
      <c r="E227" s="19"/>
    </row>
    <row r="228" ht="12.75">
      <c r="D228" s="7"/>
    </row>
    <row r="229" ht="12.75">
      <c r="E229" s="19"/>
    </row>
    <row r="230" ht="12.75">
      <c r="D230" s="7"/>
    </row>
    <row r="231" ht="12.75">
      <c r="E231" s="7"/>
    </row>
    <row r="232" ht="12.75">
      <c r="D232" s="6"/>
    </row>
    <row r="233" ht="12.75">
      <c r="D233" s="7"/>
    </row>
    <row r="234" ht="12.75">
      <c r="D234" s="7"/>
    </row>
    <row r="235" ht="12.75">
      <c r="D235" s="7"/>
    </row>
    <row r="236" spans="5:9" ht="12.75">
      <c r="E236" s="8"/>
      <c r="F236" s="8"/>
      <c r="G236" s="8"/>
      <c r="H236" s="8"/>
      <c r="I236" s="8"/>
    </row>
    <row r="237" spans="1:9" ht="12.75">
      <c r="A237" s="7"/>
      <c r="B237" s="7"/>
      <c r="C237" s="7"/>
      <c r="E237" s="8"/>
      <c r="F237" s="8"/>
      <c r="G237" s="8"/>
      <c r="H237" s="8"/>
      <c r="I237" s="8"/>
    </row>
    <row r="238" ht="12.75">
      <c r="D238" s="7"/>
    </row>
    <row r="239" spans="1:9" ht="12.75">
      <c r="A239" s="9"/>
      <c r="B239" s="9"/>
      <c r="C239" s="9"/>
      <c r="E239" s="11"/>
      <c r="F239" s="11"/>
      <c r="G239" s="11"/>
      <c r="H239" s="11"/>
      <c r="I239" s="11"/>
    </row>
    <row r="240" spans="1:9" ht="12.75">
      <c r="A240" s="9"/>
      <c r="B240" s="9"/>
      <c r="C240" s="9"/>
      <c r="D240" s="7"/>
      <c r="E240" s="11"/>
      <c r="F240" s="11"/>
      <c r="G240" s="11"/>
      <c r="H240" s="11"/>
      <c r="I240" s="11"/>
    </row>
    <row r="241" spans="1:9" ht="12.75">
      <c r="A241" s="9"/>
      <c r="B241" s="9"/>
      <c r="C241" s="9"/>
      <c r="D241" s="7"/>
      <c r="E241" s="11"/>
      <c r="F241" s="11"/>
      <c r="G241" s="20"/>
      <c r="H241" s="11"/>
      <c r="I241" s="11"/>
    </row>
    <row r="242" spans="1:9" ht="12.75">
      <c r="A242" s="9"/>
      <c r="B242" s="9"/>
      <c r="C242" s="9"/>
      <c r="D242" s="7"/>
      <c r="E242" s="11"/>
      <c r="F242" s="11"/>
      <c r="G242" s="11"/>
      <c r="H242" s="11"/>
      <c r="I242" s="11"/>
    </row>
    <row r="243" spans="1:9" ht="12.75">
      <c r="A243" s="9"/>
      <c r="B243" s="9"/>
      <c r="C243" s="9"/>
      <c r="D243" s="7"/>
      <c r="E243" s="11"/>
      <c r="F243" s="11"/>
      <c r="G243" s="11"/>
      <c r="H243" s="11"/>
      <c r="I243" s="11"/>
    </row>
    <row r="244" spans="1:9" ht="12.75">
      <c r="A244" s="9"/>
      <c r="B244" s="9"/>
      <c r="C244" s="9"/>
      <c r="D244" s="7"/>
      <c r="E244" s="11"/>
      <c r="F244" s="11"/>
      <c r="G244" s="11"/>
      <c r="H244" s="11"/>
      <c r="I244" s="11"/>
    </row>
    <row r="245" spans="1:9" ht="12.75">
      <c r="A245" s="9"/>
      <c r="B245" s="9"/>
      <c r="C245" s="9"/>
      <c r="D245" s="7"/>
      <c r="E245" s="11"/>
      <c r="F245" s="11"/>
      <c r="G245" s="11"/>
      <c r="H245" s="11"/>
      <c r="I245" s="11"/>
    </row>
    <row r="246" spans="1:9" ht="12.75">
      <c r="A246" s="22"/>
      <c r="B246" s="9"/>
      <c r="C246" s="9"/>
      <c r="D246" s="7"/>
      <c r="E246" s="11"/>
      <c r="F246" s="11"/>
      <c r="G246" s="11"/>
      <c r="H246" s="11"/>
      <c r="I246" s="11"/>
    </row>
    <row r="247" spans="1:9" ht="12.75">
      <c r="A247" s="9"/>
      <c r="B247" s="9"/>
      <c r="C247" s="9"/>
      <c r="D247" s="7"/>
      <c r="E247" s="11"/>
      <c r="F247" s="11"/>
      <c r="G247" s="11"/>
      <c r="H247" s="11"/>
      <c r="I247" s="11"/>
    </row>
    <row r="248" spans="1:9" ht="12.75">
      <c r="A248" s="9"/>
      <c r="B248" s="9"/>
      <c r="C248" s="9"/>
      <c r="D248" s="7"/>
      <c r="E248" s="11"/>
      <c r="F248" s="11"/>
      <c r="G248" s="11"/>
      <c r="H248" s="11"/>
      <c r="I248" s="11"/>
    </row>
    <row r="249" spans="1:9" ht="12.75">
      <c r="A249" s="9"/>
      <c r="B249" s="9"/>
      <c r="C249" s="9"/>
      <c r="D249" s="7"/>
      <c r="E249" s="11"/>
      <c r="F249" s="11"/>
      <c r="G249" s="11"/>
      <c r="H249" s="11"/>
      <c r="I249" s="11"/>
    </row>
    <row r="250" spans="1:9" ht="12.75">
      <c r="A250" s="9"/>
      <c r="B250" s="9"/>
      <c r="C250" s="9"/>
      <c r="D250" s="7"/>
      <c r="E250" s="11"/>
      <c r="F250" s="11"/>
      <c r="G250" s="11"/>
      <c r="H250" s="11"/>
      <c r="I250" s="11"/>
    </row>
    <row r="251" spans="1:9" ht="12.75">
      <c r="A251" s="9"/>
      <c r="B251" s="9"/>
      <c r="C251" s="9"/>
      <c r="D251" s="7"/>
      <c r="E251" s="11"/>
      <c r="F251" s="11"/>
      <c r="G251" s="11"/>
      <c r="H251" s="11"/>
      <c r="I251" s="11"/>
    </row>
    <row r="252" spans="1:9" ht="12.75">
      <c r="A252" s="14"/>
      <c r="B252" s="14"/>
      <c r="C252" s="14"/>
      <c r="D252" s="7"/>
      <c r="H252" s="23"/>
      <c r="I252" s="16"/>
    </row>
    <row r="253" spans="1:9" ht="12.75">
      <c r="A253" s="9"/>
      <c r="B253" s="9"/>
      <c r="C253" s="9"/>
      <c r="D253" s="15"/>
      <c r="E253" s="11"/>
      <c r="F253" s="11"/>
      <c r="G253" s="11"/>
      <c r="H253" s="11"/>
      <c r="I253" s="11"/>
    </row>
    <row r="254" spans="1:9" ht="12.75">
      <c r="A254" s="14"/>
      <c r="B254" s="14"/>
      <c r="C254" s="14"/>
      <c r="D254" s="7"/>
      <c r="I254" s="16"/>
    </row>
    <row r="255" spans="1:9" ht="12.75">
      <c r="A255" s="9"/>
      <c r="B255" s="9"/>
      <c r="C255" s="9"/>
      <c r="D255" s="15"/>
      <c r="E255" s="11"/>
      <c r="F255" s="11"/>
      <c r="G255" s="11"/>
      <c r="H255" s="11"/>
      <c r="I255" s="11"/>
    </row>
    <row r="256" spans="1:9" ht="12.75">
      <c r="A256" s="9"/>
      <c r="B256" s="9"/>
      <c r="C256" s="9"/>
      <c r="D256" s="7"/>
      <c r="E256" s="11"/>
      <c r="F256" s="11"/>
      <c r="G256" s="11"/>
      <c r="H256" s="11"/>
      <c r="I256" s="11"/>
    </row>
    <row r="257" spans="1:9" ht="12.75">
      <c r="A257" s="9"/>
      <c r="B257" s="9"/>
      <c r="C257" s="9"/>
      <c r="D257" s="7"/>
      <c r="E257" s="11"/>
      <c r="F257" s="11"/>
      <c r="G257" s="11"/>
      <c r="H257" s="11"/>
      <c r="I257" s="11"/>
    </row>
    <row r="258" spans="1:9" ht="12.75">
      <c r="A258" s="9"/>
      <c r="B258" s="9"/>
      <c r="C258" s="9"/>
      <c r="D258" s="7"/>
      <c r="E258" s="11"/>
      <c r="F258" s="11"/>
      <c r="G258" s="11"/>
      <c r="H258" s="11"/>
      <c r="I258" s="11"/>
    </row>
    <row r="259" spans="4:9" ht="12.75">
      <c r="D259" s="7"/>
      <c r="E259" s="11"/>
      <c r="F259" s="11"/>
      <c r="G259" s="11"/>
      <c r="H259" s="11"/>
      <c r="I259" s="11"/>
    </row>
    <row r="260" spans="1:9" ht="12.75">
      <c r="A260" s="9"/>
      <c r="B260" s="9"/>
      <c r="C260" s="9"/>
      <c r="E260" s="11"/>
      <c r="F260" s="11"/>
      <c r="G260" s="11"/>
      <c r="H260" s="11"/>
      <c r="I260" s="11"/>
    </row>
    <row r="261" spans="1:9" ht="12.75">
      <c r="A261" s="9"/>
      <c r="B261" s="9"/>
      <c r="C261" s="9"/>
      <c r="D261" s="7"/>
      <c r="E261" s="11"/>
      <c r="F261" s="11"/>
      <c r="G261" s="11"/>
      <c r="H261" s="11"/>
      <c r="I261" s="11"/>
    </row>
    <row r="262" spans="1:9" ht="12.75">
      <c r="A262" s="9"/>
      <c r="B262" s="9"/>
      <c r="C262" s="9"/>
      <c r="D262" s="7"/>
      <c r="E262" s="11"/>
      <c r="F262" s="11"/>
      <c r="G262" s="11"/>
      <c r="H262" s="11"/>
      <c r="I262" s="11"/>
    </row>
    <row r="263" spans="1:9" ht="12.75">
      <c r="A263" s="9"/>
      <c r="B263" s="9"/>
      <c r="C263" s="9"/>
      <c r="D263" s="7"/>
      <c r="E263" s="11"/>
      <c r="F263" s="11"/>
      <c r="G263" s="11"/>
      <c r="H263" s="11"/>
      <c r="I263" s="11"/>
    </row>
    <row r="264" spans="1:9" ht="12.75">
      <c r="A264" s="9"/>
      <c r="B264" s="9"/>
      <c r="C264" s="9"/>
      <c r="D264" s="7"/>
      <c r="E264" s="11"/>
      <c r="F264" s="11"/>
      <c r="G264" s="11"/>
      <c r="H264" s="11"/>
      <c r="I264" s="11"/>
    </row>
    <row r="265" spans="1:9" ht="12.75">
      <c r="A265" s="9"/>
      <c r="B265" s="9"/>
      <c r="C265" s="9"/>
      <c r="D265" s="7"/>
      <c r="E265" s="11"/>
      <c r="F265" s="11"/>
      <c r="G265" s="20"/>
      <c r="H265" s="11"/>
      <c r="I265" s="11"/>
    </row>
    <row r="266" spans="1:9" ht="12.75">
      <c r="A266" s="9"/>
      <c r="B266" s="9"/>
      <c r="C266" s="9"/>
      <c r="D266" s="7"/>
      <c r="E266" s="11"/>
      <c r="F266" s="11"/>
      <c r="G266" s="11"/>
      <c r="H266" s="11"/>
      <c r="I266" s="11"/>
    </row>
    <row r="267" spans="1:9" ht="12.75">
      <c r="A267" s="9"/>
      <c r="B267" s="9"/>
      <c r="C267" s="9"/>
      <c r="D267" s="7"/>
      <c r="E267" s="11"/>
      <c r="F267" s="11"/>
      <c r="G267" s="11"/>
      <c r="H267" s="11"/>
      <c r="I267" s="11"/>
    </row>
    <row r="268" spans="1:9" ht="12.75">
      <c r="A268" s="9"/>
      <c r="B268" s="9"/>
      <c r="C268" s="9"/>
      <c r="D268" s="7"/>
      <c r="E268" s="11"/>
      <c r="F268" s="11"/>
      <c r="G268" s="11"/>
      <c r="H268" s="11"/>
      <c r="I268" s="11"/>
    </row>
    <row r="269" spans="1:9" ht="12.75">
      <c r="A269" s="9"/>
      <c r="B269" s="9"/>
      <c r="C269" s="9"/>
      <c r="D269" s="7"/>
      <c r="E269" s="11"/>
      <c r="F269" s="11"/>
      <c r="G269" s="20"/>
      <c r="H269" s="11"/>
      <c r="I269" s="11"/>
    </row>
    <row r="270" spans="1:9" ht="12.75">
      <c r="A270" s="9"/>
      <c r="B270" s="9"/>
      <c r="C270" s="9"/>
      <c r="D270" s="7"/>
      <c r="E270" s="11"/>
      <c r="F270" s="11"/>
      <c r="G270" s="11"/>
      <c r="H270" s="11"/>
      <c r="I270" s="11"/>
    </row>
    <row r="271" spans="1:9" ht="12.75">
      <c r="A271" s="9"/>
      <c r="B271" s="9"/>
      <c r="C271" s="9"/>
      <c r="D271" s="7"/>
      <c r="E271" s="11"/>
      <c r="F271" s="11"/>
      <c r="G271" s="11"/>
      <c r="H271" s="11"/>
      <c r="I271" s="11"/>
    </row>
    <row r="272" spans="1:9" ht="12.75">
      <c r="A272" s="14"/>
      <c r="B272" s="14"/>
      <c r="C272" s="14"/>
      <c r="D272" s="7"/>
      <c r="G272" s="16"/>
      <c r="I272" s="16"/>
    </row>
    <row r="273" spans="1:9" ht="12.75">
      <c r="A273" s="9"/>
      <c r="B273" s="9"/>
      <c r="C273" s="9"/>
      <c r="D273" s="15"/>
      <c r="E273" s="11"/>
      <c r="F273" s="11"/>
      <c r="G273" s="11"/>
      <c r="H273" s="11"/>
      <c r="I273" s="11"/>
    </row>
    <row r="274" spans="1:9" ht="12.75">
      <c r="A274" s="9"/>
      <c r="B274" s="9"/>
      <c r="C274" s="9"/>
      <c r="D274" s="7"/>
      <c r="E274" s="11"/>
      <c r="F274" s="11"/>
      <c r="G274" s="11"/>
      <c r="H274" s="11"/>
      <c r="I274" s="11"/>
    </row>
    <row r="275" spans="4:9" ht="12.75">
      <c r="D275" s="7"/>
      <c r="E275" s="11"/>
      <c r="F275" s="11"/>
      <c r="G275" s="11"/>
      <c r="H275" s="11"/>
      <c r="I275" s="11"/>
    </row>
    <row r="276" spans="5:9" ht="12.75">
      <c r="E276" s="11"/>
      <c r="F276" s="11"/>
      <c r="G276" s="11"/>
      <c r="H276" s="11"/>
      <c r="I276" s="11"/>
    </row>
    <row r="277" ht="12.75">
      <c r="D277" s="7"/>
    </row>
    <row r="280" ht="12.75">
      <c r="D280" s="7"/>
    </row>
    <row r="281" ht="12.75">
      <c r="E281" s="19"/>
    </row>
    <row r="282" ht="12.75">
      <c r="D282" s="7"/>
    </row>
    <row r="283" ht="12.75">
      <c r="E283" s="19"/>
    </row>
    <row r="284" ht="12.75">
      <c r="D284" s="7"/>
    </row>
    <row r="285" ht="12.75">
      <c r="E285" s="7"/>
    </row>
    <row r="286" ht="12.75">
      <c r="D286" s="6"/>
    </row>
    <row r="287" ht="12.75">
      <c r="D287" s="7"/>
    </row>
    <row r="288" ht="12.75">
      <c r="D288" s="7"/>
    </row>
    <row r="289" ht="12.75">
      <c r="D289" s="7"/>
    </row>
    <row r="290" spans="5:9" ht="12.75">
      <c r="E290" s="8"/>
      <c r="F290" s="8"/>
      <c r="G290" s="8"/>
      <c r="H290" s="8"/>
      <c r="I290" s="8"/>
    </row>
    <row r="291" spans="1:9" ht="12.75">
      <c r="A291" s="7"/>
      <c r="B291" s="7"/>
      <c r="C291" s="7"/>
      <c r="E291" s="8"/>
      <c r="F291" s="8"/>
      <c r="G291" s="8"/>
      <c r="H291" s="8"/>
      <c r="I291" s="8"/>
    </row>
    <row r="292" ht="12.75">
      <c r="D292" s="7"/>
    </row>
    <row r="293" spans="1:9" ht="12.75">
      <c r="A293" s="9"/>
      <c r="B293" s="9"/>
      <c r="C293" s="9"/>
      <c r="E293" s="11"/>
      <c r="F293" s="11"/>
      <c r="G293" s="11"/>
      <c r="H293" s="11"/>
      <c r="I293" s="11"/>
    </row>
    <row r="294" spans="1:9" ht="12.75">
      <c r="A294" s="9"/>
      <c r="B294" s="9"/>
      <c r="C294" s="9"/>
      <c r="D294" s="7"/>
      <c r="E294" s="11"/>
      <c r="F294" s="11"/>
      <c r="G294" s="11"/>
      <c r="H294" s="11"/>
      <c r="I294" s="11"/>
    </row>
    <row r="295" spans="1:9" ht="12.75">
      <c r="A295" s="9"/>
      <c r="B295" s="9"/>
      <c r="C295" s="9"/>
      <c r="D295" s="7"/>
      <c r="E295" s="11"/>
      <c r="F295" s="11"/>
      <c r="G295" s="11"/>
      <c r="H295" s="11"/>
      <c r="I295" s="11"/>
    </row>
    <row r="296" spans="1:9" ht="12.75">
      <c r="A296" s="9"/>
      <c r="B296" s="9"/>
      <c r="C296" s="9"/>
      <c r="D296" s="7"/>
      <c r="E296" s="11"/>
      <c r="F296" s="11"/>
      <c r="G296" s="11"/>
      <c r="H296" s="11"/>
      <c r="I296" s="11"/>
    </row>
    <row r="297" spans="1:9" ht="12.75">
      <c r="A297" s="9"/>
      <c r="B297" s="9"/>
      <c r="C297" s="9"/>
      <c r="D297" s="7"/>
      <c r="E297" s="11"/>
      <c r="F297" s="11"/>
      <c r="G297" s="11"/>
      <c r="H297" s="11"/>
      <c r="I297" s="11"/>
    </row>
    <row r="298" spans="1:9" ht="12.75">
      <c r="A298" s="9"/>
      <c r="B298" s="9"/>
      <c r="C298" s="9"/>
      <c r="D298" s="7"/>
      <c r="E298" s="11"/>
      <c r="F298" s="11"/>
      <c r="G298" s="11"/>
      <c r="H298" s="11"/>
      <c r="I298" s="11"/>
    </row>
    <row r="299" spans="1:9" ht="12.75">
      <c r="A299" s="9"/>
      <c r="B299" s="9"/>
      <c r="C299" s="9"/>
      <c r="D299" s="7"/>
      <c r="E299" s="11"/>
      <c r="F299" s="11"/>
      <c r="G299" s="11"/>
      <c r="H299" s="11"/>
      <c r="I299" s="11"/>
    </row>
    <row r="300" spans="1:9" ht="12.75">
      <c r="A300" s="9"/>
      <c r="B300" s="9"/>
      <c r="C300" s="9"/>
      <c r="D300" s="7"/>
      <c r="E300" s="20"/>
      <c r="F300" s="11"/>
      <c r="G300" s="11"/>
      <c r="H300" s="11"/>
      <c r="I300" s="11"/>
    </row>
    <row r="301" spans="1:9" ht="12.75">
      <c r="A301" s="9"/>
      <c r="B301" s="9"/>
      <c r="C301" s="9"/>
      <c r="D301" s="7"/>
      <c r="E301" s="11"/>
      <c r="F301" s="11"/>
      <c r="G301" s="11"/>
      <c r="H301" s="11"/>
      <c r="I301" s="11"/>
    </row>
    <row r="302" spans="1:9" ht="12.75">
      <c r="A302" s="9"/>
      <c r="B302" s="9"/>
      <c r="C302" s="9"/>
      <c r="D302" s="7"/>
      <c r="E302" s="11"/>
      <c r="F302" s="11"/>
      <c r="G302" s="11"/>
      <c r="H302" s="11"/>
      <c r="I302" s="11"/>
    </row>
    <row r="303" spans="1:9" ht="12.75">
      <c r="A303" s="9"/>
      <c r="B303" s="9"/>
      <c r="C303" s="9"/>
      <c r="D303" s="7"/>
      <c r="E303" s="11"/>
      <c r="F303" s="11"/>
      <c r="G303" s="11"/>
      <c r="H303" s="11"/>
      <c r="I303" s="11"/>
    </row>
    <row r="304" spans="1:9" ht="12.75">
      <c r="A304" s="9"/>
      <c r="B304" s="9"/>
      <c r="C304" s="9"/>
      <c r="D304" s="7"/>
      <c r="E304" s="11"/>
      <c r="F304" s="11"/>
      <c r="G304" s="11"/>
      <c r="H304" s="11"/>
      <c r="I304" s="11"/>
    </row>
    <row r="305" spans="1:9" ht="12.75">
      <c r="A305" s="9"/>
      <c r="B305" s="9"/>
      <c r="C305" s="9"/>
      <c r="D305" s="7"/>
      <c r="E305" s="11"/>
      <c r="F305" s="11"/>
      <c r="G305" s="11"/>
      <c r="H305" s="11"/>
      <c r="I305" s="11"/>
    </row>
    <row r="306" spans="1:9" ht="12.75">
      <c r="A306" s="14"/>
      <c r="B306" s="14"/>
      <c r="C306" s="14"/>
      <c r="D306" s="7"/>
      <c r="H306" s="16"/>
      <c r="I306" s="16"/>
    </row>
    <row r="307" spans="1:9" ht="12.75">
      <c r="A307" s="9"/>
      <c r="B307" s="9"/>
      <c r="C307" s="9"/>
      <c r="D307" s="15"/>
      <c r="E307" s="11"/>
      <c r="F307" s="11"/>
      <c r="G307" s="11"/>
      <c r="H307" s="11"/>
      <c r="I307" s="11"/>
    </row>
    <row r="308" spans="1:9" ht="12.75">
      <c r="A308" s="14"/>
      <c r="B308" s="14"/>
      <c r="C308" s="14"/>
      <c r="D308" s="7"/>
      <c r="I308" s="16"/>
    </row>
    <row r="309" spans="1:9" ht="12.75">
      <c r="A309" s="9"/>
      <c r="B309" s="9"/>
      <c r="C309" s="9"/>
      <c r="D309" s="15"/>
      <c r="E309" s="11"/>
      <c r="F309" s="11"/>
      <c r="G309" s="11"/>
      <c r="H309" s="11"/>
      <c r="I309" s="11"/>
    </row>
    <row r="310" spans="1:9" ht="12.75">
      <c r="A310" s="9"/>
      <c r="B310" s="9"/>
      <c r="C310" s="9"/>
      <c r="D310" s="7"/>
      <c r="E310" s="11"/>
      <c r="F310" s="11"/>
      <c r="G310" s="20"/>
      <c r="H310" s="11"/>
      <c r="I310" s="11"/>
    </row>
    <row r="311" spans="1:9" ht="12.75">
      <c r="A311" s="9"/>
      <c r="B311" s="9"/>
      <c r="C311" s="9"/>
      <c r="D311" s="7"/>
      <c r="E311" s="11"/>
      <c r="F311" s="11"/>
      <c r="G311" s="11"/>
      <c r="H311" s="11"/>
      <c r="I311" s="11"/>
    </row>
    <row r="312" spans="1:9" ht="12.75">
      <c r="A312" s="9"/>
      <c r="B312" s="9"/>
      <c r="C312" s="9"/>
      <c r="D312" s="7"/>
      <c r="E312" s="11"/>
      <c r="F312" s="11"/>
      <c r="G312" s="11"/>
      <c r="H312" s="20"/>
      <c r="I312" s="11"/>
    </row>
    <row r="313" spans="4:9" ht="12.75">
      <c r="D313" s="7"/>
      <c r="E313" s="11"/>
      <c r="F313" s="11"/>
      <c r="G313" s="11"/>
      <c r="H313" s="11"/>
      <c r="I313" s="11"/>
    </row>
    <row r="314" spans="1:9" ht="12.75">
      <c r="A314" s="9"/>
      <c r="B314" s="9"/>
      <c r="C314" s="9"/>
      <c r="E314" s="11"/>
      <c r="F314" s="11"/>
      <c r="G314" s="11"/>
      <c r="H314" s="11"/>
      <c r="I314" s="11"/>
    </row>
    <row r="315" spans="1:9" ht="12.75">
      <c r="A315" s="9"/>
      <c r="B315" s="9"/>
      <c r="C315" s="9"/>
      <c r="D315" s="7"/>
      <c r="E315" s="11"/>
      <c r="F315" s="11"/>
      <c r="G315" s="11"/>
      <c r="H315" s="11"/>
      <c r="I315" s="11"/>
    </row>
    <row r="316" spans="1:9" ht="12.75">
      <c r="A316" s="9"/>
      <c r="B316" s="9"/>
      <c r="C316" s="9"/>
      <c r="D316" s="7"/>
      <c r="E316" s="11"/>
      <c r="F316" s="11"/>
      <c r="G316" s="11"/>
      <c r="H316" s="11"/>
      <c r="I316" s="11"/>
    </row>
    <row r="317" spans="1:9" ht="12.75">
      <c r="A317" s="9"/>
      <c r="B317" s="9"/>
      <c r="C317" s="9"/>
      <c r="D317" s="7"/>
      <c r="E317" s="11"/>
      <c r="F317" s="11"/>
      <c r="G317" s="11"/>
      <c r="H317" s="11"/>
      <c r="I317" s="11"/>
    </row>
    <row r="318" spans="1:9" ht="12.75">
      <c r="A318" s="9"/>
      <c r="B318" s="9"/>
      <c r="C318" s="9"/>
      <c r="D318" s="7"/>
      <c r="E318" s="11"/>
      <c r="F318" s="11"/>
      <c r="G318" s="11"/>
      <c r="H318" s="11"/>
      <c r="I318" s="11"/>
    </row>
    <row r="319" spans="1:9" ht="12.75">
      <c r="A319" s="9"/>
      <c r="B319" s="9"/>
      <c r="C319" s="9"/>
      <c r="D319" s="7"/>
      <c r="E319" s="11"/>
      <c r="F319" s="11"/>
      <c r="G319" s="20"/>
      <c r="H319" s="11"/>
      <c r="I319" s="11"/>
    </row>
    <row r="320" spans="1:9" ht="12.75">
      <c r="A320" s="9"/>
      <c r="B320" s="9"/>
      <c r="C320" s="9"/>
      <c r="D320" s="7"/>
      <c r="E320" s="11"/>
      <c r="F320" s="11"/>
      <c r="G320" s="11"/>
      <c r="H320" s="20"/>
      <c r="I320" s="11"/>
    </row>
    <row r="321" spans="1:9" ht="12.75">
      <c r="A321" s="9"/>
      <c r="B321" s="9"/>
      <c r="C321" s="9"/>
      <c r="D321" s="7"/>
      <c r="E321" s="11"/>
      <c r="F321" s="11"/>
      <c r="G321" s="11"/>
      <c r="H321" s="20"/>
      <c r="I321" s="11"/>
    </row>
    <row r="322" spans="1:9" ht="12.75">
      <c r="A322" s="9"/>
      <c r="B322" s="9"/>
      <c r="C322" s="9"/>
      <c r="D322" s="7"/>
      <c r="E322" s="11"/>
      <c r="F322" s="11"/>
      <c r="G322" s="11"/>
      <c r="H322" s="11"/>
      <c r="I322" s="11"/>
    </row>
    <row r="323" spans="1:9" ht="12.75">
      <c r="A323" s="9"/>
      <c r="B323" s="9"/>
      <c r="C323" s="9"/>
      <c r="D323" s="7"/>
      <c r="E323" s="11"/>
      <c r="F323" s="11"/>
      <c r="G323" s="20"/>
      <c r="H323" s="13"/>
      <c r="I323" s="11"/>
    </row>
    <row r="324" spans="1:9" ht="12.75">
      <c r="A324" s="9"/>
      <c r="B324" s="9"/>
      <c r="C324" s="9"/>
      <c r="D324" s="7"/>
      <c r="E324" s="11"/>
      <c r="F324" s="11"/>
      <c r="G324" s="11"/>
      <c r="H324" s="11"/>
      <c r="I324" s="11"/>
    </row>
    <row r="325" spans="1:9" ht="12.75">
      <c r="A325" s="9"/>
      <c r="B325" s="9"/>
      <c r="C325" s="9"/>
      <c r="D325" s="7"/>
      <c r="E325" s="11"/>
      <c r="F325" s="11"/>
      <c r="G325" s="11"/>
      <c r="H325" s="11"/>
      <c r="I325" s="11"/>
    </row>
    <row r="326" spans="1:9" ht="12.75">
      <c r="A326" s="14"/>
      <c r="B326" s="14"/>
      <c r="C326" s="14"/>
      <c r="D326" s="7"/>
      <c r="G326" s="16"/>
      <c r="I326" s="16"/>
    </row>
    <row r="327" spans="1:9" ht="12.75">
      <c r="A327" s="9"/>
      <c r="B327" s="9"/>
      <c r="C327" s="9"/>
      <c r="D327" s="15"/>
      <c r="E327" s="11"/>
      <c r="F327" s="11"/>
      <c r="G327" s="11"/>
      <c r="H327" s="11"/>
      <c r="I327" s="11"/>
    </row>
    <row r="328" spans="1:9" ht="12.75">
      <c r="A328" s="9"/>
      <c r="B328" s="9"/>
      <c r="C328" s="9"/>
      <c r="D328" s="7"/>
      <c r="E328" s="11"/>
      <c r="F328" s="11"/>
      <c r="G328" s="11"/>
      <c r="H328" s="11"/>
      <c r="I328" s="11"/>
    </row>
    <row r="329" spans="1:9" ht="12.75">
      <c r="A329" s="15"/>
      <c r="D329" s="7"/>
      <c r="E329" s="11"/>
      <c r="F329" s="11"/>
      <c r="G329" s="11"/>
      <c r="H329" s="11"/>
      <c r="I329" s="11"/>
    </row>
    <row r="330" spans="5:9" ht="12.75">
      <c r="E330" s="11"/>
      <c r="F330" s="11"/>
      <c r="G330" s="11"/>
      <c r="H330" s="11"/>
      <c r="I330" s="11"/>
    </row>
    <row r="331" ht="12.75">
      <c r="D331" s="7"/>
    </row>
    <row r="334" ht="12.75">
      <c r="D334" s="7"/>
    </row>
    <row r="335" ht="12.75">
      <c r="E335" s="19"/>
    </row>
    <row r="336" ht="12.75">
      <c r="D336" s="7"/>
    </row>
    <row r="337" ht="12.75">
      <c r="E337" s="19"/>
    </row>
    <row r="338" ht="12.75">
      <c r="D338" s="7"/>
    </row>
    <row r="339" ht="12.75">
      <c r="E339" s="7"/>
    </row>
    <row r="340" ht="12.75">
      <c r="D340" s="6"/>
    </row>
    <row r="341" ht="12.75">
      <c r="D341" s="7"/>
    </row>
    <row r="342" ht="12.75">
      <c r="D342" s="7"/>
    </row>
    <row r="343" ht="12.75">
      <c r="D343" s="7"/>
    </row>
    <row r="344" spans="5:9" ht="12.75">
      <c r="E344" s="8"/>
      <c r="F344" s="8"/>
      <c r="G344" s="8"/>
      <c r="H344" s="8"/>
      <c r="I344" s="8"/>
    </row>
    <row r="345" spans="1:9" ht="12.75">
      <c r="A345" s="7"/>
      <c r="B345" s="7"/>
      <c r="C345" s="7"/>
      <c r="E345" s="8"/>
      <c r="F345" s="8"/>
      <c r="G345" s="8"/>
      <c r="H345" s="8"/>
      <c r="I345" s="8"/>
    </row>
    <row r="346" ht="12.75">
      <c r="D346" s="7"/>
    </row>
    <row r="347" spans="1:9" ht="12.75">
      <c r="A347" s="9"/>
      <c r="B347" s="9"/>
      <c r="C347" s="9"/>
      <c r="E347" s="11"/>
      <c r="F347" s="11"/>
      <c r="G347" s="11"/>
      <c r="H347" s="11"/>
      <c r="I347" s="11"/>
    </row>
    <row r="348" spans="1:9" ht="12.75">
      <c r="A348" s="9"/>
      <c r="B348" s="9"/>
      <c r="C348" s="9"/>
      <c r="D348" s="7"/>
      <c r="E348" s="11"/>
      <c r="F348" s="11"/>
      <c r="G348" s="11"/>
      <c r="H348" s="11"/>
      <c r="I348" s="11"/>
    </row>
    <row r="349" spans="1:9" ht="12.75">
      <c r="A349" s="9"/>
      <c r="B349" s="9"/>
      <c r="C349" s="9"/>
      <c r="D349" s="7"/>
      <c r="E349" s="11"/>
      <c r="F349" s="11"/>
      <c r="G349" s="11"/>
      <c r="H349" s="11"/>
      <c r="I349" s="11"/>
    </row>
    <row r="350" spans="1:9" ht="12.75">
      <c r="A350" s="9"/>
      <c r="B350" s="9"/>
      <c r="C350" s="9"/>
      <c r="D350" s="7"/>
      <c r="E350" s="11"/>
      <c r="F350" s="21"/>
      <c r="G350" s="11"/>
      <c r="H350" s="11"/>
      <c r="I350" s="11"/>
    </row>
    <row r="351" spans="1:9" ht="12.75">
      <c r="A351" s="9"/>
      <c r="B351" s="9"/>
      <c r="C351" s="9"/>
      <c r="D351" s="7"/>
      <c r="E351" s="11"/>
      <c r="F351" s="11"/>
      <c r="G351" s="11"/>
      <c r="H351" s="11"/>
      <c r="I351" s="11"/>
    </row>
    <row r="352" spans="1:9" ht="12.75">
      <c r="A352" s="9"/>
      <c r="B352" s="9"/>
      <c r="C352" s="9"/>
      <c r="D352" s="7"/>
      <c r="E352" s="11"/>
      <c r="F352" s="11"/>
      <c r="G352" s="11"/>
      <c r="H352" s="11"/>
      <c r="I352" s="11"/>
    </row>
    <row r="353" spans="1:9" ht="12.75">
      <c r="A353" s="9"/>
      <c r="B353" s="9"/>
      <c r="C353" s="9"/>
      <c r="D353" s="7"/>
      <c r="E353" s="11"/>
      <c r="F353" s="11"/>
      <c r="G353" s="11"/>
      <c r="H353" s="11"/>
      <c r="I353" s="11"/>
    </row>
    <row r="354" spans="1:9" ht="12.75">
      <c r="A354" s="22"/>
      <c r="B354" s="9"/>
      <c r="C354" s="9"/>
      <c r="D354" s="7"/>
      <c r="E354" s="11"/>
      <c r="F354" s="11"/>
      <c r="G354" s="11"/>
      <c r="H354" s="11"/>
      <c r="I354" s="11"/>
    </row>
    <row r="355" spans="1:9" ht="12.75">
      <c r="A355" s="9"/>
      <c r="B355" s="9"/>
      <c r="C355" s="9"/>
      <c r="D355" s="7"/>
      <c r="E355" s="11"/>
      <c r="F355" s="11"/>
      <c r="G355" s="11"/>
      <c r="H355" s="11"/>
      <c r="I355" s="11"/>
    </row>
    <row r="356" spans="1:9" ht="12.75">
      <c r="A356" s="9"/>
      <c r="B356" s="9"/>
      <c r="C356" s="9"/>
      <c r="D356" s="7"/>
      <c r="E356" s="11"/>
      <c r="F356" s="11"/>
      <c r="G356" s="11"/>
      <c r="H356" s="11"/>
      <c r="I356" s="11"/>
    </row>
    <row r="357" spans="1:9" ht="12.75">
      <c r="A357" s="9"/>
      <c r="B357" s="9"/>
      <c r="C357" s="9"/>
      <c r="D357" s="7"/>
      <c r="E357" s="11"/>
      <c r="F357" s="11"/>
      <c r="G357" s="11"/>
      <c r="H357" s="11"/>
      <c r="I357" s="11"/>
    </row>
    <row r="358" spans="1:9" ht="12.75">
      <c r="A358" s="9"/>
      <c r="B358" s="9"/>
      <c r="C358" s="9"/>
      <c r="D358" s="7"/>
      <c r="E358" s="11"/>
      <c r="F358" s="11"/>
      <c r="G358" s="20"/>
      <c r="H358" s="11"/>
      <c r="I358" s="11"/>
    </row>
    <row r="359" spans="1:9" ht="12.75">
      <c r="A359" s="9"/>
      <c r="B359" s="9"/>
      <c r="C359" s="9"/>
      <c r="D359" s="7"/>
      <c r="E359" s="11"/>
      <c r="F359" s="11"/>
      <c r="G359" s="11"/>
      <c r="H359" s="11"/>
      <c r="I359" s="11"/>
    </row>
    <row r="360" spans="1:9" ht="12.75">
      <c r="A360" s="14"/>
      <c r="B360" s="14"/>
      <c r="C360" s="14"/>
      <c r="D360" s="7"/>
      <c r="I360" s="16"/>
    </row>
    <row r="361" spans="1:9" ht="12.75">
      <c r="A361" s="9"/>
      <c r="B361" s="9"/>
      <c r="C361" s="9"/>
      <c r="D361" s="15"/>
      <c r="E361" s="11"/>
      <c r="F361" s="11"/>
      <c r="G361" s="11"/>
      <c r="H361" s="11"/>
      <c r="I361" s="11"/>
    </row>
    <row r="362" spans="1:9" ht="12.75">
      <c r="A362" s="14"/>
      <c r="B362" s="14"/>
      <c r="C362" s="14"/>
      <c r="D362" s="7"/>
      <c r="G362" s="16"/>
      <c r="I362" s="16"/>
    </row>
    <row r="363" spans="1:9" ht="12.75">
      <c r="A363" s="9"/>
      <c r="B363" s="9"/>
      <c r="C363" s="9"/>
      <c r="D363" s="15"/>
      <c r="E363" s="11"/>
      <c r="F363" s="11"/>
      <c r="G363" s="20"/>
      <c r="H363" s="11"/>
      <c r="I363" s="11"/>
    </row>
    <row r="364" spans="1:9" ht="12.75">
      <c r="A364" s="9"/>
      <c r="B364" s="9"/>
      <c r="C364" s="9"/>
      <c r="D364" s="7"/>
      <c r="E364" s="11"/>
      <c r="F364" s="11"/>
      <c r="G364" s="11"/>
      <c r="H364" s="11"/>
      <c r="I364" s="11"/>
    </row>
    <row r="365" spans="1:9" ht="12.75">
      <c r="A365" s="9"/>
      <c r="B365" s="9"/>
      <c r="C365" s="9"/>
      <c r="D365" s="7"/>
      <c r="E365" s="11"/>
      <c r="F365" s="11"/>
      <c r="G365" s="11"/>
      <c r="H365" s="11"/>
      <c r="I365" s="11"/>
    </row>
    <row r="366" spans="1:9" ht="12.75">
      <c r="A366" s="9"/>
      <c r="B366" s="9"/>
      <c r="C366" s="9"/>
      <c r="D366" s="7"/>
      <c r="E366" s="11"/>
      <c r="F366" s="11"/>
      <c r="G366" s="11"/>
      <c r="H366" s="11"/>
      <c r="I366" s="11"/>
    </row>
    <row r="367" spans="4:9" ht="12.75">
      <c r="D367" s="7"/>
      <c r="E367" s="11"/>
      <c r="F367" s="11"/>
      <c r="G367" s="11"/>
      <c r="H367" s="11"/>
      <c r="I367" s="11"/>
    </row>
    <row r="368" spans="1:9" ht="12.75">
      <c r="A368" s="9"/>
      <c r="B368" s="9"/>
      <c r="C368" s="9"/>
      <c r="E368" s="11"/>
      <c r="F368" s="11"/>
      <c r="G368" s="11"/>
      <c r="H368" s="11"/>
      <c r="I368" s="11"/>
    </row>
    <row r="369" spans="1:9" ht="12.75">
      <c r="A369" s="9"/>
      <c r="B369" s="9"/>
      <c r="C369" s="9"/>
      <c r="D369" s="7"/>
      <c r="E369" s="11"/>
      <c r="F369" s="11"/>
      <c r="G369" s="11"/>
      <c r="H369" s="11"/>
      <c r="I369" s="11"/>
    </row>
    <row r="370" spans="1:9" ht="12.75">
      <c r="A370" s="9"/>
      <c r="B370" s="9"/>
      <c r="C370" s="9"/>
      <c r="D370" s="7"/>
      <c r="E370" s="11"/>
      <c r="F370" s="11"/>
      <c r="G370" s="11"/>
      <c r="H370" s="11"/>
      <c r="I370" s="11"/>
    </row>
    <row r="371" spans="1:9" ht="12.75">
      <c r="A371" s="9"/>
      <c r="B371" s="9"/>
      <c r="C371" s="9"/>
      <c r="D371" s="7"/>
      <c r="E371" s="11"/>
      <c r="F371" s="11"/>
      <c r="G371" s="11"/>
      <c r="H371" s="11"/>
      <c r="I371" s="11"/>
    </row>
    <row r="372" spans="1:9" ht="12.75">
      <c r="A372" s="9"/>
      <c r="B372" s="9"/>
      <c r="C372" s="9"/>
      <c r="D372" s="7"/>
      <c r="E372" s="11"/>
      <c r="F372" s="11"/>
      <c r="G372" s="11"/>
      <c r="H372" s="11"/>
      <c r="I372" s="11"/>
    </row>
    <row r="373" spans="1:9" ht="12.75">
      <c r="A373" s="9"/>
      <c r="B373" s="9"/>
      <c r="C373" s="9"/>
      <c r="D373" s="7"/>
      <c r="E373" s="11"/>
      <c r="F373" s="11"/>
      <c r="G373" s="20"/>
      <c r="H373" s="11"/>
      <c r="I373" s="11"/>
    </row>
    <row r="374" spans="1:9" ht="12.75">
      <c r="A374" s="9"/>
      <c r="B374" s="9"/>
      <c r="C374" s="9"/>
      <c r="D374" s="7"/>
      <c r="E374" s="11"/>
      <c r="F374" s="11"/>
      <c r="G374" s="11"/>
      <c r="H374" s="20"/>
      <c r="I374" s="11"/>
    </row>
    <row r="375" spans="1:9" ht="12.75">
      <c r="A375" s="9"/>
      <c r="B375" s="9"/>
      <c r="C375" s="9"/>
      <c r="D375" s="7"/>
      <c r="E375" s="11"/>
      <c r="F375" s="11"/>
      <c r="G375" s="11"/>
      <c r="H375" s="20"/>
      <c r="I375" s="11"/>
    </row>
    <row r="376" spans="1:9" ht="12.75">
      <c r="A376" s="9"/>
      <c r="B376" s="9"/>
      <c r="C376" s="9"/>
      <c r="D376" s="7"/>
      <c r="E376" s="11"/>
      <c r="F376" s="11"/>
      <c r="G376" s="11"/>
      <c r="H376" s="11"/>
      <c r="I376" s="11"/>
    </row>
    <row r="377" spans="1:9" ht="12.75">
      <c r="A377" s="9"/>
      <c r="B377" s="9"/>
      <c r="C377" s="9"/>
      <c r="D377" s="7"/>
      <c r="E377" s="11"/>
      <c r="F377" s="11"/>
      <c r="G377" s="20"/>
      <c r="H377" s="11"/>
      <c r="I377" s="11"/>
    </row>
    <row r="378" spans="1:9" ht="12.75">
      <c r="A378" s="9"/>
      <c r="B378" s="9"/>
      <c r="C378" s="9"/>
      <c r="D378" s="7"/>
      <c r="E378" s="11"/>
      <c r="F378" s="11"/>
      <c r="G378" s="11"/>
      <c r="H378" s="11"/>
      <c r="I378" s="11"/>
    </row>
    <row r="379" spans="1:9" ht="12.75">
      <c r="A379" s="9"/>
      <c r="B379" s="9"/>
      <c r="C379" s="9"/>
      <c r="D379" s="7"/>
      <c r="E379" s="11"/>
      <c r="F379" s="11"/>
      <c r="G379" s="11"/>
      <c r="H379" s="11"/>
      <c r="I379" s="11"/>
    </row>
    <row r="380" spans="1:9" ht="12.75">
      <c r="A380" s="14"/>
      <c r="B380" s="14"/>
      <c r="C380" s="14"/>
      <c r="D380" s="7"/>
      <c r="G380" s="16"/>
      <c r="I380" s="16"/>
    </row>
    <row r="381" spans="1:9" ht="12.75">
      <c r="A381" s="9"/>
      <c r="B381" s="9"/>
      <c r="C381" s="9"/>
      <c r="D381" s="15"/>
      <c r="E381" s="11"/>
      <c r="F381" s="11"/>
      <c r="G381" s="20"/>
      <c r="H381" s="11"/>
      <c r="I381" s="11"/>
    </row>
    <row r="382" spans="1:9" ht="12.75">
      <c r="A382" s="9"/>
      <c r="B382" s="9"/>
      <c r="C382" s="9"/>
      <c r="D382" s="7"/>
      <c r="E382" s="11"/>
      <c r="F382" s="11"/>
      <c r="G382" s="11"/>
      <c r="H382" s="11"/>
      <c r="I382" s="11"/>
    </row>
    <row r="383" spans="4:9" ht="12.75">
      <c r="D383" s="7"/>
      <c r="E383" s="11"/>
      <c r="F383" s="11"/>
      <c r="G383" s="11"/>
      <c r="H383" s="11"/>
      <c r="I383" s="11"/>
    </row>
    <row r="384" spans="5:9" ht="12.75">
      <c r="E384" s="11"/>
      <c r="F384" s="11"/>
      <c r="G384" s="11"/>
      <c r="H384" s="11"/>
      <c r="I384" s="11"/>
    </row>
    <row r="385" ht="12.75">
      <c r="D385" s="7"/>
    </row>
    <row r="388" ht="12.75">
      <c r="D388" s="7"/>
    </row>
    <row r="389" ht="12.75">
      <c r="E389" s="19"/>
    </row>
    <row r="390" ht="12.75">
      <c r="D390" s="7"/>
    </row>
    <row r="391" ht="12.75">
      <c r="E391" s="19"/>
    </row>
    <row r="392" ht="12.75">
      <c r="D392" s="7"/>
    </row>
    <row r="393" ht="12.75">
      <c r="E393" s="7"/>
    </row>
    <row r="394" ht="12.75">
      <c r="D394" s="6"/>
    </row>
    <row r="395" ht="12.75">
      <c r="D395" s="7"/>
    </row>
    <row r="396" ht="12.75">
      <c r="D396" s="7"/>
    </row>
    <row r="397" ht="12.75">
      <c r="D397" s="7"/>
    </row>
    <row r="398" spans="5:9" ht="12.75">
      <c r="E398" s="8"/>
      <c r="F398" s="8"/>
      <c r="G398" s="8"/>
      <c r="H398" s="8"/>
      <c r="I398" s="8"/>
    </row>
    <row r="399" spans="1:9" ht="12.75">
      <c r="A399" s="7"/>
      <c r="B399" s="7"/>
      <c r="C399" s="7"/>
      <c r="E399" s="8"/>
      <c r="F399" s="8"/>
      <c r="G399" s="8"/>
      <c r="H399" s="8"/>
      <c r="I399" s="8"/>
    </row>
    <row r="400" ht="12.75">
      <c r="D400" s="7"/>
    </row>
    <row r="401" spans="1:9" ht="12.75">
      <c r="A401" s="9"/>
      <c r="B401" s="9"/>
      <c r="C401" s="9"/>
      <c r="E401" s="11"/>
      <c r="F401" s="11"/>
      <c r="G401" s="11"/>
      <c r="H401" s="11"/>
      <c r="I401" s="11"/>
    </row>
    <row r="402" spans="1:9" ht="12.75">
      <c r="A402" s="9"/>
      <c r="B402" s="9"/>
      <c r="C402" s="9"/>
      <c r="D402" s="7"/>
      <c r="E402" s="11"/>
      <c r="F402" s="11"/>
      <c r="G402" s="11"/>
      <c r="H402" s="11"/>
      <c r="I402" s="11"/>
    </row>
    <row r="403" spans="1:9" ht="12.75">
      <c r="A403" s="9"/>
      <c r="B403" s="9"/>
      <c r="C403" s="9"/>
      <c r="D403" s="7"/>
      <c r="E403" s="11"/>
      <c r="F403" s="11"/>
      <c r="G403" s="11"/>
      <c r="H403" s="11"/>
      <c r="I403" s="11"/>
    </row>
    <row r="404" spans="1:9" ht="12.75">
      <c r="A404" s="9"/>
      <c r="B404" s="9"/>
      <c r="C404" s="9"/>
      <c r="D404" s="7"/>
      <c r="E404" s="11"/>
      <c r="F404" s="11"/>
      <c r="G404" s="11"/>
      <c r="H404" s="11"/>
      <c r="I404" s="11"/>
    </row>
    <row r="405" spans="1:9" ht="12.75">
      <c r="A405" s="9"/>
      <c r="B405" s="9"/>
      <c r="C405" s="9"/>
      <c r="D405" s="7"/>
      <c r="E405" s="11"/>
      <c r="F405" s="11"/>
      <c r="G405" s="11"/>
      <c r="H405" s="11"/>
      <c r="I405" s="11"/>
    </row>
    <row r="406" spans="1:9" ht="12.75">
      <c r="A406" s="9"/>
      <c r="B406" s="9"/>
      <c r="C406" s="9"/>
      <c r="D406" s="7"/>
      <c r="E406" s="11"/>
      <c r="F406" s="20"/>
      <c r="G406" s="11"/>
      <c r="H406" s="11"/>
      <c r="I406" s="11"/>
    </row>
    <row r="407" spans="1:9" ht="12.75">
      <c r="A407" s="9"/>
      <c r="B407" s="9"/>
      <c r="C407" s="9"/>
      <c r="D407" s="7"/>
      <c r="E407" s="11"/>
      <c r="F407" s="11"/>
      <c r="G407" s="11"/>
      <c r="H407" s="11"/>
      <c r="I407" s="11"/>
    </row>
    <row r="408" spans="1:9" ht="12.75">
      <c r="A408" s="9"/>
      <c r="B408" s="9"/>
      <c r="C408" s="9"/>
      <c r="D408" s="7"/>
      <c r="E408" s="20"/>
      <c r="F408" s="20"/>
      <c r="G408" s="11"/>
      <c r="H408" s="11"/>
      <c r="I408" s="11"/>
    </row>
    <row r="409" spans="1:9" ht="12.75">
      <c r="A409" s="9"/>
      <c r="B409" s="9"/>
      <c r="C409" s="9"/>
      <c r="D409" s="7"/>
      <c r="E409" s="11"/>
      <c r="F409" s="11"/>
      <c r="G409" s="11"/>
      <c r="H409" s="11"/>
      <c r="I409" s="11"/>
    </row>
    <row r="410" spans="1:9" ht="12.75">
      <c r="A410" s="9"/>
      <c r="B410" s="9"/>
      <c r="C410" s="9"/>
      <c r="D410" s="7"/>
      <c r="E410" s="11"/>
      <c r="F410" s="11"/>
      <c r="G410" s="11"/>
      <c r="H410" s="11"/>
      <c r="I410" s="11"/>
    </row>
    <row r="411" spans="1:9" ht="12.75">
      <c r="A411" s="9"/>
      <c r="B411" s="9"/>
      <c r="C411" s="9"/>
      <c r="D411" s="7"/>
      <c r="E411" s="11"/>
      <c r="F411" s="11"/>
      <c r="G411" s="11"/>
      <c r="H411" s="11"/>
      <c r="I411" s="11"/>
    </row>
    <row r="412" spans="1:9" ht="12.75">
      <c r="A412" s="9"/>
      <c r="B412" s="9"/>
      <c r="C412" s="9"/>
      <c r="D412" s="7"/>
      <c r="E412" s="11"/>
      <c r="F412" s="11"/>
      <c r="G412" s="11"/>
      <c r="H412" s="11"/>
      <c r="I412" s="11"/>
    </row>
    <row r="413" spans="1:9" ht="12.75">
      <c r="A413" s="9"/>
      <c r="B413" s="9"/>
      <c r="C413" s="9"/>
      <c r="D413" s="7"/>
      <c r="E413" s="11"/>
      <c r="F413" s="11"/>
      <c r="G413" s="11"/>
      <c r="H413" s="20"/>
      <c r="I413" s="11"/>
    </row>
    <row r="414" spans="1:9" ht="12.75">
      <c r="A414" s="14"/>
      <c r="B414" s="14"/>
      <c r="C414" s="14"/>
      <c r="D414" s="7"/>
      <c r="I414" s="16"/>
    </row>
    <row r="415" spans="1:9" ht="12.75">
      <c r="A415" s="9"/>
      <c r="B415" s="9"/>
      <c r="C415" s="9"/>
      <c r="D415" s="15"/>
      <c r="E415" s="20"/>
      <c r="F415" s="20"/>
      <c r="G415" s="20"/>
      <c r="H415" s="11"/>
      <c r="I415" s="11"/>
    </row>
    <row r="416" spans="1:9" ht="12.75">
      <c r="A416" s="14"/>
      <c r="B416" s="14"/>
      <c r="C416" s="14"/>
      <c r="D416" s="7"/>
      <c r="I416" s="16"/>
    </row>
    <row r="417" spans="1:9" ht="12.75">
      <c r="A417" s="22"/>
      <c r="B417" s="9"/>
      <c r="C417" s="9"/>
      <c r="D417" s="15"/>
      <c r="E417" s="11"/>
      <c r="F417" s="11"/>
      <c r="G417" s="11"/>
      <c r="H417" s="11"/>
      <c r="I417" s="11"/>
    </row>
    <row r="418" spans="1:9" ht="12.75">
      <c r="A418" s="9"/>
      <c r="B418" s="9"/>
      <c r="C418" s="9"/>
      <c r="D418" s="7"/>
      <c r="E418" s="11"/>
      <c r="F418" s="11"/>
      <c r="G418" s="11"/>
      <c r="H418" s="11"/>
      <c r="I418" s="11"/>
    </row>
    <row r="419" spans="1:9" ht="12.75">
      <c r="A419" s="9"/>
      <c r="B419" s="9"/>
      <c r="C419" s="9"/>
      <c r="D419" s="7"/>
      <c r="E419" s="11"/>
      <c r="F419" s="11"/>
      <c r="G419" s="11"/>
      <c r="H419" s="11"/>
      <c r="I419" s="11"/>
    </row>
    <row r="420" spans="1:9" ht="12.75">
      <c r="A420" s="9"/>
      <c r="B420" s="9"/>
      <c r="C420" s="9"/>
      <c r="D420" s="7"/>
      <c r="E420" s="11"/>
      <c r="F420" s="11"/>
      <c r="G420" s="11"/>
      <c r="H420" s="20"/>
      <c r="I420" s="11"/>
    </row>
    <row r="421" spans="4:9" ht="12.75">
      <c r="D421" s="7"/>
      <c r="E421" s="11"/>
      <c r="F421" s="11"/>
      <c r="G421" s="11"/>
      <c r="H421" s="11"/>
      <c r="I421" s="11"/>
    </row>
    <row r="422" spans="1:9" ht="12.75">
      <c r="A422" s="9"/>
      <c r="B422" s="9"/>
      <c r="C422" s="9"/>
      <c r="E422" s="11"/>
      <c r="F422" s="11"/>
      <c r="G422" s="11"/>
      <c r="H422" s="11"/>
      <c r="I422" s="11"/>
    </row>
    <row r="423" spans="1:9" ht="12.75">
      <c r="A423" s="9"/>
      <c r="B423" s="9"/>
      <c r="C423" s="9"/>
      <c r="D423" s="7"/>
      <c r="E423" s="11"/>
      <c r="F423" s="11"/>
      <c r="G423" s="11"/>
      <c r="H423" s="11"/>
      <c r="I423" s="11"/>
    </row>
    <row r="424" spans="1:9" ht="12.75">
      <c r="A424" s="9"/>
      <c r="B424" s="9"/>
      <c r="C424" s="9"/>
      <c r="D424" s="7"/>
      <c r="E424" s="11"/>
      <c r="F424" s="11"/>
      <c r="G424" s="11"/>
      <c r="H424" s="11"/>
      <c r="I424" s="11"/>
    </row>
    <row r="425" spans="1:9" ht="12.75">
      <c r="A425" s="9"/>
      <c r="B425" s="9"/>
      <c r="C425" s="9"/>
      <c r="D425" s="7"/>
      <c r="E425" s="11"/>
      <c r="F425" s="11"/>
      <c r="G425" s="11"/>
      <c r="H425" s="11"/>
      <c r="I425" s="11"/>
    </row>
    <row r="426" spans="1:9" ht="12.75">
      <c r="A426" s="9"/>
      <c r="B426" s="9"/>
      <c r="C426" s="9"/>
      <c r="D426" s="7"/>
      <c r="E426" s="11"/>
      <c r="F426" s="11"/>
      <c r="G426" s="11"/>
      <c r="H426" s="11"/>
      <c r="I426" s="11"/>
    </row>
    <row r="427" spans="1:9" ht="12.75">
      <c r="A427" s="9"/>
      <c r="B427" s="9"/>
      <c r="C427" s="9"/>
      <c r="D427" s="7"/>
      <c r="E427" s="11"/>
      <c r="F427" s="11"/>
      <c r="G427" s="20"/>
      <c r="H427" s="11"/>
      <c r="I427" s="11"/>
    </row>
    <row r="428" spans="1:9" ht="12.75">
      <c r="A428" s="9"/>
      <c r="B428" s="9"/>
      <c r="C428" s="9"/>
      <c r="D428" s="7"/>
      <c r="E428" s="11"/>
      <c r="F428" s="11"/>
      <c r="G428" s="11"/>
      <c r="H428" s="20"/>
      <c r="I428" s="11"/>
    </row>
    <row r="429" spans="1:9" ht="12.75">
      <c r="A429" s="9"/>
      <c r="B429" s="9"/>
      <c r="C429" s="9"/>
      <c r="D429" s="7"/>
      <c r="E429" s="11"/>
      <c r="F429" s="11"/>
      <c r="G429" s="11"/>
      <c r="H429" s="20"/>
      <c r="I429" s="11"/>
    </row>
    <row r="430" spans="1:9" ht="12.75">
      <c r="A430" s="9"/>
      <c r="B430" s="9"/>
      <c r="C430" s="9"/>
      <c r="D430" s="7"/>
      <c r="E430" s="11"/>
      <c r="F430" s="11"/>
      <c r="G430" s="11"/>
      <c r="H430" s="11"/>
      <c r="I430" s="11"/>
    </row>
    <row r="431" spans="1:9" ht="12.75">
      <c r="A431" s="9"/>
      <c r="B431" s="9"/>
      <c r="C431" s="9"/>
      <c r="D431" s="7"/>
      <c r="E431" s="11"/>
      <c r="F431" s="11"/>
      <c r="G431" s="20"/>
      <c r="H431" s="11"/>
      <c r="I431" s="11"/>
    </row>
    <row r="432" spans="1:9" ht="12.75">
      <c r="A432" s="9"/>
      <c r="B432" s="9"/>
      <c r="C432" s="9"/>
      <c r="D432" s="7"/>
      <c r="E432" s="11"/>
      <c r="F432" s="11"/>
      <c r="G432" s="11"/>
      <c r="H432" s="11"/>
      <c r="I432" s="11"/>
    </row>
    <row r="433" spans="1:9" ht="12.75">
      <c r="A433" s="9"/>
      <c r="B433" s="9"/>
      <c r="C433" s="9"/>
      <c r="D433" s="7"/>
      <c r="E433" s="11"/>
      <c r="F433" s="11"/>
      <c r="G433" s="11"/>
      <c r="H433" s="11"/>
      <c r="I433" s="11"/>
    </row>
    <row r="434" spans="1:9" ht="12.75">
      <c r="A434" s="14"/>
      <c r="B434" s="14"/>
      <c r="C434" s="14"/>
      <c r="D434" s="7"/>
      <c r="G434" s="16"/>
      <c r="I434" s="16"/>
    </row>
    <row r="435" spans="1:9" ht="12.75">
      <c r="A435" s="9"/>
      <c r="B435" s="9"/>
      <c r="C435" s="9"/>
      <c r="D435" s="15"/>
      <c r="E435" s="11"/>
      <c r="F435" s="11"/>
      <c r="G435" s="11"/>
      <c r="H435" s="11"/>
      <c r="I435" s="11"/>
    </row>
    <row r="436" spans="1:9" ht="12.75">
      <c r="A436" s="9"/>
      <c r="B436" s="9"/>
      <c r="C436" s="9"/>
      <c r="D436" s="7"/>
      <c r="E436" s="11"/>
      <c r="F436" s="11"/>
      <c r="G436" s="11"/>
      <c r="H436" s="11"/>
      <c r="I436" s="11"/>
    </row>
    <row r="437" spans="4:9" ht="12.75">
      <c r="D437" s="7"/>
      <c r="E437" s="11"/>
      <c r="F437" s="11"/>
      <c r="H437" s="11"/>
      <c r="I437" s="11"/>
    </row>
    <row r="438" spans="5:9" ht="12.75">
      <c r="E438" s="11"/>
      <c r="F438" s="11"/>
      <c r="G438" s="11"/>
      <c r="H438" s="11"/>
      <c r="I438" s="11"/>
    </row>
    <row r="439" ht="12.75">
      <c r="D439" s="7"/>
    </row>
    <row r="442" ht="12.75">
      <c r="D442" s="7"/>
    </row>
    <row r="443" ht="12.75">
      <c r="E443" s="19"/>
    </row>
    <row r="444" ht="12.75">
      <c r="D444" s="7"/>
    </row>
    <row r="445" ht="12.75">
      <c r="E445" s="19"/>
    </row>
    <row r="446" ht="12.75">
      <c r="D446" s="7"/>
    </row>
    <row r="447" ht="12.75">
      <c r="E447" s="7"/>
    </row>
    <row r="448" ht="12.75">
      <c r="D448" s="6"/>
    </row>
    <row r="449" ht="12.75">
      <c r="D449" s="7"/>
    </row>
    <row r="450" ht="12.75">
      <c r="D450" s="7"/>
    </row>
    <row r="451" ht="12.75">
      <c r="D451" s="7"/>
    </row>
    <row r="452" spans="5:9" ht="12.75">
      <c r="E452" s="8"/>
      <c r="F452" s="8"/>
      <c r="G452" s="8"/>
      <c r="H452" s="8"/>
      <c r="I452" s="8"/>
    </row>
    <row r="453" spans="1:9" ht="12.75">
      <c r="A453" s="7"/>
      <c r="B453" s="7"/>
      <c r="C453" s="7"/>
      <c r="E453" s="8"/>
      <c r="F453" s="8"/>
      <c r="G453" s="8"/>
      <c r="H453" s="8"/>
      <c r="I453" s="8"/>
    </row>
    <row r="454" ht="12.75">
      <c r="D454" s="7"/>
    </row>
    <row r="455" spans="1:9" ht="12.75">
      <c r="A455" s="9"/>
      <c r="B455" s="9"/>
      <c r="C455" s="9"/>
      <c r="E455" s="11"/>
      <c r="F455" s="11"/>
      <c r="G455" s="11"/>
      <c r="H455" s="11"/>
      <c r="I455" s="11"/>
    </row>
    <row r="456" spans="1:9" ht="12.75">
      <c r="A456" s="9"/>
      <c r="B456" s="9"/>
      <c r="C456" s="9"/>
      <c r="D456" s="7"/>
      <c r="E456" s="11"/>
      <c r="F456" s="11"/>
      <c r="G456" s="11"/>
      <c r="H456" s="11"/>
      <c r="I456" s="11"/>
    </row>
    <row r="457" spans="1:9" ht="12.75">
      <c r="A457" s="9"/>
      <c r="B457" s="9"/>
      <c r="C457" s="9"/>
      <c r="D457" s="7"/>
      <c r="E457" s="11"/>
      <c r="F457" s="11"/>
      <c r="G457" s="11"/>
      <c r="H457" s="11"/>
      <c r="I457" s="11"/>
    </row>
    <row r="458" spans="1:9" ht="12.75">
      <c r="A458" s="9"/>
      <c r="B458" s="9"/>
      <c r="C458" s="9"/>
      <c r="D458" s="7"/>
      <c r="E458" s="11"/>
      <c r="F458" s="20"/>
      <c r="G458" s="11"/>
      <c r="H458" s="11"/>
      <c r="I458" s="11"/>
    </row>
    <row r="459" spans="1:9" ht="12.75">
      <c r="A459" s="9"/>
      <c r="B459" s="9"/>
      <c r="C459" s="9"/>
      <c r="D459" s="7"/>
      <c r="E459" s="11"/>
      <c r="F459" s="11"/>
      <c r="G459" s="11"/>
      <c r="H459" s="11"/>
      <c r="I459" s="11"/>
    </row>
    <row r="460" spans="1:9" ht="12.75">
      <c r="A460" s="9"/>
      <c r="B460" s="9"/>
      <c r="C460" s="9"/>
      <c r="D460" s="7"/>
      <c r="E460" s="11"/>
      <c r="F460" s="11"/>
      <c r="G460" s="11"/>
      <c r="H460" s="11"/>
      <c r="I460" s="11"/>
    </row>
    <row r="461" spans="1:9" ht="12.75">
      <c r="A461" s="9"/>
      <c r="B461" s="9"/>
      <c r="C461" s="9"/>
      <c r="D461" s="7"/>
      <c r="E461" s="11"/>
      <c r="F461" s="11"/>
      <c r="G461" s="20"/>
      <c r="H461" s="11"/>
      <c r="I461" s="11"/>
    </row>
    <row r="462" spans="1:9" ht="12.75">
      <c r="A462" s="9"/>
      <c r="B462" s="9"/>
      <c r="C462" s="9"/>
      <c r="D462" s="7"/>
      <c r="E462" s="11"/>
      <c r="F462" s="11"/>
      <c r="G462" s="11"/>
      <c r="H462" s="11"/>
      <c r="I462" s="11"/>
    </row>
    <row r="463" spans="1:9" ht="12.75">
      <c r="A463" s="9"/>
      <c r="B463" s="9"/>
      <c r="C463" s="9"/>
      <c r="D463" s="7"/>
      <c r="E463" s="11"/>
      <c r="F463" s="11"/>
      <c r="G463" s="11"/>
      <c r="H463" s="11"/>
      <c r="I463" s="11"/>
    </row>
    <row r="464" spans="1:9" ht="12.75">
      <c r="A464" s="22"/>
      <c r="B464" s="9"/>
      <c r="C464" s="9"/>
      <c r="D464" s="7"/>
      <c r="E464" s="11"/>
      <c r="F464" s="11"/>
      <c r="G464" s="11"/>
      <c r="H464" s="11"/>
      <c r="I464" s="11"/>
    </row>
    <row r="465" spans="1:9" ht="12.75">
      <c r="A465" s="9"/>
      <c r="B465" s="9"/>
      <c r="C465" s="9"/>
      <c r="D465" s="7"/>
      <c r="E465" s="11"/>
      <c r="F465" s="11"/>
      <c r="G465" s="11"/>
      <c r="H465" s="11"/>
      <c r="I465" s="11"/>
    </row>
    <row r="466" spans="1:9" ht="12.75">
      <c r="A466" s="9"/>
      <c r="B466" s="9"/>
      <c r="C466" s="9"/>
      <c r="D466" s="7"/>
      <c r="E466" s="11"/>
      <c r="F466" s="11"/>
      <c r="G466" s="11"/>
      <c r="H466" s="11"/>
      <c r="I466" s="11"/>
    </row>
    <row r="467" spans="1:9" ht="12.75">
      <c r="A467" s="9"/>
      <c r="B467" s="9"/>
      <c r="C467" s="9"/>
      <c r="D467" s="7"/>
      <c r="E467" s="11"/>
      <c r="F467" s="11"/>
      <c r="G467" s="11"/>
      <c r="H467" s="11"/>
      <c r="I467" s="11"/>
    </row>
    <row r="468" spans="1:9" ht="12.75">
      <c r="A468" s="14"/>
      <c r="B468" s="14"/>
      <c r="C468" s="14"/>
      <c r="D468" s="7"/>
      <c r="I468" s="16"/>
    </row>
    <row r="469" spans="1:9" ht="12.75">
      <c r="A469" s="9"/>
      <c r="B469" s="9"/>
      <c r="C469" s="9"/>
      <c r="D469" s="15"/>
      <c r="E469" s="11"/>
      <c r="F469" s="11"/>
      <c r="G469" s="11"/>
      <c r="H469" s="11"/>
      <c r="I469" s="11"/>
    </row>
    <row r="470" spans="1:9" ht="12.75">
      <c r="A470" s="14"/>
      <c r="B470" s="14"/>
      <c r="C470" s="14"/>
      <c r="D470" s="7"/>
      <c r="I470" s="16"/>
    </row>
    <row r="471" spans="1:9" ht="12.75">
      <c r="A471" s="22"/>
      <c r="B471" s="9"/>
      <c r="C471" s="9"/>
      <c r="D471" s="15"/>
      <c r="E471" s="11"/>
      <c r="F471" s="11"/>
      <c r="G471" s="11"/>
      <c r="H471" s="11"/>
      <c r="I471" s="11"/>
    </row>
    <row r="472" spans="1:9" ht="12.75">
      <c r="A472" s="9"/>
      <c r="B472" s="9"/>
      <c r="C472" s="9"/>
      <c r="D472" s="7"/>
      <c r="E472" s="11"/>
      <c r="F472" s="11"/>
      <c r="G472" s="11"/>
      <c r="H472" s="11"/>
      <c r="I472" s="11"/>
    </row>
    <row r="473" spans="1:9" ht="12.75">
      <c r="A473" s="9"/>
      <c r="B473" s="9"/>
      <c r="C473" s="9"/>
      <c r="D473" s="7"/>
      <c r="E473" s="11"/>
      <c r="F473" s="11"/>
      <c r="G473" s="11"/>
      <c r="H473" s="11"/>
      <c r="I473" s="11"/>
    </row>
    <row r="474" spans="1:9" ht="12.75">
      <c r="A474" s="9"/>
      <c r="B474" s="9"/>
      <c r="C474" s="9"/>
      <c r="D474" s="7"/>
      <c r="E474" s="11"/>
      <c r="F474" s="11"/>
      <c r="G474" s="11"/>
      <c r="H474" s="11"/>
      <c r="I474" s="11"/>
    </row>
    <row r="475" spans="1:9" ht="12.75">
      <c r="A475" s="15"/>
      <c r="D475" s="7"/>
      <c r="E475" s="11"/>
      <c r="F475" s="11"/>
      <c r="G475" s="11"/>
      <c r="H475" s="11"/>
      <c r="I475" s="11"/>
    </row>
    <row r="476" spans="1:9" ht="12.75">
      <c r="A476" s="9"/>
      <c r="B476" s="9"/>
      <c r="C476" s="9"/>
      <c r="E476" s="11"/>
      <c r="F476" s="11"/>
      <c r="G476" s="11"/>
      <c r="H476" s="11"/>
      <c r="I476" s="11"/>
    </row>
    <row r="477" spans="1:9" ht="12.75">
      <c r="A477" s="9"/>
      <c r="B477" s="9"/>
      <c r="C477" s="9"/>
      <c r="D477" s="7"/>
      <c r="E477" s="11"/>
      <c r="F477" s="11"/>
      <c r="G477" s="11"/>
      <c r="H477" s="11"/>
      <c r="I477" s="11"/>
    </row>
    <row r="478" spans="1:9" ht="12.75">
      <c r="A478" s="9"/>
      <c r="B478" s="9"/>
      <c r="C478" s="9"/>
      <c r="D478" s="7"/>
      <c r="E478" s="11"/>
      <c r="F478" s="11"/>
      <c r="G478" s="20"/>
      <c r="H478" s="11"/>
      <c r="I478" s="11"/>
    </row>
    <row r="479" spans="1:9" ht="12.75">
      <c r="A479" s="9"/>
      <c r="B479" s="9"/>
      <c r="C479" s="9"/>
      <c r="D479" s="7"/>
      <c r="E479" s="11"/>
      <c r="F479" s="11"/>
      <c r="G479" s="11"/>
      <c r="H479" s="11"/>
      <c r="I479" s="11"/>
    </row>
    <row r="480" spans="1:9" ht="12.75">
      <c r="A480" s="9"/>
      <c r="B480" s="9"/>
      <c r="C480" s="9"/>
      <c r="D480" s="7"/>
      <c r="E480" s="11"/>
      <c r="F480" s="11"/>
      <c r="G480" s="11"/>
      <c r="H480" s="11"/>
      <c r="I480" s="11"/>
    </row>
    <row r="481" spans="1:9" ht="12.75">
      <c r="A481" s="9"/>
      <c r="B481" s="9"/>
      <c r="C481" s="9"/>
      <c r="D481" s="7"/>
      <c r="E481" s="11"/>
      <c r="F481" s="11"/>
      <c r="G481" s="20"/>
      <c r="H481" s="11"/>
      <c r="I481" s="11"/>
    </row>
    <row r="482" spans="1:9" ht="12.75">
      <c r="A482" s="9"/>
      <c r="B482" s="9"/>
      <c r="C482" s="9"/>
      <c r="D482" s="7"/>
      <c r="E482" s="11"/>
      <c r="F482" s="11"/>
      <c r="G482" s="11"/>
      <c r="H482" s="11"/>
      <c r="I482" s="11"/>
    </row>
    <row r="483" spans="1:9" ht="12.75">
      <c r="A483" s="9"/>
      <c r="B483" s="9"/>
      <c r="C483" s="9"/>
      <c r="D483" s="7"/>
      <c r="E483" s="11"/>
      <c r="F483" s="11"/>
      <c r="G483" s="11"/>
      <c r="H483" s="20"/>
      <c r="I483" s="11"/>
    </row>
    <row r="484" spans="1:9" ht="12.75">
      <c r="A484" s="9"/>
      <c r="B484" s="9"/>
      <c r="C484" s="9"/>
      <c r="D484" s="7"/>
      <c r="E484" s="11"/>
      <c r="F484" s="11"/>
      <c r="G484" s="21"/>
      <c r="H484" s="11"/>
      <c r="I484" s="11"/>
    </row>
    <row r="485" spans="1:9" ht="12.75">
      <c r="A485" s="9"/>
      <c r="B485" s="9"/>
      <c r="C485" s="9"/>
      <c r="D485" s="7"/>
      <c r="E485" s="11"/>
      <c r="F485" s="11"/>
      <c r="G485" s="20"/>
      <c r="H485" s="11"/>
      <c r="I485" s="11"/>
    </row>
    <row r="486" spans="1:9" ht="12.75">
      <c r="A486" s="9"/>
      <c r="B486" s="9"/>
      <c r="C486" s="9"/>
      <c r="D486" s="7"/>
      <c r="E486" s="11"/>
      <c r="F486" s="11"/>
      <c r="G486" s="11"/>
      <c r="H486" s="11"/>
      <c r="I486" s="11"/>
    </row>
    <row r="487" spans="1:9" ht="12.75">
      <c r="A487" s="9"/>
      <c r="B487" s="9"/>
      <c r="C487" s="9"/>
      <c r="D487" s="7"/>
      <c r="E487" s="11"/>
      <c r="F487" s="11"/>
      <c r="G487" s="11"/>
      <c r="H487" s="20"/>
      <c r="I487" s="11"/>
    </row>
    <row r="488" spans="1:9" ht="12.75">
      <c r="A488" s="14"/>
      <c r="B488" s="14"/>
      <c r="C488" s="14"/>
      <c r="D488" s="7"/>
      <c r="G488" s="16"/>
      <c r="I488" s="16"/>
    </row>
    <row r="489" spans="1:9" ht="12.75">
      <c r="A489" s="9"/>
      <c r="B489" s="9"/>
      <c r="C489" s="9"/>
      <c r="D489" s="15"/>
      <c r="E489" s="11"/>
      <c r="F489" s="11"/>
      <c r="G489" s="13"/>
      <c r="H489" s="11"/>
      <c r="I489" s="11"/>
    </row>
    <row r="490" spans="1:9" ht="12.75">
      <c r="A490" s="9"/>
      <c r="B490" s="9"/>
      <c r="C490" s="9"/>
      <c r="D490" s="7"/>
      <c r="E490" s="11"/>
      <c r="F490" s="11"/>
      <c r="G490" s="11"/>
      <c r="H490" s="11"/>
      <c r="I490" s="11"/>
    </row>
    <row r="491" spans="4:9" ht="12.75">
      <c r="D491" s="7"/>
      <c r="E491" s="11"/>
      <c r="F491" s="11"/>
      <c r="G491" s="11"/>
      <c r="H491" s="11"/>
      <c r="I491" s="11"/>
    </row>
    <row r="492" spans="5:9" ht="12.75">
      <c r="E492" s="11"/>
      <c r="F492" s="11"/>
      <c r="G492" s="11"/>
      <c r="H492" s="11"/>
      <c r="I492" s="11"/>
    </row>
    <row r="493" ht="12.75">
      <c r="D493" s="7"/>
    </row>
    <row r="496" ht="12.75">
      <c r="D496" s="7"/>
    </row>
    <row r="497" ht="12.75">
      <c r="E497" s="19"/>
    </row>
    <row r="498" ht="12.75">
      <c r="D498" s="7"/>
    </row>
    <row r="499" ht="12.75">
      <c r="E499" s="19"/>
    </row>
    <row r="500" ht="12.75">
      <c r="D500" s="7"/>
    </row>
    <row r="501" ht="12.75">
      <c r="E501" s="7"/>
    </row>
    <row r="502" ht="12.75">
      <c r="D502" s="6"/>
    </row>
    <row r="503" ht="12.75">
      <c r="D503" s="7"/>
    </row>
    <row r="504" ht="12.75">
      <c r="D504" s="7"/>
    </row>
    <row r="505" ht="12.75">
      <c r="D505" s="7"/>
    </row>
    <row r="506" spans="5:9" ht="12.75">
      <c r="E506" s="8"/>
      <c r="F506" s="8"/>
      <c r="G506" s="8"/>
      <c r="H506" s="8"/>
      <c r="I506" s="8"/>
    </row>
    <row r="507" spans="1:9" ht="12.75">
      <c r="A507" s="7"/>
      <c r="B507" s="7"/>
      <c r="C507" s="7"/>
      <c r="E507" s="8"/>
      <c r="F507" s="8"/>
      <c r="G507" s="8"/>
      <c r="H507" s="8"/>
      <c r="I507" s="8"/>
    </row>
    <row r="508" spans="4:7" ht="12.75">
      <c r="D508" s="7"/>
      <c r="G508" s="15"/>
    </row>
    <row r="509" spans="1:9" ht="12.75">
      <c r="A509" s="9"/>
      <c r="B509" s="9"/>
      <c r="C509" s="9"/>
      <c r="E509" s="11"/>
      <c r="F509" s="11"/>
      <c r="G509" s="11"/>
      <c r="H509" s="11"/>
      <c r="I509" s="11"/>
    </row>
    <row r="510" spans="1:9" ht="12.75">
      <c r="A510" s="9"/>
      <c r="B510" s="9"/>
      <c r="C510" s="9"/>
      <c r="D510" s="7"/>
      <c r="E510" s="11"/>
      <c r="F510" s="11"/>
      <c r="G510" s="11"/>
      <c r="H510" s="11"/>
      <c r="I510" s="11"/>
    </row>
    <row r="511" spans="1:9" ht="12.75">
      <c r="A511" s="9"/>
      <c r="B511" s="9"/>
      <c r="C511" s="9"/>
      <c r="D511" s="7"/>
      <c r="E511" s="11"/>
      <c r="F511" s="11"/>
      <c r="G511" s="11"/>
      <c r="H511" s="11"/>
      <c r="I511" s="11"/>
    </row>
    <row r="512" spans="1:9" ht="12.75">
      <c r="A512" s="9"/>
      <c r="B512" s="9"/>
      <c r="C512" s="9"/>
      <c r="D512" s="7"/>
      <c r="F512" s="15"/>
      <c r="G512" s="11"/>
      <c r="H512" s="11"/>
      <c r="I512" s="11"/>
    </row>
    <row r="513" spans="1:9" ht="12.75">
      <c r="A513" s="9"/>
      <c r="B513" s="9"/>
      <c r="C513" s="9"/>
      <c r="D513" s="7"/>
      <c r="E513" s="11"/>
      <c r="F513" s="11"/>
      <c r="G513" s="11"/>
      <c r="H513" s="11"/>
      <c r="I513" s="11"/>
    </row>
    <row r="514" spans="1:9" ht="12.75">
      <c r="A514" s="9"/>
      <c r="B514" s="9"/>
      <c r="C514" s="9"/>
      <c r="D514" s="7"/>
      <c r="E514" s="11"/>
      <c r="F514" s="11"/>
      <c r="G514" s="11"/>
      <c r="H514" s="11"/>
      <c r="I514" s="11"/>
    </row>
    <row r="515" spans="1:9" ht="12.75">
      <c r="A515" s="9"/>
      <c r="B515" s="9"/>
      <c r="C515" s="9"/>
      <c r="D515" s="7"/>
      <c r="E515" s="13"/>
      <c r="F515" s="13"/>
      <c r="G515" s="11"/>
      <c r="H515" s="11"/>
      <c r="I515" s="11"/>
    </row>
    <row r="516" spans="1:9" ht="12.75">
      <c r="A516" s="9"/>
      <c r="B516" s="9"/>
      <c r="C516" s="9"/>
      <c r="D516" s="7"/>
      <c r="E516" s="20"/>
      <c r="F516" s="20"/>
      <c r="G516" s="11"/>
      <c r="H516" s="11"/>
      <c r="I516" s="11"/>
    </row>
    <row r="517" spans="1:9" ht="12.75">
      <c r="A517" s="9"/>
      <c r="B517" s="9"/>
      <c r="C517" s="9"/>
      <c r="D517" s="7"/>
      <c r="E517" s="11"/>
      <c r="F517" s="11"/>
      <c r="G517" s="11"/>
      <c r="H517" s="11"/>
      <c r="I517" s="11"/>
    </row>
    <row r="518" spans="1:9" ht="12.75">
      <c r="A518" s="9"/>
      <c r="B518" s="9"/>
      <c r="C518" s="9"/>
      <c r="D518" s="7"/>
      <c r="E518" s="11"/>
      <c r="F518" s="11"/>
      <c r="G518" s="11"/>
      <c r="H518" s="24"/>
      <c r="I518" s="11"/>
    </row>
    <row r="519" spans="1:9" ht="12.75">
      <c r="A519" s="9"/>
      <c r="B519" s="9"/>
      <c r="C519" s="9"/>
      <c r="D519" s="7"/>
      <c r="E519" s="11"/>
      <c r="F519" s="11"/>
      <c r="G519" s="11"/>
      <c r="H519" s="11"/>
      <c r="I519" s="11"/>
    </row>
    <row r="520" spans="1:9" ht="12.75">
      <c r="A520" s="9"/>
      <c r="B520" s="9"/>
      <c r="C520" s="9"/>
      <c r="D520" s="7"/>
      <c r="E520" s="11"/>
      <c r="F520" s="11"/>
      <c r="G520" s="11"/>
      <c r="H520" s="11"/>
      <c r="I520" s="11"/>
    </row>
    <row r="521" spans="1:9" ht="12.75">
      <c r="A521" s="9"/>
      <c r="B521" s="9"/>
      <c r="C521" s="9"/>
      <c r="D521" s="7"/>
      <c r="E521" s="11"/>
      <c r="F521" s="11"/>
      <c r="G521" s="11"/>
      <c r="H521" s="24"/>
      <c r="I521" s="11"/>
    </row>
    <row r="522" spans="1:9" ht="12.75">
      <c r="A522" s="14"/>
      <c r="B522" s="14"/>
      <c r="C522" s="14"/>
      <c r="D522" s="7"/>
      <c r="H522" s="15"/>
      <c r="I522" s="16"/>
    </row>
    <row r="523" spans="1:9" ht="12.75">
      <c r="A523" s="9"/>
      <c r="B523" s="9"/>
      <c r="C523" s="9"/>
      <c r="D523" s="15"/>
      <c r="E523" s="11"/>
      <c r="F523" s="11"/>
      <c r="G523" s="11"/>
      <c r="H523" s="11"/>
      <c r="I523" s="11"/>
    </row>
    <row r="524" spans="1:9" ht="12.75">
      <c r="A524" s="14"/>
      <c r="B524" s="14"/>
      <c r="C524" s="14"/>
      <c r="D524" s="7"/>
      <c r="I524" s="16"/>
    </row>
    <row r="525" spans="1:9" ht="12.75">
      <c r="A525" s="9"/>
      <c r="B525" s="9"/>
      <c r="C525" s="9"/>
      <c r="D525" s="15"/>
      <c r="E525" s="11"/>
      <c r="F525" s="11"/>
      <c r="G525" s="11"/>
      <c r="H525" s="11"/>
      <c r="I525" s="11"/>
    </row>
    <row r="526" spans="1:9" ht="12.75">
      <c r="A526" s="9"/>
      <c r="B526" s="9"/>
      <c r="C526" s="9"/>
      <c r="D526" s="7"/>
      <c r="E526" s="11"/>
      <c r="F526" s="11"/>
      <c r="G526" s="20"/>
      <c r="H526" s="11"/>
      <c r="I526" s="11"/>
    </row>
    <row r="527" spans="1:9" ht="12.75">
      <c r="A527" s="9"/>
      <c r="B527" s="9"/>
      <c r="C527" s="9"/>
      <c r="D527" s="7"/>
      <c r="E527" s="11"/>
      <c r="F527" s="11"/>
      <c r="G527" s="11"/>
      <c r="H527" s="11"/>
      <c r="I527" s="11"/>
    </row>
    <row r="528" spans="1:9" ht="12.75">
      <c r="A528" s="9"/>
      <c r="B528" s="9"/>
      <c r="C528" s="9"/>
      <c r="D528" s="7"/>
      <c r="E528" s="11"/>
      <c r="F528" s="11"/>
      <c r="G528" s="11"/>
      <c r="H528" s="20"/>
      <c r="I528" s="11"/>
    </row>
    <row r="529" spans="4:9" ht="12.75">
      <c r="D529" s="7"/>
      <c r="E529" s="11"/>
      <c r="F529" s="11"/>
      <c r="G529" s="11"/>
      <c r="H529" s="11"/>
      <c r="I529" s="11"/>
    </row>
    <row r="530" spans="1:9" ht="12.75">
      <c r="A530" s="9"/>
      <c r="B530" s="9"/>
      <c r="C530" s="9"/>
      <c r="E530" s="11"/>
      <c r="F530" s="11"/>
      <c r="G530" s="11"/>
      <c r="H530" s="11"/>
      <c r="I530" s="11"/>
    </row>
    <row r="531" spans="1:9" ht="12.75">
      <c r="A531" s="9"/>
      <c r="B531" s="9"/>
      <c r="C531" s="9"/>
      <c r="D531" s="7"/>
      <c r="E531" s="11"/>
      <c r="F531" s="11"/>
      <c r="G531" s="11"/>
      <c r="H531" s="11"/>
      <c r="I531" s="11"/>
    </row>
    <row r="532" spans="1:9" ht="12.75">
      <c r="A532" s="9"/>
      <c r="B532" s="9"/>
      <c r="C532" s="9"/>
      <c r="D532" s="7"/>
      <c r="E532" s="11"/>
      <c r="F532" s="11"/>
      <c r="G532" s="11"/>
      <c r="H532" s="11"/>
      <c r="I532" s="11"/>
    </row>
    <row r="533" spans="1:9" ht="12.75">
      <c r="A533" s="9"/>
      <c r="B533" s="9"/>
      <c r="C533" s="9"/>
      <c r="D533" s="7"/>
      <c r="E533" s="11"/>
      <c r="F533" s="11"/>
      <c r="G533" s="11"/>
      <c r="H533" s="11"/>
      <c r="I533" s="11"/>
    </row>
    <row r="534" spans="1:9" ht="12.75">
      <c r="A534" s="9"/>
      <c r="B534" s="9"/>
      <c r="C534" s="9"/>
      <c r="D534" s="7"/>
      <c r="E534" s="11"/>
      <c r="F534" s="11"/>
      <c r="G534" s="11"/>
      <c r="H534" s="11"/>
      <c r="I534" s="11"/>
    </row>
    <row r="535" spans="1:9" ht="12.75">
      <c r="A535" s="9"/>
      <c r="B535" s="9"/>
      <c r="C535" s="9"/>
      <c r="D535" s="7"/>
      <c r="E535" s="11"/>
      <c r="F535" s="11"/>
      <c r="G535" s="20"/>
      <c r="H535" s="11"/>
      <c r="I535" s="11"/>
    </row>
    <row r="536" spans="1:9" ht="12.75">
      <c r="A536" s="9"/>
      <c r="B536" s="9"/>
      <c r="C536" s="9"/>
      <c r="D536" s="7"/>
      <c r="E536" s="11"/>
      <c r="F536" s="11"/>
      <c r="H536" s="11"/>
      <c r="I536" s="11"/>
    </row>
    <row r="537" spans="1:9" ht="12.75">
      <c r="A537" s="9"/>
      <c r="B537" s="9"/>
      <c r="C537" s="9"/>
      <c r="D537" s="7"/>
      <c r="E537" s="11"/>
      <c r="F537" s="11"/>
      <c r="G537" s="11"/>
      <c r="H537" s="20"/>
      <c r="I537" s="11"/>
    </row>
    <row r="538" spans="1:9" ht="12.75">
      <c r="A538" s="9"/>
      <c r="B538" s="9"/>
      <c r="C538" s="9"/>
      <c r="D538" s="7"/>
      <c r="E538" s="11"/>
      <c r="F538" s="11"/>
      <c r="G538" s="11"/>
      <c r="H538" s="11"/>
      <c r="I538" s="11"/>
    </row>
    <row r="539" spans="1:9" ht="12.75">
      <c r="A539" s="9"/>
      <c r="B539" s="9"/>
      <c r="C539" s="9"/>
      <c r="D539" s="7"/>
      <c r="E539" s="11"/>
      <c r="F539" s="11"/>
      <c r="G539" s="20"/>
      <c r="H539" s="11"/>
      <c r="I539" s="11"/>
    </row>
    <row r="540" spans="1:9" ht="12.75">
      <c r="A540" s="9"/>
      <c r="B540" s="9"/>
      <c r="C540" s="9"/>
      <c r="D540" s="7"/>
      <c r="E540" s="11"/>
      <c r="F540" s="11"/>
      <c r="G540" s="11"/>
      <c r="H540" s="11"/>
      <c r="I540" s="11"/>
    </row>
    <row r="541" spans="1:9" ht="12.75">
      <c r="A541" s="9"/>
      <c r="B541" s="9"/>
      <c r="C541" s="9"/>
      <c r="D541" s="7"/>
      <c r="E541" s="11"/>
      <c r="F541" s="11"/>
      <c r="G541" s="11"/>
      <c r="H541" s="11"/>
      <c r="I541" s="11"/>
    </row>
    <row r="542" spans="1:9" ht="12.75">
      <c r="A542" s="14"/>
      <c r="B542" s="14"/>
      <c r="C542" s="14"/>
      <c r="D542" s="7"/>
      <c r="G542" s="16"/>
      <c r="I542" s="16"/>
    </row>
    <row r="543" spans="1:9" ht="12.75">
      <c r="A543" s="9"/>
      <c r="B543" s="9"/>
      <c r="C543" s="9"/>
      <c r="D543" s="15"/>
      <c r="E543" s="11"/>
      <c r="F543" s="11"/>
      <c r="G543" s="11"/>
      <c r="H543" s="11"/>
      <c r="I543" s="11"/>
    </row>
    <row r="544" spans="1:9" ht="12.75">
      <c r="A544" s="9"/>
      <c r="B544" s="9"/>
      <c r="C544" s="9"/>
      <c r="D544" s="7"/>
      <c r="E544" s="11"/>
      <c r="F544" s="11"/>
      <c r="G544" s="11"/>
      <c r="H544" s="11"/>
      <c r="I544" s="11"/>
    </row>
    <row r="545" spans="4:9" ht="12.75">
      <c r="D545" s="7"/>
      <c r="E545" s="11"/>
      <c r="F545" s="11"/>
      <c r="G545" s="20"/>
      <c r="H545" s="11"/>
      <c r="I545" s="11"/>
    </row>
    <row r="546" spans="5:9" ht="12.75">
      <c r="E546" s="11"/>
      <c r="F546" s="11"/>
      <c r="G546" s="11"/>
      <c r="H546" s="11"/>
      <c r="I546" s="11"/>
    </row>
    <row r="547" ht="12.75">
      <c r="D547" s="7"/>
    </row>
    <row r="550" ht="12.75">
      <c r="D550" s="7"/>
    </row>
    <row r="551" ht="12.75">
      <c r="E551" s="19"/>
    </row>
    <row r="552" ht="12.75">
      <c r="D552" s="7"/>
    </row>
    <row r="553" ht="12.75">
      <c r="E553" s="19"/>
    </row>
    <row r="554" ht="12.75">
      <c r="D554" s="7"/>
    </row>
    <row r="555" ht="12.75">
      <c r="E555" s="7"/>
    </row>
    <row r="556" ht="12.75">
      <c r="D556" s="6"/>
    </row>
    <row r="557" ht="12.75">
      <c r="D557" s="7"/>
    </row>
    <row r="558" ht="12.75">
      <c r="D558" s="7"/>
    </row>
    <row r="559" ht="12.75">
      <c r="D559" s="7"/>
    </row>
    <row r="560" spans="5:9" ht="12.75">
      <c r="E560" s="8"/>
      <c r="F560" s="8"/>
      <c r="G560" s="8"/>
      <c r="H560" s="8"/>
      <c r="I560" s="8"/>
    </row>
    <row r="561" spans="1:9" ht="12.75">
      <c r="A561" s="7"/>
      <c r="B561" s="7"/>
      <c r="C561" s="7"/>
      <c r="E561" s="8"/>
      <c r="F561" s="8"/>
      <c r="G561" s="8"/>
      <c r="H561" s="8"/>
      <c r="I561" s="8"/>
    </row>
    <row r="562" ht="12.75">
      <c r="D562" s="7"/>
    </row>
    <row r="563" spans="1:9" ht="12.75">
      <c r="A563" s="9"/>
      <c r="B563" s="9"/>
      <c r="C563" s="9"/>
      <c r="E563" s="11"/>
      <c r="F563" s="11"/>
      <c r="G563" s="11"/>
      <c r="H563" s="11"/>
      <c r="I563" s="11"/>
    </row>
    <row r="564" spans="1:9" ht="12.75">
      <c r="A564" s="9"/>
      <c r="B564" s="9"/>
      <c r="C564" s="9"/>
      <c r="D564" s="7"/>
      <c r="E564" s="11"/>
      <c r="F564" s="11"/>
      <c r="G564" s="11"/>
      <c r="H564" s="11"/>
      <c r="I564" s="11"/>
    </row>
    <row r="565" spans="1:9" ht="12.75">
      <c r="A565" s="9"/>
      <c r="B565" s="9"/>
      <c r="C565" s="9"/>
      <c r="D565" s="7"/>
      <c r="E565" s="11"/>
      <c r="F565" s="11"/>
      <c r="G565" s="11"/>
      <c r="H565" s="11"/>
      <c r="I565" s="11"/>
    </row>
    <row r="566" spans="1:9" ht="12.75">
      <c r="A566" s="9"/>
      <c r="B566" s="9"/>
      <c r="C566" s="9"/>
      <c r="D566" s="7"/>
      <c r="E566" s="20"/>
      <c r="F566" s="11"/>
      <c r="G566" s="11"/>
      <c r="H566" s="11"/>
      <c r="I566" s="11"/>
    </row>
    <row r="567" spans="1:9" ht="12.75">
      <c r="A567" s="9"/>
      <c r="B567" s="9"/>
      <c r="C567" s="9"/>
      <c r="D567" s="7"/>
      <c r="E567" s="11"/>
      <c r="F567" s="11"/>
      <c r="G567" s="11"/>
      <c r="H567" s="11"/>
      <c r="I567" s="11"/>
    </row>
    <row r="568" spans="1:9" ht="12.75">
      <c r="A568" s="9"/>
      <c r="B568" s="9"/>
      <c r="C568" s="9"/>
      <c r="D568" s="7"/>
      <c r="E568" s="11"/>
      <c r="F568" s="11"/>
      <c r="G568" s="11"/>
      <c r="H568" s="11"/>
      <c r="I568" s="11"/>
    </row>
    <row r="569" spans="1:9" ht="12.75">
      <c r="A569" s="9"/>
      <c r="B569" s="9"/>
      <c r="C569" s="9"/>
      <c r="D569" s="7"/>
      <c r="E569" s="11"/>
      <c r="F569" s="11"/>
      <c r="G569" s="11"/>
      <c r="H569" s="11"/>
      <c r="I569" s="11"/>
    </row>
    <row r="570" spans="1:9" ht="12.75">
      <c r="A570" s="9"/>
      <c r="B570" s="9"/>
      <c r="C570" s="9"/>
      <c r="D570" s="7"/>
      <c r="E570" s="11"/>
      <c r="F570" s="11"/>
      <c r="G570" s="11"/>
      <c r="H570" s="11"/>
      <c r="I570" s="11"/>
    </row>
    <row r="571" spans="1:9" ht="12.75">
      <c r="A571" s="9"/>
      <c r="B571" s="9"/>
      <c r="C571" s="9"/>
      <c r="D571" s="7"/>
      <c r="E571" s="11"/>
      <c r="F571" s="11"/>
      <c r="G571" s="11"/>
      <c r="H571" s="11"/>
      <c r="I571" s="11"/>
    </row>
    <row r="572" spans="1:9" ht="12.75">
      <c r="A572" s="9"/>
      <c r="B572" s="9"/>
      <c r="C572" s="9"/>
      <c r="D572" s="7"/>
      <c r="E572" s="11"/>
      <c r="F572" s="11"/>
      <c r="G572" s="11"/>
      <c r="H572" s="11"/>
      <c r="I572" s="11"/>
    </row>
    <row r="573" spans="1:9" ht="12.75">
      <c r="A573" s="9"/>
      <c r="B573" s="9"/>
      <c r="C573" s="9"/>
      <c r="D573" s="7"/>
      <c r="E573" s="11"/>
      <c r="F573" s="11"/>
      <c r="G573" s="11"/>
      <c r="H573" s="11"/>
      <c r="I573" s="11"/>
    </row>
    <row r="574" spans="1:9" ht="12.75">
      <c r="A574" s="9"/>
      <c r="B574" s="9"/>
      <c r="C574" s="9"/>
      <c r="D574" s="7"/>
      <c r="E574" s="11"/>
      <c r="F574" s="11"/>
      <c r="G574" s="11"/>
      <c r="H574" s="11"/>
      <c r="I574" s="11"/>
    </row>
    <row r="575" spans="1:9" ht="12.75">
      <c r="A575" s="9"/>
      <c r="B575" s="9"/>
      <c r="C575" s="9"/>
      <c r="D575" s="7"/>
      <c r="E575" s="11"/>
      <c r="F575" s="11"/>
      <c r="G575" s="11"/>
      <c r="H575" s="16"/>
      <c r="I575" s="11"/>
    </row>
    <row r="576" spans="1:9" ht="12.75">
      <c r="A576" s="14"/>
      <c r="B576" s="14"/>
      <c r="C576" s="14"/>
      <c r="D576" s="7"/>
      <c r="I576" s="16"/>
    </row>
    <row r="577" spans="1:9" ht="12.75">
      <c r="A577" s="9"/>
      <c r="B577" s="9"/>
      <c r="C577" s="9"/>
      <c r="D577" s="15"/>
      <c r="E577" s="11"/>
      <c r="F577" s="11"/>
      <c r="G577" s="11"/>
      <c r="H577" s="11"/>
      <c r="I577" s="11"/>
    </row>
    <row r="578" spans="1:9" ht="12.75">
      <c r="A578" s="14"/>
      <c r="B578" s="14"/>
      <c r="C578" s="14"/>
      <c r="D578" s="7"/>
      <c r="I578" s="16"/>
    </row>
    <row r="579" spans="1:9" ht="12.75">
      <c r="A579" s="9"/>
      <c r="B579" s="9"/>
      <c r="C579" s="9"/>
      <c r="D579" s="15"/>
      <c r="E579" s="11"/>
      <c r="F579" s="11"/>
      <c r="G579" s="20"/>
      <c r="H579" s="11"/>
      <c r="I579" s="11"/>
    </row>
    <row r="580" spans="1:9" ht="12.75">
      <c r="A580" s="9"/>
      <c r="B580" s="9"/>
      <c r="C580" s="9"/>
      <c r="D580" s="7"/>
      <c r="E580" s="11"/>
      <c r="F580" s="11"/>
      <c r="G580" s="11"/>
      <c r="H580" s="11"/>
      <c r="I580" s="11"/>
    </row>
    <row r="581" spans="1:9" ht="12.75">
      <c r="A581" s="9"/>
      <c r="B581" s="9"/>
      <c r="C581" s="9"/>
      <c r="D581" s="7"/>
      <c r="E581" s="11"/>
      <c r="F581" s="11"/>
      <c r="G581" s="11"/>
      <c r="H581" s="11"/>
      <c r="I581" s="11"/>
    </row>
    <row r="582" spans="1:9" ht="12.75">
      <c r="A582" s="9"/>
      <c r="B582" s="9"/>
      <c r="C582" s="9"/>
      <c r="D582" s="7"/>
      <c r="E582" s="11"/>
      <c r="F582" s="11"/>
      <c r="G582" s="11"/>
      <c r="H582" s="11"/>
      <c r="I582" s="11"/>
    </row>
    <row r="583" spans="4:9" ht="12.75">
      <c r="D583" s="7"/>
      <c r="E583" s="11"/>
      <c r="F583" s="11"/>
      <c r="G583" s="11"/>
      <c r="H583" s="11"/>
      <c r="I583" s="11"/>
    </row>
    <row r="584" spans="1:9" ht="12.75">
      <c r="A584" s="9"/>
      <c r="B584" s="9"/>
      <c r="C584" s="9"/>
      <c r="E584" s="11"/>
      <c r="F584" s="11"/>
      <c r="G584" s="11"/>
      <c r="H584" s="11"/>
      <c r="I584" s="11"/>
    </row>
    <row r="585" spans="1:9" ht="12.75">
      <c r="A585" s="9"/>
      <c r="B585" s="9"/>
      <c r="C585" s="9"/>
      <c r="D585" s="7"/>
      <c r="E585" s="11"/>
      <c r="F585" s="11"/>
      <c r="G585" s="11"/>
      <c r="H585" s="11"/>
      <c r="I585" s="11"/>
    </row>
    <row r="586" spans="1:9" ht="12.75">
      <c r="A586" s="9"/>
      <c r="B586" s="9"/>
      <c r="C586" s="9"/>
      <c r="D586" s="7"/>
      <c r="E586" s="11"/>
      <c r="F586" s="11"/>
      <c r="G586" s="11"/>
      <c r="H586" s="11"/>
      <c r="I586" s="11"/>
    </row>
    <row r="587" spans="1:9" ht="12.75">
      <c r="A587" s="9"/>
      <c r="B587" s="9"/>
      <c r="C587" s="9"/>
      <c r="D587" s="7"/>
      <c r="E587" s="11"/>
      <c r="F587" s="11"/>
      <c r="G587" s="11"/>
      <c r="H587" s="11"/>
      <c r="I587" s="11"/>
    </row>
    <row r="588" spans="1:9" ht="12.75">
      <c r="A588" s="9"/>
      <c r="B588" s="9"/>
      <c r="C588" s="9"/>
      <c r="D588" s="7"/>
      <c r="E588" s="11"/>
      <c r="F588" s="11"/>
      <c r="G588" s="11"/>
      <c r="H588" s="11"/>
      <c r="I588" s="11"/>
    </row>
    <row r="589" spans="1:9" ht="12.75">
      <c r="A589" s="9"/>
      <c r="B589" s="9"/>
      <c r="C589" s="9"/>
      <c r="D589" s="7"/>
      <c r="E589" s="11"/>
      <c r="F589" s="11"/>
      <c r="G589" s="20"/>
      <c r="H589" s="11"/>
      <c r="I589" s="11"/>
    </row>
    <row r="590" spans="1:9" ht="12.75">
      <c r="A590" s="9"/>
      <c r="B590" s="9"/>
      <c r="C590" s="9"/>
      <c r="D590" s="7"/>
      <c r="E590" s="11"/>
      <c r="F590" s="11"/>
      <c r="G590" s="11"/>
      <c r="H590" s="11"/>
      <c r="I590" s="11"/>
    </row>
    <row r="591" spans="1:9" ht="12.75">
      <c r="A591" s="9"/>
      <c r="B591" s="9"/>
      <c r="C591" s="9"/>
      <c r="D591" s="7"/>
      <c r="E591" s="11"/>
      <c r="F591" s="11"/>
      <c r="G591" s="11"/>
      <c r="H591" s="20"/>
      <c r="I591" s="11"/>
    </row>
    <row r="592" spans="1:9" ht="12.75">
      <c r="A592" s="9"/>
      <c r="B592" s="9"/>
      <c r="C592" s="9"/>
      <c r="D592" s="7"/>
      <c r="E592" s="11"/>
      <c r="F592" s="11"/>
      <c r="G592" s="11"/>
      <c r="H592" s="20"/>
      <c r="I592" s="11"/>
    </row>
    <row r="593" spans="1:9" ht="12.75">
      <c r="A593" s="9"/>
      <c r="B593" s="9"/>
      <c r="C593" s="9"/>
      <c r="D593" s="7"/>
      <c r="E593" s="11"/>
      <c r="F593" s="11"/>
      <c r="G593" s="20"/>
      <c r="H593" s="11"/>
      <c r="I593" s="11"/>
    </row>
    <row r="594" spans="1:9" ht="12.75">
      <c r="A594" s="9"/>
      <c r="B594" s="9"/>
      <c r="C594" s="9"/>
      <c r="D594" s="7"/>
      <c r="E594" s="11"/>
      <c r="F594" s="11"/>
      <c r="G594" s="11"/>
      <c r="H594" s="11"/>
      <c r="I594" s="11"/>
    </row>
    <row r="595" spans="1:9" ht="12.75">
      <c r="A595" s="9"/>
      <c r="B595" s="9"/>
      <c r="C595" s="9"/>
      <c r="D595" s="7"/>
      <c r="E595" s="11"/>
      <c r="F595" s="11"/>
      <c r="G595" s="11"/>
      <c r="H595" s="11"/>
      <c r="I595" s="11"/>
    </row>
    <row r="596" spans="1:9" ht="12.75">
      <c r="A596" s="14"/>
      <c r="B596" s="14"/>
      <c r="C596" s="14"/>
      <c r="D596" s="7"/>
      <c r="G596" s="16"/>
      <c r="I596" s="16"/>
    </row>
    <row r="597" spans="1:9" ht="12.75">
      <c r="A597" s="9"/>
      <c r="B597" s="9"/>
      <c r="C597" s="9"/>
      <c r="D597" s="15"/>
      <c r="E597" s="11"/>
      <c r="F597" s="11"/>
      <c r="G597" s="11"/>
      <c r="H597" s="11"/>
      <c r="I597" s="11"/>
    </row>
    <row r="598" spans="1:9" ht="12.75">
      <c r="A598" s="9"/>
      <c r="B598" s="9"/>
      <c r="C598" s="9"/>
      <c r="D598" s="7"/>
      <c r="E598" s="11"/>
      <c r="F598" s="11"/>
      <c r="G598" s="11"/>
      <c r="H598" s="11"/>
      <c r="I598" s="11"/>
    </row>
    <row r="599" spans="4:9" ht="12.75">
      <c r="D599" s="7"/>
      <c r="E599" s="11"/>
      <c r="F599" s="11"/>
      <c r="G599" s="11"/>
      <c r="H599" s="11"/>
      <c r="I599" s="11"/>
    </row>
    <row r="600" spans="5:9" ht="12.75">
      <c r="E600" s="11"/>
      <c r="F600" s="11"/>
      <c r="G600" s="11"/>
      <c r="H600" s="11"/>
      <c r="I600" s="11"/>
    </row>
    <row r="601" ht="12.75">
      <c r="D601" s="7"/>
    </row>
    <row r="604" ht="12.75">
      <c r="D604" s="7"/>
    </row>
    <row r="605" ht="12.75">
      <c r="E605" s="19"/>
    </row>
    <row r="606" ht="12.75">
      <c r="D606" s="7"/>
    </row>
    <row r="607" ht="12.75">
      <c r="E607" s="19"/>
    </row>
    <row r="608" ht="12.75">
      <c r="D608" s="7"/>
    </row>
    <row r="609" ht="12.75">
      <c r="E609" s="7"/>
    </row>
    <row r="610" ht="12.75">
      <c r="D610" s="6"/>
    </row>
    <row r="611" ht="12.75">
      <c r="D611" s="7"/>
    </row>
    <row r="612" ht="12.75">
      <c r="D612" s="7"/>
    </row>
    <row r="613" ht="12.75">
      <c r="D613" s="7"/>
    </row>
    <row r="614" spans="5:9" ht="12.75">
      <c r="E614" s="8"/>
      <c r="F614" s="8"/>
      <c r="G614" s="8"/>
      <c r="H614" s="8"/>
      <c r="I614" s="8"/>
    </row>
    <row r="615" spans="1:9" ht="12.75">
      <c r="A615" s="7"/>
      <c r="B615" s="7"/>
      <c r="C615" s="7"/>
      <c r="E615" s="8"/>
      <c r="F615" s="8"/>
      <c r="G615" s="8"/>
      <c r="H615" s="8"/>
      <c r="I615" s="8"/>
    </row>
    <row r="616" ht="12.75">
      <c r="D616" s="7"/>
    </row>
    <row r="617" spans="1:9" ht="12.75">
      <c r="A617" s="9"/>
      <c r="B617" s="9"/>
      <c r="C617" s="9"/>
      <c r="E617" s="11"/>
      <c r="F617" s="11"/>
      <c r="G617" s="11"/>
      <c r="H617" s="11"/>
      <c r="I617" s="11"/>
    </row>
    <row r="618" spans="1:9" ht="12.75">
      <c r="A618" s="9"/>
      <c r="B618" s="9"/>
      <c r="C618" s="9"/>
      <c r="D618" s="7"/>
      <c r="E618" s="11"/>
      <c r="F618" s="11"/>
      <c r="G618" s="11"/>
      <c r="H618" s="11"/>
      <c r="I618" s="11"/>
    </row>
    <row r="619" spans="1:9" ht="12.75">
      <c r="A619" s="9"/>
      <c r="B619" s="9"/>
      <c r="C619" s="9"/>
      <c r="D619" s="7"/>
      <c r="E619" s="11"/>
      <c r="F619" s="11"/>
      <c r="G619" s="11"/>
      <c r="H619" s="11"/>
      <c r="I619" s="11"/>
    </row>
    <row r="620" spans="1:9" ht="12.75">
      <c r="A620" s="9"/>
      <c r="B620" s="9"/>
      <c r="C620" s="9"/>
      <c r="D620" s="7"/>
      <c r="E620" s="11"/>
      <c r="F620" s="11"/>
      <c r="G620" s="11"/>
      <c r="H620" s="11"/>
      <c r="I620" s="11"/>
    </row>
    <row r="621" spans="1:9" ht="12.75">
      <c r="A621" s="9"/>
      <c r="B621" s="9"/>
      <c r="C621" s="9"/>
      <c r="D621" s="7"/>
      <c r="E621" s="11"/>
      <c r="F621" s="11"/>
      <c r="G621" s="11"/>
      <c r="H621" s="11"/>
      <c r="I621" s="11"/>
    </row>
    <row r="622" spans="1:9" ht="12.75">
      <c r="A622" s="9"/>
      <c r="B622" s="9"/>
      <c r="C622" s="9"/>
      <c r="D622" s="7"/>
      <c r="E622" s="11"/>
      <c r="F622" s="11"/>
      <c r="G622" s="11"/>
      <c r="H622" s="11"/>
      <c r="I622" s="11"/>
    </row>
    <row r="623" spans="1:9" ht="12.75">
      <c r="A623" s="9"/>
      <c r="B623" s="9"/>
      <c r="C623" s="9"/>
      <c r="D623" s="7"/>
      <c r="E623" s="11"/>
      <c r="F623" s="11"/>
      <c r="G623" s="11"/>
      <c r="H623" s="11"/>
      <c r="I623" s="11"/>
    </row>
    <row r="624" spans="1:9" ht="12.75">
      <c r="A624" s="9"/>
      <c r="B624" s="9"/>
      <c r="C624" s="9"/>
      <c r="D624" s="7"/>
      <c r="E624" s="11"/>
      <c r="F624" s="11"/>
      <c r="G624" s="11"/>
      <c r="H624" s="11"/>
      <c r="I624" s="11"/>
    </row>
    <row r="625" spans="1:9" ht="12.75">
      <c r="A625" s="9"/>
      <c r="B625" s="9"/>
      <c r="C625" s="9"/>
      <c r="D625" s="7"/>
      <c r="E625" s="11"/>
      <c r="F625" s="11"/>
      <c r="G625" s="11"/>
      <c r="H625" s="11"/>
      <c r="I625" s="11"/>
    </row>
    <row r="626" spans="1:9" ht="12.75">
      <c r="A626" s="9"/>
      <c r="B626" s="9"/>
      <c r="C626" s="9"/>
      <c r="D626" s="7"/>
      <c r="E626" s="11"/>
      <c r="F626" s="11"/>
      <c r="G626" s="11"/>
      <c r="H626" s="11"/>
      <c r="I626" s="11"/>
    </row>
    <row r="627" spans="1:9" ht="12.75">
      <c r="A627" s="9"/>
      <c r="B627" s="9"/>
      <c r="C627" s="9"/>
      <c r="D627" s="7"/>
      <c r="E627" s="11"/>
      <c r="F627" s="11"/>
      <c r="G627" s="11"/>
      <c r="H627" s="11"/>
      <c r="I627" s="11"/>
    </row>
    <row r="628" spans="1:9" ht="12.75">
      <c r="A628" s="9"/>
      <c r="B628" s="9"/>
      <c r="C628" s="9"/>
      <c r="D628" s="7"/>
      <c r="E628" s="11"/>
      <c r="F628" s="11"/>
      <c r="G628" s="11"/>
      <c r="H628" s="11"/>
      <c r="I628" s="11"/>
    </row>
    <row r="629" spans="1:9" ht="12.75">
      <c r="A629" s="9"/>
      <c r="B629" s="9"/>
      <c r="C629" s="9"/>
      <c r="D629" s="7"/>
      <c r="E629" s="11"/>
      <c r="F629" s="11"/>
      <c r="G629" s="11"/>
      <c r="H629" s="11"/>
      <c r="I629" s="11"/>
    </row>
    <row r="630" spans="1:9" ht="12.75">
      <c r="A630" s="14"/>
      <c r="B630" s="14"/>
      <c r="C630" s="14"/>
      <c r="D630" s="7"/>
      <c r="H630" s="16"/>
      <c r="I630" s="16"/>
    </row>
    <row r="631" spans="1:9" ht="12.75">
      <c r="A631" s="9"/>
      <c r="B631" s="9"/>
      <c r="C631" s="9"/>
      <c r="D631" s="15"/>
      <c r="E631" s="11"/>
      <c r="F631" s="11"/>
      <c r="G631" s="11"/>
      <c r="H631" s="11"/>
      <c r="I631" s="11"/>
    </row>
    <row r="632" spans="1:9" ht="12.75">
      <c r="A632" s="14"/>
      <c r="B632" s="14"/>
      <c r="C632" s="14"/>
      <c r="D632" s="7"/>
      <c r="G632" s="15"/>
      <c r="I632" s="16"/>
    </row>
    <row r="633" spans="1:9" ht="12.75">
      <c r="A633" s="9"/>
      <c r="B633" s="9"/>
      <c r="C633" s="9"/>
      <c r="D633" s="15"/>
      <c r="E633" s="11"/>
      <c r="F633" s="11"/>
      <c r="G633" s="11"/>
      <c r="H633" s="11"/>
      <c r="I633" s="11"/>
    </row>
    <row r="634" spans="1:9" ht="12.75">
      <c r="A634" s="9"/>
      <c r="B634" s="9"/>
      <c r="C634" s="9"/>
      <c r="D634" s="7"/>
      <c r="E634" s="11"/>
      <c r="F634" s="11"/>
      <c r="G634" s="11"/>
      <c r="H634" s="11"/>
      <c r="I634" s="11"/>
    </row>
    <row r="635" spans="1:9" ht="12.75">
      <c r="A635" s="9"/>
      <c r="B635" s="9"/>
      <c r="C635" s="9"/>
      <c r="D635" s="7"/>
      <c r="E635" s="11"/>
      <c r="F635" s="11"/>
      <c r="G635" s="11"/>
      <c r="H635" s="11"/>
      <c r="I635" s="11"/>
    </row>
    <row r="636" spans="1:9" ht="12.75">
      <c r="A636" s="9"/>
      <c r="B636" s="9"/>
      <c r="C636" s="9"/>
      <c r="D636" s="7"/>
      <c r="E636" s="11"/>
      <c r="F636" s="11"/>
      <c r="G636" s="11"/>
      <c r="H636" s="11"/>
      <c r="I636" s="11"/>
    </row>
    <row r="637" spans="1:9" ht="12.75">
      <c r="A637" s="15"/>
      <c r="D637" s="7"/>
      <c r="E637" s="11"/>
      <c r="F637" s="11"/>
      <c r="G637" s="11"/>
      <c r="H637" s="11"/>
      <c r="I637" s="11"/>
    </row>
    <row r="638" spans="1:9" ht="12.75">
      <c r="A638" s="9"/>
      <c r="B638" s="9"/>
      <c r="C638" s="9"/>
      <c r="E638" s="11"/>
      <c r="F638" s="11"/>
      <c r="G638" s="11"/>
      <c r="H638" s="11"/>
      <c r="I638" s="11"/>
    </row>
    <row r="639" spans="1:9" ht="12.75">
      <c r="A639" s="9"/>
      <c r="B639" s="9"/>
      <c r="C639" s="9"/>
      <c r="D639" s="7"/>
      <c r="E639" s="11"/>
      <c r="F639" s="11"/>
      <c r="G639" s="11"/>
      <c r="H639" s="11"/>
      <c r="I639" s="11"/>
    </row>
    <row r="640" spans="1:9" ht="12.75">
      <c r="A640" s="9"/>
      <c r="B640" s="9"/>
      <c r="C640" s="9"/>
      <c r="D640" s="7"/>
      <c r="E640" s="11"/>
      <c r="F640" s="11"/>
      <c r="G640" s="21"/>
      <c r="H640" s="11"/>
      <c r="I640" s="11"/>
    </row>
    <row r="641" spans="1:9" ht="12.75">
      <c r="A641" s="9"/>
      <c r="B641" s="9"/>
      <c r="C641" s="9"/>
      <c r="D641" s="7"/>
      <c r="E641" s="11"/>
      <c r="F641" s="11"/>
      <c r="G641" s="11"/>
      <c r="H641" s="11"/>
      <c r="I641" s="11"/>
    </row>
    <row r="642" spans="1:9" ht="12.75">
      <c r="A642" s="9"/>
      <c r="B642" s="9"/>
      <c r="C642" s="9"/>
      <c r="D642" s="7"/>
      <c r="E642" s="11"/>
      <c r="F642" s="11"/>
      <c r="G642" s="11"/>
      <c r="H642" s="11"/>
      <c r="I642" s="11"/>
    </row>
    <row r="643" spans="1:9" ht="12.75">
      <c r="A643" s="9"/>
      <c r="B643" s="9"/>
      <c r="C643" s="9"/>
      <c r="D643" s="7"/>
      <c r="E643" s="11"/>
      <c r="F643" s="11"/>
      <c r="G643" s="20"/>
      <c r="H643" s="11"/>
      <c r="I643" s="11"/>
    </row>
    <row r="644" spans="1:9" ht="12.75">
      <c r="A644" s="9"/>
      <c r="B644" s="9"/>
      <c r="C644" s="9"/>
      <c r="D644" s="7"/>
      <c r="E644" s="11"/>
      <c r="F644" s="11"/>
      <c r="G644" s="11"/>
      <c r="H644" s="11"/>
      <c r="I644" s="11"/>
    </row>
    <row r="645" spans="1:9" ht="12.75">
      <c r="A645" s="9"/>
      <c r="B645" s="9"/>
      <c r="C645" s="9"/>
      <c r="D645" s="7"/>
      <c r="E645" s="11"/>
      <c r="F645" s="11"/>
      <c r="G645" s="11"/>
      <c r="H645" s="20"/>
      <c r="I645" s="11"/>
    </row>
    <row r="646" spans="1:9" ht="12.75">
      <c r="A646" s="9"/>
      <c r="B646" s="9"/>
      <c r="C646" s="9"/>
      <c r="D646" s="7"/>
      <c r="E646" s="11"/>
      <c r="F646" s="11"/>
      <c r="G646" s="11"/>
      <c r="H646" s="11"/>
      <c r="I646" s="11"/>
    </row>
    <row r="647" spans="1:9" ht="12.75">
      <c r="A647" s="9"/>
      <c r="B647" s="9"/>
      <c r="C647" s="9"/>
      <c r="D647" s="7"/>
      <c r="E647" s="11"/>
      <c r="F647" s="11"/>
      <c r="G647" s="20"/>
      <c r="H647" s="11"/>
      <c r="I647" s="11"/>
    </row>
    <row r="648" spans="1:9" ht="12.75">
      <c r="A648" s="9"/>
      <c r="B648" s="9"/>
      <c r="C648" s="9"/>
      <c r="D648" s="7"/>
      <c r="E648" s="11"/>
      <c r="F648" s="11"/>
      <c r="G648" s="11"/>
      <c r="H648" s="11"/>
      <c r="I648" s="11"/>
    </row>
    <row r="649" spans="1:9" ht="12.75">
      <c r="A649" s="9"/>
      <c r="B649" s="9"/>
      <c r="C649" s="9"/>
      <c r="D649" s="7"/>
      <c r="E649" s="11"/>
      <c r="F649" s="11"/>
      <c r="G649" s="11"/>
      <c r="H649" s="11"/>
      <c r="I649" s="11"/>
    </row>
    <row r="650" spans="1:9" ht="12.75">
      <c r="A650" s="14"/>
      <c r="B650" s="14"/>
      <c r="C650" s="14"/>
      <c r="D650" s="7"/>
      <c r="G650" s="16"/>
      <c r="I650" s="16"/>
    </row>
    <row r="651" spans="1:9" ht="12.75">
      <c r="A651" s="9"/>
      <c r="B651" s="9"/>
      <c r="C651" s="9"/>
      <c r="D651" s="15"/>
      <c r="E651" s="11"/>
      <c r="F651" s="11"/>
      <c r="G651" s="11"/>
      <c r="H651" s="11"/>
      <c r="I651" s="11"/>
    </row>
    <row r="652" spans="1:9" ht="12.75">
      <c r="A652" s="9"/>
      <c r="B652" s="9"/>
      <c r="C652" s="9"/>
      <c r="D652" s="7"/>
      <c r="E652" s="11"/>
      <c r="F652" s="11"/>
      <c r="G652" s="11"/>
      <c r="H652" s="11"/>
      <c r="I652" s="11"/>
    </row>
    <row r="653" spans="4:9" ht="12.75">
      <c r="D653" s="7"/>
      <c r="E653" s="11"/>
      <c r="F653" s="11"/>
      <c r="G653" s="11"/>
      <c r="H653" s="11"/>
      <c r="I653" s="11"/>
    </row>
    <row r="654" spans="5:9" ht="12.75">
      <c r="E654" s="11"/>
      <c r="F654" s="11"/>
      <c r="G654" s="11"/>
      <c r="H654" s="11"/>
      <c r="I654" s="11"/>
    </row>
    <row r="655" ht="12.75">
      <c r="D655" s="7"/>
    </row>
    <row r="658" ht="12.75">
      <c r="D658" s="7"/>
    </row>
    <row r="659" ht="12.75">
      <c r="E659" s="19"/>
    </row>
    <row r="660" ht="12.75">
      <c r="D660" s="7"/>
    </row>
    <row r="661" ht="12.75">
      <c r="E661" s="19"/>
    </row>
    <row r="662" ht="12.75">
      <c r="D662" s="7"/>
    </row>
  </sheetData>
  <sheetProtection/>
  <printOptions/>
  <pageMargins left="0.75" right="0.75" top="1" bottom="1" header="0.5" footer="0.5"/>
  <pageSetup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 2014-2015</dc:title>
  <dc:subject>Forms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2015-12-07T20:58:32Z</cp:lastPrinted>
  <dcterms:created xsi:type="dcterms:W3CDTF">2001-10-16T14:04:43Z</dcterms:created>
  <dcterms:modified xsi:type="dcterms:W3CDTF">2016-05-19T15:47:19Z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