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55" yWindow="180" windowWidth="12000" windowHeight="5760" tabRatio="731" activeTab="0"/>
  </bookViews>
  <sheets>
    <sheet name="Signature Page" sheetId="1" r:id="rId1"/>
    <sheet name="Directions" sheetId="2" r:id="rId2"/>
    <sheet name="Governmental Funds" sheetId="3" r:id="rId3"/>
    <sheet name="Revenues" sheetId="4" r:id="rId4"/>
    <sheet name="Expenses" sheetId="5" r:id="rId5"/>
    <sheet name="Employee Benefit Trust Fund" sheetId="6" r:id="rId6"/>
    <sheet name="Internal Service Funds" sheetId="7" r:id="rId7"/>
    <sheet name="Indirect cost instructions" sheetId="8" r:id="rId8"/>
    <sheet name="Indirect cost worksheet" sheetId="9" r:id="rId9"/>
  </sheets>
  <definedNames>
    <definedName name="Administrative_allocation">#REF!</definedName>
    <definedName name="_xlnm.Print_Area" localSheetId="5">'Employee Benefit Trust Fund'!$A$1:$C$22</definedName>
    <definedName name="_xlnm.Print_Area" localSheetId="4">'Expenses'!$A$1:$L$42</definedName>
    <definedName name="_xlnm.Print_Area" localSheetId="8">'Indirect cost worksheet'!$A$1:$I$80</definedName>
    <definedName name="_xlnm.Print_Area" localSheetId="6">'Internal Service Funds'!$A$1:$N$42</definedName>
    <definedName name="_xlnm.Print_Area" localSheetId="3">'Revenues'!$A$1:$D$42</definedName>
    <definedName name="_xlnm.Print_Titles" localSheetId="8">'Indirect cost worksheet'!$4:$8</definedName>
  </definedNames>
  <calcPr fullCalcOnLoad="1"/>
</workbook>
</file>

<file path=xl/comments3.xml><?xml version="1.0" encoding="utf-8"?>
<comments xmlns="http://schemas.openxmlformats.org/spreadsheetml/2006/main">
  <authors>
    <author>GURALKJ</author>
    <author>user</author>
  </authors>
  <commentList>
    <comment ref="B2" authorId="0">
      <text>
        <r>
          <rPr>
            <b/>
            <sz val="8"/>
            <rFont val="Tahoma"/>
            <family val="2"/>
          </rPr>
          <t>GURALKJ:</t>
        </r>
        <r>
          <rPr>
            <sz val="8"/>
            <rFont val="Tahoma"/>
            <family val="2"/>
          </rPr>
          <t xml:space="preserve">
Insert current fiscal year</t>
        </r>
      </text>
    </comment>
    <comment ref="A32" authorId="1">
      <text>
        <r>
          <rPr>
            <b/>
            <sz val="9"/>
            <rFont val="Tahoma"/>
            <family val="2"/>
          </rPr>
          <t>user:</t>
        </r>
        <r>
          <rPr>
            <sz val="9"/>
            <rFont val="Tahoma"/>
            <family val="2"/>
          </rPr>
          <t xml:space="preserve">
Function 4xxxxx</t>
        </r>
      </text>
    </comment>
    <comment ref="A26" authorId="1">
      <text>
        <r>
          <rPr>
            <b/>
            <sz val="9"/>
            <rFont val="Tahoma"/>
            <family val="2"/>
          </rPr>
          <t>user:</t>
        </r>
        <r>
          <rPr>
            <sz val="9"/>
            <rFont val="Tahoma"/>
            <family val="2"/>
          </rPr>
          <t xml:space="preserve">
Function 1xxxxx</t>
        </r>
      </text>
    </comment>
    <comment ref="A29" authorId="1">
      <text>
        <r>
          <rPr>
            <b/>
            <sz val="9"/>
            <rFont val="Tahoma"/>
            <family val="2"/>
          </rPr>
          <t>user:</t>
        </r>
        <r>
          <rPr>
            <sz val="9"/>
            <rFont val="Tahoma"/>
            <family val="2"/>
          </rPr>
          <t xml:space="preserve">
Function 2xxxxx</t>
        </r>
      </text>
    </comment>
  </commentList>
</comments>
</file>

<file path=xl/comments4.xml><?xml version="1.0" encoding="utf-8"?>
<comments xmlns="http://schemas.openxmlformats.org/spreadsheetml/2006/main">
  <authors>
    <author>GURALKJ</author>
  </authors>
  <commentList>
    <comment ref="B40" authorId="0">
      <text>
        <r>
          <rPr>
            <sz val="8"/>
            <rFont val="Tahoma"/>
            <family val="2"/>
          </rPr>
          <t xml:space="preserve">This amount should agree with revenues per general ledger.
</t>
        </r>
      </text>
    </comment>
    <comment ref="D40" authorId="0">
      <text>
        <r>
          <rPr>
            <sz val="8"/>
            <rFont val="Tahoma"/>
            <family val="2"/>
          </rPr>
          <t>This amount should agree with indirect cost worksheet.</t>
        </r>
      </text>
    </comment>
    <comment ref="B2" authorId="0">
      <text>
        <r>
          <rPr>
            <b/>
            <sz val="8"/>
            <rFont val="Tahoma"/>
            <family val="2"/>
          </rPr>
          <t>GURALKJ:</t>
        </r>
        <r>
          <rPr>
            <sz val="8"/>
            <rFont val="Tahoma"/>
            <family val="2"/>
          </rPr>
          <t xml:space="preserve">
Insert current fiscal year</t>
        </r>
      </text>
    </comment>
    <comment ref="D11" authorId="0">
      <text>
        <r>
          <rPr>
            <b/>
            <sz val="8"/>
            <rFont val="Tahoma"/>
            <family val="2"/>
          </rPr>
          <t>GURALKJ:</t>
        </r>
        <r>
          <rPr>
            <sz val="8"/>
            <rFont val="Tahoma"/>
            <family val="2"/>
          </rPr>
          <t xml:space="preserve">
Should equal interfunds from expenditures</t>
        </r>
      </text>
    </comment>
    <comment ref="K41" authorId="0">
      <text>
        <r>
          <rPr>
            <sz val="8"/>
            <rFont val="Tahoma"/>
            <family val="2"/>
          </rPr>
          <t xml:space="preserve">This amount should agree with revenues per general ledger.
</t>
        </r>
      </text>
    </comment>
  </commentList>
</comments>
</file>

<file path=xl/comments5.xml><?xml version="1.0" encoding="utf-8"?>
<comments xmlns="http://schemas.openxmlformats.org/spreadsheetml/2006/main">
  <authors>
    <author>GURALKJ</author>
    <author>Thomas Mickelson</author>
    <author>user</author>
  </authors>
  <commentList>
    <comment ref="L40" authorId="0">
      <text>
        <r>
          <rPr>
            <sz val="8"/>
            <rFont val="Tahoma"/>
            <family val="2"/>
          </rPr>
          <t xml:space="preserve">This amount should agree with indirect cost worksheet.
</t>
        </r>
      </text>
    </comment>
    <comment ref="E7" authorId="1">
      <text>
        <r>
          <rPr>
            <b/>
            <sz val="8"/>
            <rFont val="Tahoma"/>
            <family val="2"/>
          </rPr>
          <t xml:space="preserve">all 382,386 object codes ---from school districts and ccdebs
</t>
        </r>
        <r>
          <rPr>
            <sz val="8"/>
            <rFont val="Tahoma"/>
            <family val="2"/>
          </rPr>
          <t xml:space="preserve">
</t>
        </r>
      </text>
    </comment>
    <comment ref="A24" authorId="1">
      <text>
        <r>
          <rPr>
            <b/>
            <sz val="8"/>
            <rFont val="Tahoma"/>
            <family val="2"/>
          </rPr>
          <t>I</t>
        </r>
        <r>
          <rPr>
            <b/>
            <sz val="10"/>
            <rFont val="Arial"/>
            <family val="2"/>
          </rPr>
          <t xml:space="preserve">nclude cost of utilities purchased for other entities
</t>
        </r>
      </text>
    </comment>
    <comment ref="C2" authorId="0">
      <text>
        <r>
          <rPr>
            <b/>
            <sz val="8"/>
            <rFont val="Tahoma"/>
            <family val="2"/>
          </rPr>
          <t>GURALKJ:</t>
        </r>
        <r>
          <rPr>
            <sz val="8"/>
            <rFont val="Tahoma"/>
            <family val="2"/>
          </rPr>
          <t xml:space="preserve">
Insert current fiscal year</t>
        </r>
      </text>
    </comment>
    <comment ref="E18" authorId="2">
      <text>
        <r>
          <rPr>
            <b/>
            <sz val="9"/>
            <rFont val="Tahoma"/>
            <family val="2"/>
          </rPr>
          <t>user:</t>
        </r>
        <r>
          <rPr>
            <sz val="9"/>
            <rFont val="Tahoma"/>
            <family val="2"/>
          </rPr>
          <t xml:space="preserve">
also include 3xx 4xxxxx
Payments to CESA for DTAN 24-371
</t>
        </r>
      </text>
    </comment>
    <comment ref="I18" authorId="2">
      <text>
        <r>
          <rPr>
            <b/>
            <sz val="9"/>
            <rFont val="Tahoma"/>
            <family val="2"/>
          </rPr>
          <t>user:</t>
        </r>
        <r>
          <rPr>
            <sz val="9"/>
            <rFont val="Tahoma"/>
            <family val="2"/>
          </rPr>
          <t xml:space="preserve">
plus 9xx 4xxxxx
plus 6xx Bank charges
plus 7xx Unemployment</t>
        </r>
      </text>
    </comment>
  </commentList>
</comments>
</file>

<file path=xl/comments6.xml><?xml version="1.0" encoding="utf-8"?>
<comments xmlns="http://schemas.openxmlformats.org/spreadsheetml/2006/main">
  <authors>
    <author>GURALKJ</author>
  </authors>
  <commentList>
    <comment ref="B2" authorId="0">
      <text>
        <r>
          <rPr>
            <b/>
            <sz val="8"/>
            <rFont val="Tahoma"/>
            <family val="2"/>
          </rPr>
          <t>GURALKJ:</t>
        </r>
        <r>
          <rPr>
            <sz val="8"/>
            <rFont val="Tahoma"/>
            <family val="2"/>
          </rPr>
          <t xml:space="preserve">
Insert current fiscal year</t>
        </r>
      </text>
    </comment>
  </commentList>
</comments>
</file>

<file path=xl/comments7.xml><?xml version="1.0" encoding="utf-8"?>
<comments xmlns="http://schemas.openxmlformats.org/spreadsheetml/2006/main">
  <authors>
    <author>GURALKJ</author>
  </authors>
  <commentList>
    <comment ref="B2" authorId="0">
      <text>
        <r>
          <rPr>
            <b/>
            <sz val="8"/>
            <rFont val="Tahoma"/>
            <family val="2"/>
          </rPr>
          <t>GURALKJ:</t>
        </r>
        <r>
          <rPr>
            <sz val="8"/>
            <rFont val="Tahoma"/>
            <family val="2"/>
          </rPr>
          <t xml:space="preserve">
Insert current fiscal year</t>
        </r>
      </text>
    </comment>
  </commentList>
</comments>
</file>

<file path=xl/comments9.xml><?xml version="1.0" encoding="utf-8"?>
<comments xmlns="http://schemas.openxmlformats.org/spreadsheetml/2006/main">
  <authors>
    <author>GURALKJ</author>
    <author>John Kiefer</author>
  </authors>
  <commentList>
    <comment ref="C5" authorId="0">
      <text>
        <r>
          <rPr>
            <b/>
            <sz val="8"/>
            <rFont val="Tahoma"/>
            <family val="2"/>
          </rPr>
          <t>GURALKJ:</t>
        </r>
        <r>
          <rPr>
            <sz val="8"/>
            <rFont val="Tahoma"/>
            <family val="2"/>
          </rPr>
          <t xml:space="preserve">
Insert appropriate date.  Should be 2 years later than current fiscal year</t>
        </r>
      </text>
    </comment>
    <comment ref="B2" authorId="0">
      <text>
        <r>
          <rPr>
            <b/>
            <sz val="8"/>
            <rFont val="Tahoma"/>
            <family val="2"/>
          </rPr>
          <t>GURALKJ:</t>
        </r>
        <r>
          <rPr>
            <sz val="8"/>
            <rFont val="Tahoma"/>
            <family val="2"/>
          </rPr>
          <t xml:space="preserve">
Insert current fiscal year</t>
        </r>
      </text>
    </comment>
    <comment ref="H41" authorId="1">
      <text>
        <r>
          <rPr>
            <b/>
            <sz val="9"/>
            <rFont val="Tahoma"/>
            <family val="2"/>
          </rPr>
          <t>John Kiefer:</t>
        </r>
        <r>
          <rPr>
            <sz val="9"/>
            <rFont val="Tahoma"/>
            <family val="2"/>
          </rPr>
          <t xml:space="preserve">
Total Fund 8x
less Fund 8x items below
add back 716 expenses (included in substraction totals)
Less insurances included in Fund 80 accts</t>
        </r>
      </text>
    </comment>
    <comment ref="E61" authorId="1">
      <text>
        <r>
          <rPr>
            <b/>
            <sz val="9"/>
            <rFont val="Tahoma"/>
            <family val="2"/>
          </rPr>
          <t>John Kiefer:</t>
        </r>
        <r>
          <rPr>
            <sz val="9"/>
            <rFont val="Tahoma"/>
            <family val="2"/>
          </rPr>
          <t xml:space="preserve">
$4,203 in fund 25, all rest in fund 81</t>
        </r>
      </text>
    </comment>
    <comment ref="G44" authorId="1">
      <text>
        <r>
          <rPr>
            <b/>
            <sz val="9"/>
            <rFont val="Tahoma"/>
            <family val="2"/>
          </rPr>
          <t>John Kiefer:</t>
        </r>
        <r>
          <rPr>
            <sz val="9"/>
            <rFont val="Tahoma"/>
            <family val="2"/>
          </rPr>
          <t xml:space="preserve">
All fund 98 less project 98-716 (included below)
</t>
        </r>
      </text>
    </comment>
    <comment ref="H56" authorId="1">
      <text>
        <r>
          <rPr>
            <b/>
            <sz val="9"/>
            <rFont val="Tahoma"/>
            <family val="2"/>
          </rPr>
          <t>John Kiefer:</t>
        </r>
        <r>
          <rPr>
            <sz val="9"/>
            <rFont val="Tahoma"/>
            <family val="2"/>
          </rPr>
          <t xml:space="preserve">
Project 25-702
</t>
        </r>
      </text>
    </comment>
  </commentList>
</comments>
</file>

<file path=xl/sharedStrings.xml><?xml version="1.0" encoding="utf-8"?>
<sst xmlns="http://schemas.openxmlformats.org/spreadsheetml/2006/main" count="540" uniqueCount="404">
  <si>
    <t>CESA ANNUAL REPORT</t>
  </si>
  <si>
    <t>From Local Sources</t>
  </si>
  <si>
    <t>Administrative allocation</t>
  </si>
  <si>
    <t>Rentals and other fees</t>
  </si>
  <si>
    <t>From Intermediate Sources</t>
  </si>
  <si>
    <t>Packaged programs</t>
  </si>
  <si>
    <t>Payments from CESAs</t>
  </si>
  <si>
    <t>Payments from counties</t>
  </si>
  <si>
    <t>From State Sources</t>
  </si>
  <si>
    <t>State administrative allocation</t>
  </si>
  <si>
    <t>From Federal Sources</t>
  </si>
  <si>
    <t>Pooled insurance programs</t>
  </si>
  <si>
    <t>Direct federal grants</t>
  </si>
  <si>
    <t>Special education aids</t>
  </si>
  <si>
    <t>Instruction</t>
  </si>
  <si>
    <t>Support Services</t>
  </si>
  <si>
    <t>General administration</t>
  </si>
  <si>
    <t>Total Support Services</t>
  </si>
  <si>
    <t>Non-Instructional Services</t>
  </si>
  <si>
    <t>Cooperative equipment repair</t>
  </si>
  <si>
    <t>Total Non-Instructional Services</t>
  </si>
  <si>
    <t>Facilities Acquisition and Construction</t>
  </si>
  <si>
    <t>Non-Property Expenditures</t>
  </si>
  <si>
    <t>Property Expenditures</t>
  </si>
  <si>
    <t>Equipment</t>
  </si>
  <si>
    <t>CESA provided services</t>
  </si>
  <si>
    <t>Total Instructional Services</t>
  </si>
  <si>
    <t>Total Facilities Acquisition</t>
  </si>
  <si>
    <t xml:space="preserve">Cooperative purchasing- supplies </t>
  </si>
  <si>
    <t>Investment income</t>
  </si>
  <si>
    <t>Long-term debt proceeds</t>
  </si>
  <si>
    <t>Grants through DPI</t>
  </si>
  <si>
    <t>Grants through other state agencies</t>
  </si>
  <si>
    <t>Federal grants through other entities</t>
  </si>
  <si>
    <t>Total Local Receipts</t>
  </si>
  <si>
    <t>Student transportation</t>
  </si>
  <si>
    <t>Other support services</t>
  </si>
  <si>
    <t>Pupil support</t>
  </si>
  <si>
    <t>Instructional staff support</t>
  </si>
  <si>
    <t>Debt Service</t>
  </si>
  <si>
    <t>Total Debt Service</t>
  </si>
  <si>
    <t>REVENUES</t>
  </si>
  <si>
    <t>Cooperative purchasing reimbursements</t>
  </si>
  <si>
    <t>Shared service fees</t>
  </si>
  <si>
    <t>Other individuals or organizations</t>
  </si>
  <si>
    <t>Federal grants through DPI</t>
  </si>
  <si>
    <t>EXPENDITURES</t>
  </si>
  <si>
    <t>Purchased package instructional service</t>
  </si>
  <si>
    <t>Maintenance/operations</t>
  </si>
  <si>
    <t>CESA</t>
  </si>
  <si>
    <t>FISCAL YEAR</t>
  </si>
  <si>
    <t>Principal (CESA Operations)</t>
  </si>
  <si>
    <t>Interest (CESA Operations)</t>
  </si>
  <si>
    <t>GASB 34</t>
  </si>
  <si>
    <t>ADJUSTMENTS</t>
  </si>
  <si>
    <t>TOTAL ALL EXPENSES</t>
  </si>
  <si>
    <t>The total cost figures entered will distribute to the appropriate column(s),</t>
  </si>
  <si>
    <t>indirect restricted, unrestricted, direct cost, or excluded cost.</t>
  </si>
  <si>
    <t>Shaded cells on the worksheet should not have any numbers entered.</t>
  </si>
  <si>
    <t>The restricted and unrestricted indirect cost rate will automatically calculate</t>
  </si>
  <si>
    <t>from all cost data entered into the spreadsheet.</t>
  </si>
  <si>
    <t xml:space="preserve">Please include any necessary adjustments to the cost data entered before </t>
  </si>
  <si>
    <t>completing.  Do not prepare Form PI 1161.</t>
  </si>
  <si>
    <t>INDIRECT COST RATE PROPOSAL</t>
  </si>
  <si>
    <t>TOTAL</t>
  </si>
  <si>
    <t>RESTRICTED</t>
  </si>
  <si>
    <t>UNRESTRICTED</t>
  </si>
  <si>
    <t>25</t>
  </si>
  <si>
    <t>200 000</t>
  </si>
  <si>
    <t>100</t>
  </si>
  <si>
    <t>SALARIES</t>
  </si>
  <si>
    <t>200</t>
  </si>
  <si>
    <t>310</t>
  </si>
  <si>
    <t>PERSONAL SERVICES</t>
  </si>
  <si>
    <t>320</t>
  </si>
  <si>
    <t>PROPERTY SERVICES</t>
  </si>
  <si>
    <t>330</t>
  </si>
  <si>
    <t>UTILITIES</t>
  </si>
  <si>
    <t>340</t>
  </si>
  <si>
    <t>350</t>
  </si>
  <si>
    <t>COMMUNICATION</t>
  </si>
  <si>
    <t>360</t>
  </si>
  <si>
    <t>370</t>
  </si>
  <si>
    <t>380</t>
  </si>
  <si>
    <t>390</t>
  </si>
  <si>
    <t>INTERFUND PAYMENTS</t>
  </si>
  <si>
    <t>400</t>
  </si>
  <si>
    <t>500</t>
  </si>
  <si>
    <t>600</t>
  </si>
  <si>
    <t>710</t>
  </si>
  <si>
    <t>AGENCY INSURANCE</t>
  </si>
  <si>
    <t>720</t>
  </si>
  <si>
    <t>JUDGMENTS &amp; SETTLEMENTS</t>
  </si>
  <si>
    <t>730</t>
  </si>
  <si>
    <t>UNEMPLOYMENT COMPENSATION</t>
  </si>
  <si>
    <t>790</t>
  </si>
  <si>
    <t>OTHER INSURANCE &amp; JUDGMENTS</t>
  </si>
  <si>
    <t>900</t>
  </si>
  <si>
    <t>OTHER OBJECTS</t>
  </si>
  <si>
    <t>400 000</t>
  </si>
  <si>
    <t>000</t>
  </si>
  <si>
    <t>000 000</t>
  </si>
  <si>
    <t>21</t>
  </si>
  <si>
    <t>STATE PROJECTS</t>
  </si>
  <si>
    <t>22</t>
  </si>
  <si>
    <t>FEDERAL ECIA PROJECTS</t>
  </si>
  <si>
    <t>24</t>
  </si>
  <si>
    <t>FEDERAL HAND. PROJECTS</t>
  </si>
  <si>
    <t>29</t>
  </si>
  <si>
    <t>OTHER SPECIAL PROJECTS</t>
  </si>
  <si>
    <t>30</t>
  </si>
  <si>
    <t>40</t>
  </si>
  <si>
    <t>50</t>
  </si>
  <si>
    <t>60</t>
  </si>
  <si>
    <t>75</t>
  </si>
  <si>
    <t/>
  </si>
  <si>
    <t>80</t>
  </si>
  <si>
    <t>98</t>
  </si>
  <si>
    <t>99</t>
  </si>
  <si>
    <t>UNADJUSTED INDIRECT RATES:</t>
  </si>
  <si>
    <t>CAPITAL OBJECTS</t>
  </si>
  <si>
    <t>TOTAL GENERAL ADMIN. COST CENTER 25</t>
  </si>
  <si>
    <t>DEBT SERVICE</t>
  </si>
  <si>
    <t xml:space="preserve">CAPITAL PROJECTS </t>
  </si>
  <si>
    <t xml:space="preserve">FOOD SERVICE </t>
  </si>
  <si>
    <t>INTERNAL SERVICE</t>
  </si>
  <si>
    <t xml:space="preserve">CASH EQUITY TRUST </t>
  </si>
  <si>
    <t xml:space="preserve">DEFERRED CLASSIFICATION </t>
  </si>
  <si>
    <t xml:space="preserve">CESA PACKAGE SERVICES </t>
  </si>
  <si>
    <t>GEN. EDUCATION SHARED SERV.</t>
  </si>
  <si>
    <t>GEN. NON-EDUC. SHARED SERV.</t>
  </si>
  <si>
    <t xml:space="preserve">MISCELLANEOUS </t>
  </si>
  <si>
    <t>GENERAL</t>
  </si>
  <si>
    <t>LEDGER</t>
  </si>
  <si>
    <t>CESA ANNUAL REPORT AND INDIRECT COST WORKSHEET</t>
  </si>
  <si>
    <t>INFORMATION TECHNOLOGY</t>
  </si>
  <si>
    <t>TRAVEL</t>
  </si>
  <si>
    <t>EMPLOYE BENEFITS</t>
  </si>
  <si>
    <t>PAYMENT TO NON-GOVERNMENTAL AGENCIES</t>
  </si>
  <si>
    <t>INTER-GOVERNMENTAL PAYMENTS FOR SERVICES</t>
  </si>
  <si>
    <t>NON-CAPITAL OBJECTS</t>
  </si>
  <si>
    <t>DEBT RETIREMENT</t>
  </si>
  <si>
    <t>NON-PROGRAM TRANSACTIONS</t>
  </si>
  <si>
    <t>COMMON ADJUSTMENTS</t>
  </si>
  <si>
    <t>Allowable indirect costs:</t>
  </si>
  <si>
    <t>Excluded costs that should not be included in the direct or indirect costs:</t>
  </si>
  <si>
    <t>OTHER ADJUSTMENTS:</t>
  </si>
  <si>
    <t>are classified as direct costs.  This is based on the assumption that the largest portion of this</t>
  </si>
  <si>
    <t>For indirect cost worksheet purposes all salaries, fringe benefits and travel accounted for in Fund 25</t>
  </si>
  <si>
    <t xml:space="preserve">dues are required to do business effectively they are allowable indirect costs and should be adjusted.  </t>
  </si>
  <si>
    <t>Per the indirect cost worksheet, all other objects (900) are classified as direct costs.  If membership</t>
  </si>
  <si>
    <t>adjustment.</t>
  </si>
  <si>
    <t>These adjustments are not all inclusive.  Please contact the DPI with any questions regarding an</t>
  </si>
  <si>
    <t>Fund 25:</t>
  </si>
  <si>
    <t>Legal cost associated with interpretation of laws and regulations</t>
  </si>
  <si>
    <t>Audit cost if not directly charged to federal grants</t>
  </si>
  <si>
    <t>Unemployment insurance for employees whose costs were indirect</t>
  </si>
  <si>
    <t>Liability, property, fidelity bond premiums and worker’s compensation</t>
  </si>
  <si>
    <t>Judgments against the agency</t>
  </si>
  <si>
    <t>Any intergovernmental payments for transit of aids</t>
  </si>
  <si>
    <t>Inter-fund operating transfers</t>
  </si>
  <si>
    <t>Capital objects</t>
  </si>
  <si>
    <t>Debt payments</t>
  </si>
  <si>
    <t>Salaries</t>
  </si>
  <si>
    <t>Employee</t>
  </si>
  <si>
    <t xml:space="preserve">Purchased </t>
  </si>
  <si>
    <t>Non-capital</t>
  </si>
  <si>
    <t xml:space="preserve">Capital </t>
  </si>
  <si>
    <t>Debt</t>
  </si>
  <si>
    <t>Other</t>
  </si>
  <si>
    <t>Benefits</t>
  </si>
  <si>
    <t>Services</t>
  </si>
  <si>
    <t>Supplies</t>
  </si>
  <si>
    <t>Items</t>
  </si>
  <si>
    <t>Cooperative purchasing-utilities</t>
  </si>
  <si>
    <t>Ledger</t>
  </si>
  <si>
    <t>General</t>
  </si>
  <si>
    <t>Expenses</t>
  </si>
  <si>
    <t>Adjustments</t>
  </si>
  <si>
    <t>expenditure is for the chief executive and the Board of Control.  The salary and fringe benefits of</t>
  </si>
  <si>
    <t>the support positions can be reported as indirect costs including any travel cost.  Therefore, an</t>
  </si>
  <si>
    <t>adjustment can be made for these expenditures from the direct cost to the indirect cost.</t>
  </si>
  <si>
    <t>Using current fiscal year audited data, enter total cost per individual line item.</t>
  </si>
  <si>
    <t>BASED ON CURRENT FISCAL YEAR EXPENDITURES</t>
  </si>
  <si>
    <t xml:space="preserve">FISCAL YEAR </t>
  </si>
  <si>
    <t>Wisconsin Department of Public Instruction</t>
  </si>
  <si>
    <t>ANNUAL REPORT COVERPAGE</t>
  </si>
  <si>
    <t>Street Address</t>
  </si>
  <si>
    <t>City</t>
  </si>
  <si>
    <t>Zip</t>
  </si>
  <si>
    <t>State</t>
  </si>
  <si>
    <t>Treasurer's Home Address (Street, City, State, Zip)</t>
  </si>
  <si>
    <t>Bond Amount</t>
  </si>
  <si>
    <t>Expiration Date Mo./Day/Yr.</t>
  </si>
  <si>
    <t>Treasurer Bond Information</t>
  </si>
  <si>
    <t>Bonding Co.</t>
  </si>
  <si>
    <t>Administrator Bond Information</t>
  </si>
  <si>
    <r>
      <t xml:space="preserve">WE, THE BELOW LISTED AGENCY OFFICIALS, DO HEREBY CERTIFY AND ATTEST WITH OUR SIGNATURES </t>
    </r>
    <r>
      <rPr>
        <sz val="8"/>
        <rFont val="Arial"/>
        <family val="2"/>
      </rPr>
      <t>that this report is true</t>
    </r>
  </si>
  <si>
    <t>according to our best knowledge and belief; that the enclosed financial statements represent an accurate presentation of those</t>
  </si>
  <si>
    <t>expenses incurred in the "maintenance and operation of the office of the board of control and agency administrator" of financial</t>
  </si>
  <si>
    <t>Signature of Administrator</t>
  </si>
  <si>
    <t>Signature of Treasurer</t>
  </si>
  <si>
    <t>Signature of Board of Control Chairperson</t>
  </si>
  <si>
    <t>Date Signed</t>
  </si>
  <si>
    <t>2.</t>
  </si>
  <si>
    <t>1.</t>
  </si>
  <si>
    <t>EMPLOYEE BENEFIT TRUST FUND</t>
  </si>
  <si>
    <t>Additions</t>
  </si>
  <si>
    <t>Deductions</t>
  </si>
  <si>
    <t>Changes in Net Assets</t>
  </si>
  <si>
    <t>Net Assets, beginning of year</t>
  </si>
  <si>
    <t>Net Assets, end of year</t>
  </si>
  <si>
    <t xml:space="preserve">     Investment Earnings</t>
  </si>
  <si>
    <t xml:space="preserve">     Employer Contribution</t>
  </si>
  <si>
    <t xml:space="preserve">     Retiree Contribution</t>
  </si>
  <si>
    <t xml:space="preserve">     Post retirement benefit expense</t>
  </si>
  <si>
    <t>Complete the Excel executable file Annual Report and submit email attachment to:</t>
  </si>
  <si>
    <t>Complete this cover page, print and keep on file with appropriate signatures.</t>
  </si>
  <si>
    <t>INSTRUCTIONS:</t>
  </si>
  <si>
    <t>CESA Annual Report</t>
  </si>
  <si>
    <t>Schedule of Revenues, Expenditures, and Changes in Fund Balance</t>
  </si>
  <si>
    <t>Governmental Funds - Budgetary Basis</t>
  </si>
  <si>
    <t>Projects</t>
  </si>
  <si>
    <t>Federal</t>
  </si>
  <si>
    <t>ECIA</t>
  </si>
  <si>
    <t>Handicapped</t>
  </si>
  <si>
    <t>Administration</t>
  </si>
  <si>
    <t>Special</t>
  </si>
  <si>
    <t>Education</t>
  </si>
  <si>
    <t>Shared</t>
  </si>
  <si>
    <t>Noneducation</t>
  </si>
  <si>
    <t>Miscellaneous</t>
  </si>
  <si>
    <t>Programs</t>
  </si>
  <si>
    <t>Capital</t>
  </si>
  <si>
    <t>Total</t>
  </si>
  <si>
    <t>Revenues:</t>
  </si>
  <si>
    <t xml:space="preserve">  Local Sources</t>
  </si>
  <si>
    <t xml:space="preserve">  Intermediate Sources</t>
  </si>
  <si>
    <t xml:space="preserve">  State Sources</t>
  </si>
  <si>
    <t xml:space="preserve">  Federal Sources</t>
  </si>
  <si>
    <t xml:space="preserve">  Other Sources</t>
  </si>
  <si>
    <t xml:space="preserve">   Total Revenues</t>
  </si>
  <si>
    <t xml:space="preserve">Expenditures: </t>
  </si>
  <si>
    <t xml:space="preserve">  Instruction:</t>
  </si>
  <si>
    <t xml:space="preserve">    Current</t>
  </si>
  <si>
    <t xml:space="preserve">    Capital Outlay</t>
  </si>
  <si>
    <t xml:space="preserve">  Support Services:</t>
  </si>
  <si>
    <t xml:space="preserve">  Non-Program:</t>
  </si>
  <si>
    <t xml:space="preserve">   Total Expenditures</t>
  </si>
  <si>
    <t xml:space="preserve">Excess (Deficiency) of </t>
  </si>
  <si>
    <t xml:space="preserve"> Revenues Over Expenditures</t>
  </si>
  <si>
    <t>Total Intermediate Sources</t>
  </si>
  <si>
    <t>Total State Sources</t>
  </si>
  <si>
    <t>Total Federal Sources</t>
  </si>
  <si>
    <t>TOTAL ALL REVENUES</t>
  </si>
  <si>
    <t>Other Financing Sources (Uses)</t>
  </si>
  <si>
    <t xml:space="preserve">    Transfers In</t>
  </si>
  <si>
    <t xml:space="preserve">    Transfers Out</t>
  </si>
  <si>
    <t xml:space="preserve">   Total Other Financing Sources</t>
  </si>
  <si>
    <t xml:space="preserve">     (Uses) </t>
  </si>
  <si>
    <t>Net Change in Fund Balances</t>
  </si>
  <si>
    <t>Fund Balance, Beginning of Year</t>
  </si>
  <si>
    <t>Fund Balance, End of Year</t>
  </si>
  <si>
    <t>PI-1523 (Rev. 7-14)</t>
  </si>
  <si>
    <t>Treasurer for the year ending June 30, 2014</t>
  </si>
  <si>
    <t>position and operations on and for the period ending June 30, 2014.</t>
  </si>
  <si>
    <t>Statute 116.08.</t>
  </si>
  <si>
    <t>Please read carefully the following directions for completing the CESA annual report that is required by Wisconsin</t>
  </si>
  <si>
    <t>in the governmental funds tab section of this file. (Please note that additional columns may be added for additional</t>
  </si>
  <si>
    <t>1)-  Complete the Schedule of Revenues, Expenditures, and Changes in Fund Balance.  This schedule is located</t>
  </si>
  <si>
    <t xml:space="preserve">The GASB # 34 expenses column should be reconciled to the "Statement of Revenues, Expenses, and </t>
  </si>
  <si>
    <t xml:space="preserve">3)-  Complete the expense summary.  See the expense tab below.  The general ledger columns numbers on this </t>
  </si>
  <si>
    <t xml:space="preserve">2)-  Complete the revenue summary.  See the revenue tab below.  The general ledger column numbers on this </t>
  </si>
  <si>
    <t>summary can be taken from the general ledger and should be reconciled to the revenues per the Schedule of</t>
  </si>
  <si>
    <t xml:space="preserve">4)-  Complete the employee benefit trust fund summary if applicable.  See the employee benefit trust fund tab below.  </t>
  </si>
  <si>
    <t xml:space="preserve">The employee benefit trust fund activity should be included in the audit financials and reconciled to this schedule. </t>
  </si>
  <si>
    <r>
      <t xml:space="preserve">With the subject line </t>
    </r>
    <r>
      <rPr>
        <b/>
        <sz val="8"/>
        <rFont val="Arial"/>
        <family val="2"/>
      </rPr>
      <t>CESA</t>
    </r>
    <r>
      <rPr>
        <sz val="8"/>
        <rFont val="Arial"/>
        <family val="2"/>
      </rPr>
      <t xml:space="preserve"> </t>
    </r>
    <r>
      <rPr>
        <i/>
        <sz val="8"/>
        <rFont val="Arial"/>
        <family val="2"/>
      </rPr>
      <t>(No.)</t>
    </r>
    <r>
      <rPr>
        <sz val="8"/>
        <rFont val="Arial"/>
        <family val="2"/>
      </rPr>
      <t xml:space="preserve"> 2013-14 Annual Report</t>
    </r>
  </si>
  <si>
    <t>the expenditures reported on this schedule must be before any GASB Statement # 34 conversion entries.</t>
  </si>
  <si>
    <t xml:space="preserve">  Local Sources:</t>
  </si>
  <si>
    <t xml:space="preserve">    Interfund Payments</t>
  </si>
  <si>
    <t xml:space="preserve">    Other Local Services</t>
  </si>
  <si>
    <t xml:space="preserve">    Charges for Services</t>
  </si>
  <si>
    <t xml:space="preserve">  Other Sources:</t>
  </si>
  <si>
    <t>Internal Service Funds - Budgetary Basis</t>
  </si>
  <si>
    <t xml:space="preserve">    Miscellaneous</t>
  </si>
  <si>
    <t>Delivery</t>
  </si>
  <si>
    <t>Service</t>
  </si>
  <si>
    <t>Buildings</t>
  </si>
  <si>
    <t>Audit</t>
  </si>
  <si>
    <t>Printing</t>
  </si>
  <si>
    <t>and</t>
  </si>
  <si>
    <t>Copying</t>
  </si>
  <si>
    <t>Postage</t>
  </si>
  <si>
    <t>Telephone</t>
  </si>
  <si>
    <t>Agency</t>
  </si>
  <si>
    <t>Expense</t>
  </si>
  <si>
    <t>Technology</t>
  </si>
  <si>
    <t xml:space="preserve">   Total Expenses</t>
  </si>
  <si>
    <t xml:space="preserve"> Revenues Over Expenses</t>
  </si>
  <si>
    <t>Net Position, Beginning of Year</t>
  </si>
  <si>
    <t>Net Position, End of Year</t>
  </si>
  <si>
    <t>Change in Net Position</t>
  </si>
  <si>
    <t>Schedule of Revenues, Expenses, and Changes in Net Position</t>
  </si>
  <si>
    <t xml:space="preserve">6)-  Complete the indirect cost summary of expenditures.  See the indirect cost tab below.  Please note that </t>
  </si>
  <si>
    <t xml:space="preserve">5)-  Complete the internal service fund summary.  See the internal service fund tab below.  Please note that </t>
  </si>
  <si>
    <t>additional columns can be added for additional funds.</t>
  </si>
  <si>
    <t xml:space="preserve">summary can be taken from the general ledger and should be reconciled to the expenses per the Schedule of Revenues, </t>
  </si>
  <si>
    <t xml:space="preserve">The GASB # 34 revenues column should be reconciled to the revenues per the "Statement of Revenues, </t>
  </si>
  <si>
    <t>Expenses, and Changes in Net Position" in the audited financials.</t>
  </si>
  <si>
    <t>Changes in Net Position" in the audited financials.</t>
  </si>
  <si>
    <t>Expenditures, and Changes in Fund Balance.  Please enter the "conversion" entries in the GASB # 34 Adjustments</t>
  </si>
  <si>
    <t xml:space="preserve">column.  </t>
  </si>
  <si>
    <t>"conversion" entries in the GASB # 34 column.</t>
  </si>
  <si>
    <t xml:space="preserve">Revenues, Expenditures and Changes in Fund Balance (Governmental Funds Tab below).  Please enter the </t>
  </si>
  <si>
    <t>report may have a similar schedule.</t>
  </si>
  <si>
    <t xml:space="preserve">funds).  The amounts on this schedule should be taken from your general ledger.  Please note that your audit </t>
  </si>
  <si>
    <t>dpisfsreports@dpi.wi.gov</t>
  </si>
  <si>
    <t>21/22</t>
  </si>
  <si>
    <t>800-900</t>
  </si>
  <si>
    <t>60's</t>
  </si>
  <si>
    <t>80-73</t>
  </si>
  <si>
    <t>Fiscal/HR</t>
  </si>
  <si>
    <t>In Fiscal</t>
  </si>
  <si>
    <t>Central Supply</t>
  </si>
  <si>
    <t>Interfund Transfers</t>
  </si>
  <si>
    <t>97 &amp; 27</t>
  </si>
  <si>
    <t>Business Office/Human Resources Cost</t>
  </si>
  <si>
    <t>IT Services and Networking Cost</t>
  </si>
  <si>
    <t>Clerical Pool</t>
  </si>
  <si>
    <t>Agency Communications/ Phone/Postage not direct</t>
  </si>
  <si>
    <t>CESA 6</t>
  </si>
  <si>
    <t>2935 Universal Ct</t>
  </si>
  <si>
    <t>Oshkosh</t>
  </si>
  <si>
    <t>WI</t>
  </si>
  <si>
    <t>Richard Fink</t>
  </si>
  <si>
    <t>N9650 Sunnyview Rd Mayville, WI 53050</t>
  </si>
  <si>
    <t>250,00</t>
  </si>
  <si>
    <t>Employers Mutual Casualty Company</t>
  </si>
  <si>
    <t>Please note that the total expenses in this column must be reconciled (match) the total expenses per the "Schedule of Revenues, Expenditures, and Changes in Fund Balance. - Governmental Funds-Budgetary Basis" located in the Governmental Funds tab per this spreadsheet.</t>
  </si>
  <si>
    <t>Please note that the total revenues in this column must be reconciled (match) the total expenses per the "Schedule of Revenues, Expenditures, and Changes in Fund Balance. - Governmental Funds-Budgetary Basis" located in the Governmental Funds tab per this spreadsheet.</t>
  </si>
  <si>
    <t>Please note that the total revenues in this column must be reconciled (match) the total revenues per the "Statement of Revenues, Expenses and Changes in Net Position" per the audited Financial Statements.</t>
  </si>
  <si>
    <t>Please note that the total expenses in this column must be reconciled (match) the total revenues per the "Statement of Revenues, Expenses and Changes in Net Position" per the audited Financial Statements.</t>
  </si>
  <si>
    <t>2014-15</t>
  </si>
  <si>
    <t>Alio Totals</t>
  </si>
  <si>
    <t>9xx</t>
  </si>
  <si>
    <t>fund 73</t>
  </si>
  <si>
    <t>23x</t>
  </si>
  <si>
    <t>none in F15</t>
  </si>
  <si>
    <t>23xxxx</t>
  </si>
  <si>
    <t>25xxxx</t>
  </si>
  <si>
    <t>Function</t>
  </si>
  <si>
    <t>21xxxx</t>
  </si>
  <si>
    <t>223XXX</t>
  </si>
  <si>
    <t>222XXX</t>
  </si>
  <si>
    <t>2219XX</t>
  </si>
  <si>
    <t>22XXXX</t>
  </si>
  <si>
    <t>22xxxx</t>
  </si>
  <si>
    <t>1xxxxx</t>
  </si>
  <si>
    <r>
      <t xml:space="preserve">2xxxxx </t>
    </r>
    <r>
      <rPr>
        <sz val="9"/>
        <rFont val="Calibri"/>
        <family val="2"/>
      </rPr>
      <t>minus functions above</t>
    </r>
  </si>
  <si>
    <t>obj 8xx</t>
  </si>
  <si>
    <t>1xx</t>
  </si>
  <si>
    <t>2xx</t>
  </si>
  <si>
    <t>3xx</t>
  </si>
  <si>
    <t>4xx</t>
  </si>
  <si>
    <t>5xx</t>
  </si>
  <si>
    <t>Object:</t>
  </si>
  <si>
    <t>9xx, 6xx, 7xx</t>
  </si>
  <si>
    <t>Fringe</t>
  </si>
  <si>
    <t>Wade</t>
  </si>
  <si>
    <t>All 701</t>
  </si>
  <si>
    <t>Difference</t>
  </si>
  <si>
    <t>Membership Dues in Fund 25-701</t>
  </si>
  <si>
    <t>Legal Cost</t>
  </si>
  <si>
    <t>Audit Cost</t>
  </si>
  <si>
    <t>Unemployment Insurance</t>
  </si>
  <si>
    <t>Cost Center 25 Support Staff</t>
  </si>
  <si>
    <t>Building repairs/cleaning/Utilities/Delivery</t>
  </si>
  <si>
    <t>Liability, Property, Fidelity Bond Prem. &amp; Workers Comp.</t>
  </si>
  <si>
    <t>716, 805,806,807</t>
  </si>
  <si>
    <t>Common Adjustments from Direct to Indirect:</t>
  </si>
  <si>
    <t>Excluded Costs:</t>
  </si>
  <si>
    <t>Intergovernmental Payment for Transit of Aids</t>
  </si>
  <si>
    <t>Inter-fund Operating Transfers</t>
  </si>
  <si>
    <t>Capital Objects</t>
  </si>
  <si>
    <t>Debt Payments</t>
  </si>
  <si>
    <t>Adjusted Totals</t>
  </si>
  <si>
    <t>Adjusted Indirect Rates</t>
  </si>
  <si>
    <t>Unrestricted</t>
  </si>
  <si>
    <t>Restricted</t>
  </si>
  <si>
    <t>Date:</t>
  </si>
  <si>
    <t>John Kiefer</t>
  </si>
  <si>
    <t>Prepared by:</t>
  </si>
  <si>
    <t>Cost Center</t>
  </si>
  <si>
    <t>Object</t>
  </si>
  <si>
    <t>Account Name</t>
  </si>
  <si>
    <t>Indirect Restricted</t>
  </si>
  <si>
    <t>Indirect Unrestricted</t>
  </si>
  <si>
    <t>Direct Cost</t>
  </si>
  <si>
    <t>Excluded Cost</t>
  </si>
  <si>
    <t>Total Cost</t>
  </si>
  <si>
    <t>25-701 not included above</t>
  </si>
  <si>
    <t>25-701 &amp; 702 not included above</t>
  </si>
  <si>
    <t>98-716 Total expenses</t>
  </si>
  <si>
    <t>alio total expenses</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</si>
</sst>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s>
  <fonts count="69">
    <font>
      <sz val="10"/>
      <name val="Arial"/>
      <family val="0"/>
    </font>
    <font>
      <sz val="11"/>
      <color indexed="8"/>
      <name val="Calibri"/>
      <family val="2"/>
    </font>
    <font>
      <sz val="8"/>
      <name val="Tahoma"/>
      <family val="2"/>
    </font>
    <font>
      <b/>
      <sz val="10"/>
      <name val="Arial"/>
      <family val="2"/>
    </font>
    <font>
      <sz val="14"/>
      <name val="Arial"/>
      <family val="2"/>
    </font>
    <font>
      <sz val="12"/>
      <name val="Arial"/>
      <family val="2"/>
    </font>
    <font>
      <u val="single"/>
      <sz val="10"/>
      <color indexed="12"/>
      <name val="Arial"/>
      <family val="2"/>
    </font>
    <font>
      <sz val="8"/>
      <name val="Arial"/>
      <family val="2"/>
    </font>
    <font>
      <b/>
      <sz val="12"/>
      <name val="Arial"/>
      <family val="2"/>
    </font>
    <font>
      <b/>
      <sz val="8"/>
      <name val="Tahoma"/>
      <family val="2"/>
    </font>
    <font>
      <b/>
      <sz val="8"/>
      <name val="Arial"/>
      <family val="2"/>
    </font>
    <font>
      <i/>
      <sz val="8"/>
      <name val="Arial"/>
      <family val="2"/>
    </font>
    <font>
      <b/>
      <sz val="14"/>
      <name val="Arial"/>
      <family val="2"/>
    </font>
    <font>
      <sz val="11"/>
      <name val="Calibri"/>
      <family val="2"/>
    </font>
    <font>
      <sz val="10"/>
      <name val="Calibri"/>
      <family val="2"/>
    </font>
    <font>
      <sz val="10"/>
      <color indexed="12"/>
      <name val="Calibri"/>
      <family val="2"/>
    </font>
    <font>
      <b/>
      <sz val="10"/>
      <name val="Calibri"/>
      <family val="2"/>
    </font>
    <font>
      <sz val="14"/>
      <name val="Calibri"/>
      <family val="2"/>
    </font>
    <font>
      <sz val="12"/>
      <name val="Calibri"/>
      <family val="2"/>
    </font>
    <font>
      <b/>
      <sz val="14"/>
      <name val="Calibri"/>
      <family val="2"/>
    </font>
    <font>
      <sz val="10"/>
      <color indexed="10"/>
      <name val="Calibri"/>
      <family val="2"/>
    </font>
    <font>
      <b/>
      <sz val="12"/>
      <name val="Calibri"/>
      <family val="2"/>
    </font>
    <font>
      <u val="single"/>
      <sz val="11"/>
      <name val="Calibri"/>
      <family val="2"/>
    </font>
    <font>
      <b/>
      <sz val="11"/>
      <name val="Calibri"/>
      <family val="2"/>
    </font>
    <font>
      <sz val="11"/>
      <color indexed="12"/>
      <name val="Calibri"/>
      <family val="2"/>
    </font>
    <font>
      <u val="double"/>
      <sz val="11"/>
      <name val="Calibri"/>
      <family val="2"/>
    </font>
    <font>
      <sz val="11"/>
      <color indexed="10"/>
      <name val="Calibri"/>
      <family val="2"/>
    </font>
    <font>
      <b/>
      <u val="single"/>
      <sz val="11"/>
      <name val="Calibri"/>
      <family val="2"/>
    </font>
    <font>
      <sz val="9"/>
      <name val="Tahoma"/>
      <family val="2"/>
    </font>
    <font>
      <b/>
      <sz val="9"/>
      <name val="Tahoma"/>
      <family val="2"/>
    </font>
    <font>
      <u val="single"/>
      <sz val="11"/>
      <color indexed="8"/>
      <name val="Calibri"/>
      <family val="2"/>
    </font>
    <font>
      <sz val="11"/>
      <color indexed="53"/>
      <name val="Calibri"/>
      <family val="2"/>
    </font>
    <font>
      <sz val="9"/>
      <name val="Calibri"/>
      <family val="2"/>
    </font>
    <font>
      <u val="single"/>
      <sz val="10"/>
      <name val="Calibri"/>
      <family val="2"/>
    </font>
    <font>
      <sz val="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1"/>
      <color rgb="FF0000FF"/>
      <name val="Calibri"/>
      <family val="2"/>
    </font>
    <font>
      <sz val="11"/>
      <color theme="9" tint="-0.2499700039625167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indexed="22"/>
        <bgColor indexed="64"/>
      </patternFill>
    </fill>
    <fill>
      <patternFill patternType="solid">
        <fgColor rgb="FFFFFF0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right/>
      <top/>
      <bottom style="double"/>
    </border>
    <border>
      <left/>
      <right/>
      <top style="double"/>
      <bottom/>
    </border>
    <border>
      <left style="thin"/>
      <right/>
      <top style="thin"/>
      <bottom/>
    </border>
    <border>
      <left/>
      <right/>
      <top style="thin"/>
      <bottom/>
    </border>
    <border>
      <left style="thin"/>
      <right/>
      <top style="double"/>
      <bottom/>
    </border>
    <border>
      <left/>
      <right style="dashed"/>
      <top/>
      <bottom/>
    </border>
    <border>
      <left style="thin"/>
      <right/>
      <top/>
      <bottom/>
    </border>
    <border>
      <left style="thin"/>
      <right/>
      <top/>
      <bottom style="double"/>
    </border>
    <border>
      <left style="thin"/>
      <right/>
      <top/>
      <bottom style="thin"/>
    </border>
    <border>
      <left/>
      <right style="dashed"/>
      <top/>
      <bottom style="double"/>
    </border>
    <border>
      <left/>
      <right/>
      <top style="thin"/>
      <bottom style="thin"/>
    </border>
    <border>
      <left/>
      <right/>
      <top style="thin"/>
      <bottom style="double"/>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6"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0" borderId="0">
      <alignment/>
      <protection/>
    </xf>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190">
    <xf numFmtId="0" fontId="0" fillId="0" borderId="0" xfId="0" applyAlignment="1">
      <alignment/>
    </xf>
    <xf numFmtId="0" fontId="3" fillId="0" borderId="0" xfId="0" applyFont="1" applyAlignment="1">
      <alignment/>
    </xf>
    <xf numFmtId="0" fontId="4" fillId="33" borderId="0" xfId="0" applyFont="1" applyFill="1" applyAlignment="1">
      <alignment/>
    </xf>
    <xf numFmtId="0" fontId="0" fillId="0" borderId="0" xfId="0" applyFont="1" applyAlignment="1">
      <alignment/>
    </xf>
    <xf numFmtId="0" fontId="0" fillId="0" borderId="0" xfId="0" applyAlignment="1" applyProtection="1">
      <alignment/>
      <protection/>
    </xf>
    <xf numFmtId="1" fontId="5" fillId="0" borderId="0" xfId="0" applyNumberFormat="1" applyFont="1" applyFill="1" applyAlignment="1">
      <alignment horizontal="center"/>
    </xf>
    <xf numFmtId="0" fontId="5" fillId="0" borderId="0" xfId="0" applyFont="1" applyAlignment="1">
      <alignment/>
    </xf>
    <xf numFmtId="0" fontId="8" fillId="0" borderId="0" xfId="0" applyFont="1" applyAlignment="1">
      <alignment/>
    </xf>
    <xf numFmtId="0" fontId="0" fillId="0" borderId="0" xfId="0" applyFont="1" applyAlignment="1">
      <alignment/>
    </xf>
    <xf numFmtId="0" fontId="0" fillId="0" borderId="0" xfId="0" applyFont="1" applyAlignment="1">
      <alignment horizontal="left" indent="5"/>
    </xf>
    <xf numFmtId="0" fontId="4" fillId="33" borderId="0" xfId="0" applyFont="1" applyFill="1" applyBorder="1" applyAlignment="1">
      <alignment/>
    </xf>
    <xf numFmtId="0" fontId="5" fillId="0" borderId="0" xfId="0" applyNumberFormat="1" applyFont="1" applyBorder="1" applyAlignment="1" applyProtection="1">
      <alignment horizontal="center"/>
      <protection locked="0"/>
    </xf>
    <xf numFmtId="0" fontId="0" fillId="0" borderId="0" xfId="0" applyAlignment="1" applyProtection="1">
      <alignment/>
      <protection locked="0"/>
    </xf>
    <xf numFmtId="0" fontId="8" fillId="0" borderId="0" xfId="0" applyFont="1" applyAlignment="1">
      <alignment horizontal="center"/>
    </xf>
    <xf numFmtId="0" fontId="12" fillId="0" borderId="0" xfId="0" applyFont="1" applyAlignment="1">
      <alignment horizontal="center"/>
    </xf>
    <xf numFmtId="4" fontId="0" fillId="0" borderId="0" xfId="0" applyNumberFormat="1" applyAlignment="1">
      <alignment/>
    </xf>
    <xf numFmtId="4" fontId="0" fillId="0" borderId="10" xfId="0" applyNumberFormat="1" applyBorder="1" applyAlignment="1">
      <alignment/>
    </xf>
    <xf numFmtId="4" fontId="0" fillId="0" borderId="0" xfId="0" applyNumberFormat="1" applyBorder="1" applyAlignment="1">
      <alignment/>
    </xf>
    <xf numFmtId="4" fontId="0" fillId="0" borderId="11" xfId="0" applyNumberFormat="1" applyBorder="1" applyAlignment="1">
      <alignment/>
    </xf>
    <xf numFmtId="4" fontId="0" fillId="0" borderId="0" xfId="0" applyNumberFormat="1" applyAlignment="1" applyProtection="1">
      <alignment/>
      <protection locked="0"/>
    </xf>
    <xf numFmtId="4" fontId="0" fillId="0" borderId="10" xfId="0" applyNumberFormat="1" applyBorder="1" applyAlignment="1" applyProtection="1">
      <alignment/>
      <protection locked="0"/>
    </xf>
    <xf numFmtId="0" fontId="6" fillId="0" borderId="0" xfId="52" applyAlignment="1" applyProtection="1">
      <alignment/>
      <protection/>
    </xf>
    <xf numFmtId="0" fontId="7" fillId="0" borderId="11" xfId="0" applyFont="1" applyBorder="1" applyAlignment="1" applyProtection="1">
      <alignment/>
      <protection locked="0"/>
    </xf>
    <xf numFmtId="0" fontId="7" fillId="0" borderId="0" xfId="0" applyFont="1" applyAlignment="1" applyProtection="1">
      <alignment/>
      <protection/>
    </xf>
    <xf numFmtId="0" fontId="10" fillId="0" borderId="0" xfId="0" applyFont="1" applyAlignment="1" applyProtection="1">
      <alignment/>
      <protection/>
    </xf>
    <xf numFmtId="0" fontId="7" fillId="0" borderId="0" xfId="0" applyFont="1" applyAlignment="1" applyProtection="1">
      <alignment/>
      <protection/>
    </xf>
    <xf numFmtId="0" fontId="10" fillId="0" borderId="0" xfId="0" applyFont="1" applyAlignment="1" applyProtection="1">
      <alignment/>
      <protection/>
    </xf>
    <xf numFmtId="0" fontId="7" fillId="0" borderId="0" xfId="0" applyFont="1" applyAlignment="1" applyProtection="1" quotePrefix="1">
      <alignment horizontal="center"/>
      <protection/>
    </xf>
    <xf numFmtId="0" fontId="7" fillId="0" borderId="0" xfId="0" applyFont="1" applyAlignment="1" applyProtection="1">
      <alignment horizontal="centerContinuous"/>
      <protection/>
    </xf>
    <xf numFmtId="0" fontId="11" fillId="0" borderId="0" xfId="0" applyFont="1" applyBorder="1" applyAlignment="1" applyProtection="1">
      <alignment/>
      <protection/>
    </xf>
    <xf numFmtId="0" fontId="7" fillId="0" borderId="0" xfId="0" applyFont="1" applyBorder="1" applyAlignment="1" applyProtection="1">
      <alignment/>
      <protection/>
    </xf>
    <xf numFmtId="0" fontId="7" fillId="0" borderId="0" xfId="0" applyFont="1" applyAlignment="1" applyProtection="1">
      <alignment/>
      <protection/>
    </xf>
    <xf numFmtId="0" fontId="11" fillId="0" borderId="11" xfId="0" applyFont="1" applyBorder="1" applyAlignment="1" applyProtection="1">
      <alignment/>
      <protection/>
    </xf>
    <xf numFmtId="0" fontId="7" fillId="0" borderId="11" xfId="0" applyFont="1" applyBorder="1" applyAlignment="1" applyProtection="1">
      <alignment/>
      <protection/>
    </xf>
    <xf numFmtId="0" fontId="7" fillId="0" borderId="0" xfId="0" applyFont="1" applyAlignment="1" applyProtection="1">
      <alignment/>
      <protection/>
    </xf>
    <xf numFmtId="1" fontId="7" fillId="0" borderId="0" xfId="0" applyNumberFormat="1" applyFont="1" applyBorder="1" applyAlignment="1" applyProtection="1">
      <alignment/>
      <protection/>
    </xf>
    <xf numFmtId="0" fontId="7" fillId="0" borderId="12" xfId="0" applyFont="1" applyBorder="1" applyAlignment="1" applyProtection="1">
      <alignment/>
      <protection/>
    </xf>
    <xf numFmtId="0" fontId="7" fillId="0" borderId="13" xfId="0" applyFont="1" applyBorder="1" applyAlignment="1" applyProtection="1">
      <alignment/>
      <protection/>
    </xf>
    <xf numFmtId="0" fontId="7" fillId="0" borderId="14" xfId="0" applyFont="1" applyBorder="1" applyAlignment="1" applyProtection="1">
      <alignment/>
      <protection/>
    </xf>
    <xf numFmtId="0" fontId="7" fillId="0" borderId="15" xfId="0" applyFont="1" applyBorder="1" applyAlignment="1" applyProtection="1">
      <alignment/>
      <protection/>
    </xf>
    <xf numFmtId="0" fontId="7" fillId="0" borderId="16" xfId="0" applyFont="1" applyBorder="1" applyAlignment="1" applyProtection="1">
      <alignment/>
      <protection/>
    </xf>
    <xf numFmtId="0" fontId="7" fillId="0" borderId="10" xfId="0" applyFont="1" applyBorder="1" applyAlignment="1" applyProtection="1">
      <alignment/>
      <protection/>
    </xf>
    <xf numFmtId="0" fontId="7" fillId="0" borderId="10" xfId="0" applyFont="1" applyBorder="1" applyAlignment="1" applyProtection="1">
      <alignment/>
      <protection/>
    </xf>
    <xf numFmtId="0" fontId="7" fillId="0" borderId="17" xfId="0" applyFont="1" applyBorder="1" applyAlignment="1" applyProtection="1">
      <alignment/>
      <protection/>
    </xf>
    <xf numFmtId="0" fontId="7" fillId="0" borderId="0" xfId="0" applyFont="1" applyAlignment="1" applyProtection="1">
      <alignment/>
      <protection locked="0"/>
    </xf>
    <xf numFmtId="0" fontId="7" fillId="0" borderId="0" xfId="0" applyFont="1" applyAlignment="1" applyProtection="1">
      <alignment horizontal="centerContinuous"/>
      <protection locked="0"/>
    </xf>
    <xf numFmtId="0" fontId="7" fillId="0" borderId="0" xfId="0" applyFont="1" applyBorder="1" applyAlignment="1" applyProtection="1">
      <alignment/>
      <protection locked="0"/>
    </xf>
    <xf numFmtId="0" fontId="11" fillId="0" borderId="0" xfId="0" applyFont="1" applyAlignment="1" applyProtection="1">
      <alignment/>
      <protection locked="0"/>
    </xf>
    <xf numFmtId="0" fontId="7" fillId="0" borderId="10" xfId="0" applyFont="1" applyBorder="1" applyAlignment="1" applyProtection="1">
      <alignment/>
      <protection locked="0"/>
    </xf>
    <xf numFmtId="0" fontId="7" fillId="0" borderId="17" xfId="0" applyFont="1" applyBorder="1" applyAlignment="1" applyProtection="1">
      <alignment/>
      <protection locked="0"/>
    </xf>
    <xf numFmtId="0" fontId="7" fillId="0" borderId="18" xfId="0" applyFont="1" applyBorder="1" applyAlignment="1" applyProtection="1">
      <alignment/>
      <protection locked="0"/>
    </xf>
    <xf numFmtId="0" fontId="7" fillId="0" borderId="19" xfId="0" applyFont="1" applyBorder="1" applyAlignment="1" applyProtection="1">
      <alignment/>
      <protection locked="0"/>
    </xf>
    <xf numFmtId="0" fontId="7" fillId="0" borderId="16" xfId="0" applyFont="1" applyBorder="1" applyAlignment="1" applyProtection="1">
      <alignment/>
      <protection locked="0"/>
    </xf>
    <xf numFmtId="0" fontId="7" fillId="0" borderId="20" xfId="0" applyFont="1" applyBorder="1" applyAlignment="1" applyProtection="1">
      <alignment/>
      <protection locked="0"/>
    </xf>
    <xf numFmtId="0" fontId="11" fillId="0" borderId="0" xfId="0" applyFont="1" applyAlignment="1" applyProtection="1">
      <alignment horizontal="centerContinuous"/>
      <protection locked="0"/>
    </xf>
    <xf numFmtId="0" fontId="7" fillId="0" borderId="11" xfId="0" applyFont="1" applyBorder="1" applyAlignment="1" applyProtection="1">
      <alignment/>
      <protection locked="0"/>
    </xf>
    <xf numFmtId="0" fontId="7" fillId="0" borderId="10" xfId="0" applyFont="1" applyBorder="1" applyAlignment="1" applyProtection="1">
      <alignment/>
      <protection locked="0"/>
    </xf>
    <xf numFmtId="0" fontId="7" fillId="0" borderId="18" xfId="0" applyFont="1" applyBorder="1" applyAlignment="1" applyProtection="1">
      <alignment/>
      <protection locked="0"/>
    </xf>
    <xf numFmtId="6" fontId="7" fillId="0" borderId="11" xfId="0" applyNumberFormat="1" applyFont="1" applyBorder="1" applyAlignment="1" applyProtection="1">
      <alignment/>
      <protection locked="0"/>
    </xf>
    <xf numFmtId="3" fontId="7" fillId="0" borderId="20" xfId="0" applyNumberFormat="1" applyFont="1" applyBorder="1" applyAlignment="1" applyProtection="1">
      <alignment/>
      <protection locked="0"/>
    </xf>
    <xf numFmtId="0" fontId="7" fillId="0" borderId="20" xfId="0" applyFont="1" applyBorder="1" applyAlignment="1" applyProtection="1">
      <alignment/>
      <protection locked="0"/>
    </xf>
    <xf numFmtId="14" fontId="7" fillId="0" borderId="11" xfId="0" applyNumberFormat="1" applyFont="1" applyBorder="1" applyAlignment="1" applyProtection="1">
      <alignment/>
      <protection locked="0"/>
    </xf>
    <xf numFmtId="0" fontId="14" fillId="0" borderId="0" xfId="0" applyFont="1" applyAlignment="1">
      <alignment/>
    </xf>
    <xf numFmtId="0" fontId="14" fillId="0" borderId="0" xfId="0" applyFont="1" applyAlignment="1">
      <alignment horizontal="center"/>
    </xf>
    <xf numFmtId="43" fontId="14" fillId="0" borderId="0" xfId="42" applyFont="1" applyAlignment="1">
      <alignment/>
    </xf>
    <xf numFmtId="0" fontId="17" fillId="33" borderId="0" xfId="0" applyFont="1" applyFill="1" applyBorder="1" applyAlignment="1">
      <alignment/>
    </xf>
    <xf numFmtId="0" fontId="18" fillId="0" borderId="0" xfId="0" applyFont="1" applyFill="1" applyBorder="1" applyAlignment="1" applyProtection="1">
      <alignment horizontal="center"/>
      <protection/>
    </xf>
    <xf numFmtId="0" fontId="17" fillId="33" borderId="0" xfId="0" applyFont="1" applyFill="1" applyAlignment="1">
      <alignment/>
    </xf>
    <xf numFmtId="1" fontId="18" fillId="0" borderId="0" xfId="0" applyNumberFormat="1" applyFont="1" applyFill="1" applyAlignment="1">
      <alignment horizontal="center"/>
    </xf>
    <xf numFmtId="0" fontId="20" fillId="0" borderId="0" xfId="0" applyFont="1" applyAlignment="1">
      <alignment/>
    </xf>
    <xf numFmtId="0" fontId="21" fillId="0" borderId="0" xfId="0" applyFont="1" applyAlignment="1">
      <alignment horizontal="center"/>
    </xf>
    <xf numFmtId="0" fontId="13" fillId="0" borderId="0" xfId="0" applyFont="1" applyAlignment="1">
      <alignment/>
    </xf>
    <xf numFmtId="1" fontId="17" fillId="0" borderId="0" xfId="0" applyNumberFormat="1" applyFont="1" applyFill="1" applyAlignment="1">
      <alignment horizontal="center"/>
    </xf>
    <xf numFmtId="0" fontId="14" fillId="0" borderId="0" xfId="0" applyFont="1" applyAlignment="1" applyProtection="1">
      <alignment horizontal="left"/>
      <protection/>
    </xf>
    <xf numFmtId="0" fontId="14" fillId="0" borderId="0" xfId="0" applyFont="1" applyAlignment="1" applyProtection="1">
      <alignment horizontal="right"/>
      <protection/>
    </xf>
    <xf numFmtId="0" fontId="14" fillId="0" borderId="0" xfId="0" applyFont="1" applyAlignment="1" applyProtection="1">
      <alignment horizontal="center"/>
      <protection/>
    </xf>
    <xf numFmtId="37" fontId="14" fillId="0" borderId="0" xfId="0" applyNumberFormat="1" applyFont="1" applyAlignment="1" applyProtection="1">
      <alignment/>
      <protection/>
    </xf>
    <xf numFmtId="0" fontId="14" fillId="0" borderId="0" xfId="0" applyFont="1" applyFill="1" applyAlignment="1" applyProtection="1">
      <alignment horizontal="center"/>
      <protection/>
    </xf>
    <xf numFmtId="0" fontId="14" fillId="0" borderId="0" xfId="0" applyFont="1" applyFill="1" applyAlignment="1" applyProtection="1">
      <alignment horizontal="left"/>
      <protection/>
    </xf>
    <xf numFmtId="0" fontId="14" fillId="0" borderId="0" xfId="0" applyFont="1" applyFill="1" applyAlignment="1">
      <alignment/>
    </xf>
    <xf numFmtId="37" fontId="14" fillId="0" borderId="0" xfId="0" applyNumberFormat="1" applyFont="1" applyAlignment="1" applyProtection="1">
      <alignment/>
      <protection/>
    </xf>
    <xf numFmtId="0" fontId="14" fillId="0" borderId="0" xfId="0" applyFont="1" applyAlignment="1" applyProtection="1">
      <alignment horizontal="center"/>
      <protection locked="0"/>
    </xf>
    <xf numFmtId="0" fontId="14" fillId="0" borderId="0" xfId="0" applyFont="1" applyAlignment="1" applyProtection="1">
      <alignment horizontal="left"/>
      <protection locked="0"/>
    </xf>
    <xf numFmtId="37" fontId="15" fillId="0" borderId="0" xfId="0" applyNumberFormat="1" applyFont="1" applyAlignment="1" applyProtection="1">
      <alignment/>
      <protection locked="0"/>
    </xf>
    <xf numFmtId="37" fontId="14" fillId="0" borderId="0" xfId="0" applyNumberFormat="1" applyFont="1" applyAlignment="1" applyProtection="1">
      <alignment horizontal="right"/>
      <protection/>
    </xf>
    <xf numFmtId="0" fontId="15" fillId="0" borderId="0" xfId="0" applyFont="1" applyAlignment="1" applyProtection="1">
      <alignment horizontal="left"/>
      <protection locked="0"/>
    </xf>
    <xf numFmtId="10" fontId="14" fillId="0" borderId="0" xfId="0" applyNumberFormat="1" applyFont="1" applyAlignment="1" applyProtection="1">
      <alignment/>
      <protection/>
    </xf>
    <xf numFmtId="0" fontId="16" fillId="0" borderId="0" xfId="0" applyFont="1" applyAlignment="1" applyProtection="1">
      <alignment horizontal="left"/>
      <protection/>
    </xf>
    <xf numFmtId="0" fontId="14" fillId="0" borderId="0" xfId="0" applyFont="1" applyAlignment="1" applyProtection="1">
      <alignment horizontal="left" indent="3"/>
      <protection/>
    </xf>
    <xf numFmtId="0" fontId="15" fillId="0" borderId="0" xfId="0" applyFont="1" applyAlignment="1" applyProtection="1">
      <alignment horizontal="center"/>
      <protection locked="0"/>
    </xf>
    <xf numFmtId="37" fontId="14" fillId="0" borderId="0" xfId="0" applyNumberFormat="1" applyFont="1" applyAlignment="1" applyProtection="1">
      <alignment horizontal="left"/>
      <protection/>
    </xf>
    <xf numFmtId="0" fontId="14" fillId="0" borderId="0" xfId="0" applyFont="1" applyAlignment="1" applyProtection="1">
      <alignment/>
      <protection/>
    </xf>
    <xf numFmtId="37" fontId="15" fillId="0" borderId="0" xfId="0" applyNumberFormat="1" applyFont="1" applyAlignment="1" applyProtection="1">
      <alignment horizontal="left"/>
      <protection locked="0"/>
    </xf>
    <xf numFmtId="0" fontId="15" fillId="0" borderId="0" xfId="0" applyFont="1" applyAlignment="1" applyProtection="1">
      <alignment/>
      <protection locked="0"/>
    </xf>
    <xf numFmtId="43" fontId="14" fillId="0" borderId="0" xfId="42" applyFont="1" applyAlignment="1" applyProtection="1">
      <alignment horizontal="right"/>
      <protection/>
    </xf>
    <xf numFmtId="43" fontId="14" fillId="0" borderId="0" xfId="42" applyFont="1" applyAlignment="1" applyProtection="1">
      <alignment/>
      <protection/>
    </xf>
    <xf numFmtId="43" fontId="14" fillId="0" borderId="0" xfId="42" applyFont="1" applyAlignment="1" applyProtection="1">
      <alignment/>
      <protection/>
    </xf>
    <xf numFmtId="0" fontId="18" fillId="0" borderId="0" xfId="0" applyNumberFormat="1" applyFont="1" applyBorder="1" applyAlignment="1" applyProtection="1">
      <alignment horizontal="center"/>
      <protection locked="0"/>
    </xf>
    <xf numFmtId="0" fontId="19" fillId="0" borderId="0" xfId="0" applyFont="1" applyAlignment="1">
      <alignment horizontal="center"/>
    </xf>
    <xf numFmtId="0" fontId="13" fillId="0" borderId="0" xfId="0" applyFont="1" applyAlignment="1">
      <alignment horizontal="center"/>
    </xf>
    <xf numFmtId="0" fontId="22" fillId="0" borderId="0" xfId="0" applyFont="1" applyAlignment="1">
      <alignment horizontal="center"/>
    </xf>
    <xf numFmtId="0" fontId="23" fillId="0" borderId="0" xfId="0" applyFont="1" applyAlignment="1">
      <alignment/>
    </xf>
    <xf numFmtId="165" fontId="13" fillId="0" borderId="0" xfId="42" applyNumberFormat="1" applyFont="1" applyAlignment="1">
      <alignment/>
    </xf>
    <xf numFmtId="165" fontId="13" fillId="0" borderId="21" xfId="42" applyNumberFormat="1" applyFont="1" applyBorder="1" applyAlignment="1">
      <alignment/>
    </xf>
    <xf numFmtId="165" fontId="13" fillId="0" borderId="0" xfId="42" applyNumberFormat="1" applyFont="1" applyFill="1" applyBorder="1" applyAlignment="1">
      <alignment/>
    </xf>
    <xf numFmtId="164" fontId="13" fillId="0" borderId="0" xfId="59" applyNumberFormat="1" applyFont="1" applyAlignment="1">
      <alignment horizontal="center"/>
    </xf>
    <xf numFmtId="165" fontId="13" fillId="0" borderId="22" xfId="42" applyNumberFormat="1" applyFont="1" applyBorder="1" applyAlignment="1">
      <alignment/>
    </xf>
    <xf numFmtId="164" fontId="13" fillId="0" borderId="0" xfId="59" applyNumberFormat="1" applyFont="1" applyFill="1" applyBorder="1" applyAlignment="1">
      <alignment horizontal="center"/>
    </xf>
    <xf numFmtId="0" fontId="13" fillId="0" borderId="0" xfId="0" applyFont="1" applyBorder="1" applyAlignment="1">
      <alignment horizontal="center"/>
    </xf>
    <xf numFmtId="0" fontId="22" fillId="0" borderId="0" xfId="0" applyFont="1" applyBorder="1" applyAlignment="1">
      <alignment horizontal="center"/>
    </xf>
    <xf numFmtId="0" fontId="13" fillId="0" borderId="0" xfId="0" applyFont="1" applyAlignment="1">
      <alignment horizontal="left" indent="1"/>
    </xf>
    <xf numFmtId="43" fontId="24" fillId="0" borderId="0" xfId="42" applyFont="1" applyAlignment="1">
      <alignment/>
    </xf>
    <xf numFmtId="43" fontId="13" fillId="0" borderId="0" xfId="42" applyFont="1" applyAlignment="1">
      <alignment/>
    </xf>
    <xf numFmtId="43" fontId="13" fillId="0" borderId="10" xfId="42" applyFont="1" applyBorder="1" applyAlignment="1">
      <alignment/>
    </xf>
    <xf numFmtId="0" fontId="23" fillId="0" borderId="0" xfId="0" applyFont="1" applyAlignment="1">
      <alignment horizontal="left" indent="2"/>
    </xf>
    <xf numFmtId="0" fontId="23" fillId="0" borderId="0" xfId="0" applyFont="1" applyAlignment="1">
      <alignment horizontal="left" indent="1"/>
    </xf>
    <xf numFmtId="43" fontId="25" fillId="0" borderId="0" xfId="42" applyFont="1" applyAlignment="1">
      <alignment/>
    </xf>
    <xf numFmtId="2" fontId="13" fillId="0" borderId="0" xfId="0" applyNumberFormat="1" applyFont="1" applyAlignment="1">
      <alignment/>
    </xf>
    <xf numFmtId="2" fontId="25" fillId="0" borderId="0" xfId="0" applyNumberFormat="1" applyFont="1" applyAlignment="1">
      <alignment/>
    </xf>
    <xf numFmtId="0" fontId="13" fillId="0" borderId="0" xfId="0" applyFont="1" applyAlignment="1">
      <alignment wrapText="1"/>
    </xf>
    <xf numFmtId="0" fontId="13" fillId="33" borderId="0" xfId="0" applyFont="1" applyFill="1" applyBorder="1" applyAlignment="1">
      <alignment/>
    </xf>
    <xf numFmtId="0" fontId="13" fillId="0" borderId="0" xfId="0" applyNumberFormat="1" applyFont="1" applyBorder="1" applyAlignment="1" applyProtection="1">
      <alignment horizontal="center"/>
      <protection locked="0"/>
    </xf>
    <xf numFmtId="0" fontId="13" fillId="33" borderId="0" xfId="0" applyFont="1" applyFill="1" applyAlignment="1">
      <alignment/>
    </xf>
    <xf numFmtId="1" fontId="13" fillId="0" borderId="0" xfId="0" applyNumberFormat="1" applyFont="1" applyFill="1" applyAlignment="1">
      <alignment horizontal="center"/>
    </xf>
    <xf numFmtId="0" fontId="23" fillId="0" borderId="0" xfId="0" applyFont="1" applyAlignment="1">
      <alignment horizontal="center"/>
    </xf>
    <xf numFmtId="0" fontId="26" fillId="0" borderId="0" xfId="0" applyFont="1" applyAlignment="1">
      <alignment/>
    </xf>
    <xf numFmtId="0" fontId="27" fillId="0" borderId="0" xfId="0" applyFont="1" applyAlignment="1">
      <alignment horizontal="center"/>
    </xf>
    <xf numFmtId="43" fontId="13" fillId="0" borderId="0" xfId="42" applyNumberFormat="1" applyFont="1" applyAlignment="1">
      <alignment/>
    </xf>
    <xf numFmtId="0" fontId="19" fillId="0" borderId="0" xfId="0" applyFont="1" applyAlignment="1">
      <alignment horizontal="center"/>
    </xf>
    <xf numFmtId="0" fontId="23" fillId="0" borderId="0" xfId="0" applyFont="1" applyBorder="1" applyAlignment="1">
      <alignment horizontal="center"/>
    </xf>
    <xf numFmtId="0" fontId="23" fillId="0" borderId="0" xfId="0" applyFont="1" applyBorder="1" applyAlignment="1">
      <alignment/>
    </xf>
    <xf numFmtId="0" fontId="13" fillId="0" borderId="0" xfId="0" applyFont="1" applyBorder="1" applyAlignment="1">
      <alignment/>
    </xf>
    <xf numFmtId="43" fontId="24" fillId="0" borderId="0" xfId="42" applyFont="1" applyAlignment="1" applyProtection="1">
      <alignment/>
      <protection locked="0"/>
    </xf>
    <xf numFmtId="43" fontId="13" fillId="0" borderId="0" xfId="42" applyFont="1" applyAlignment="1" applyProtection="1">
      <alignment/>
      <protection locked="0"/>
    </xf>
    <xf numFmtId="43" fontId="24" fillId="0" borderId="10" xfId="42" applyFont="1" applyBorder="1" applyAlignment="1" applyProtection="1">
      <alignment/>
      <protection locked="0"/>
    </xf>
    <xf numFmtId="43" fontId="13" fillId="0" borderId="0" xfId="42" applyFont="1" applyBorder="1" applyAlignment="1">
      <alignment/>
    </xf>
    <xf numFmtId="43" fontId="24" fillId="0" borderId="0" xfId="42" applyFont="1" applyFill="1" applyBorder="1" applyAlignment="1" applyProtection="1">
      <alignment/>
      <protection locked="0"/>
    </xf>
    <xf numFmtId="43" fontId="24" fillId="0" borderId="0" xfId="42" applyFont="1" applyBorder="1" applyAlignment="1" applyProtection="1">
      <alignment/>
      <protection locked="0"/>
    </xf>
    <xf numFmtId="43" fontId="1" fillId="0" borderId="0" xfId="42" applyFont="1" applyBorder="1" applyAlignment="1">
      <alignment/>
    </xf>
    <xf numFmtId="43" fontId="23" fillId="0" borderId="0" xfId="42" applyFont="1" applyAlignment="1">
      <alignment/>
    </xf>
    <xf numFmtId="43" fontId="1" fillId="0" borderId="10" xfId="42" applyFont="1" applyBorder="1" applyAlignment="1">
      <alignment/>
    </xf>
    <xf numFmtId="43" fontId="30" fillId="0" borderId="0" xfId="42" applyFont="1" applyAlignment="1">
      <alignment/>
    </xf>
    <xf numFmtId="43" fontId="13" fillId="0" borderId="11" xfId="42" applyFont="1" applyBorder="1" applyAlignment="1">
      <alignment/>
    </xf>
    <xf numFmtId="165" fontId="24" fillId="0" borderId="0" xfId="42" applyNumberFormat="1" applyFont="1" applyAlignment="1">
      <alignment/>
    </xf>
    <xf numFmtId="165" fontId="24" fillId="0" borderId="10" xfId="42" applyNumberFormat="1" applyFont="1" applyBorder="1" applyAlignment="1">
      <alignment/>
    </xf>
    <xf numFmtId="165" fontId="13" fillId="0" borderId="10" xfId="42" applyNumberFormat="1" applyFont="1" applyBorder="1" applyAlignment="1">
      <alignment/>
    </xf>
    <xf numFmtId="165" fontId="67" fillId="0" borderId="0" xfId="42" applyNumberFormat="1" applyFont="1" applyAlignment="1">
      <alignment/>
    </xf>
    <xf numFmtId="165" fontId="25" fillId="0" borderId="0" xfId="42" applyNumberFormat="1" applyFont="1" applyAlignment="1">
      <alignment/>
    </xf>
    <xf numFmtId="43" fontId="68" fillId="0" borderId="0" xfId="42" applyFont="1" applyAlignment="1" applyProtection="1">
      <alignment/>
      <protection locked="0"/>
    </xf>
    <xf numFmtId="43" fontId="14" fillId="0" borderId="0" xfId="0" applyNumberFormat="1" applyFont="1" applyAlignment="1">
      <alignment/>
    </xf>
    <xf numFmtId="0" fontId="14" fillId="0" borderId="0" xfId="0" applyFont="1" applyAlignment="1">
      <alignment horizontal="right"/>
    </xf>
    <xf numFmtId="43" fontId="68" fillId="0" borderId="10" xfId="42" applyFont="1" applyBorder="1" applyAlignment="1" applyProtection="1">
      <alignment/>
      <protection locked="0"/>
    </xf>
    <xf numFmtId="43" fontId="13" fillId="0" borderId="0" xfId="0" applyNumberFormat="1" applyFont="1" applyAlignment="1">
      <alignment/>
    </xf>
    <xf numFmtId="43" fontId="13" fillId="0" borderId="0" xfId="42" applyFont="1" applyAlignment="1">
      <alignment vertical="top"/>
    </xf>
    <xf numFmtId="43" fontId="67" fillId="0" borderId="0" xfId="42" applyFont="1" applyAlignment="1">
      <alignment/>
    </xf>
    <xf numFmtId="0" fontId="23" fillId="0" borderId="0" xfId="0" applyFont="1" applyAlignment="1">
      <alignment horizontal="right"/>
    </xf>
    <xf numFmtId="0" fontId="33" fillId="0" borderId="0" xfId="0" applyFont="1" applyAlignment="1">
      <alignment horizontal="center"/>
    </xf>
    <xf numFmtId="0" fontId="16" fillId="0" borderId="0" xfId="0" applyFont="1" applyAlignment="1">
      <alignment/>
    </xf>
    <xf numFmtId="165" fontId="14" fillId="0" borderId="0" xfId="42" applyNumberFormat="1" applyFont="1" applyAlignment="1">
      <alignment/>
    </xf>
    <xf numFmtId="165" fontId="14" fillId="0" borderId="21" xfId="42" applyNumberFormat="1" applyFont="1" applyBorder="1" applyAlignment="1">
      <alignment/>
    </xf>
    <xf numFmtId="165" fontId="14" fillId="0" borderId="22" xfId="42" applyNumberFormat="1" applyFont="1" applyBorder="1" applyAlignment="1">
      <alignment/>
    </xf>
    <xf numFmtId="4" fontId="0" fillId="0" borderId="11" xfId="56" applyNumberFormat="1" applyBorder="1">
      <alignment/>
      <protection/>
    </xf>
    <xf numFmtId="43" fontId="14" fillId="0" borderId="0" xfId="42" applyFont="1" applyAlignment="1">
      <alignment/>
    </xf>
    <xf numFmtId="37" fontId="14" fillId="0" borderId="0" xfId="0" applyNumberFormat="1" applyFont="1" applyAlignment="1">
      <alignment/>
    </xf>
    <xf numFmtId="165" fontId="14" fillId="34" borderId="0" xfId="42" applyNumberFormat="1" applyFont="1" applyFill="1" applyAlignment="1" applyProtection="1">
      <alignment/>
      <protection/>
    </xf>
    <xf numFmtId="165" fontId="14" fillId="0" borderId="0" xfId="42" applyNumberFormat="1" applyFont="1" applyAlignment="1" applyProtection="1">
      <alignment/>
      <protection/>
    </xf>
    <xf numFmtId="165" fontId="14" fillId="34" borderId="0" xfId="42" applyNumberFormat="1" applyFont="1" applyFill="1" applyAlignment="1">
      <alignment/>
    </xf>
    <xf numFmtId="165" fontId="14" fillId="0" borderId="0" xfId="42" applyNumberFormat="1" applyFont="1" applyFill="1" applyAlignment="1" applyProtection="1">
      <alignment/>
      <protection/>
    </xf>
    <xf numFmtId="165" fontId="14" fillId="35" borderId="0" xfId="42" applyNumberFormat="1" applyFont="1" applyFill="1" applyAlignment="1" applyProtection="1">
      <alignment/>
      <protection/>
    </xf>
    <xf numFmtId="165" fontId="14" fillId="0" borderId="0" xfId="42" applyNumberFormat="1" applyFont="1" applyAlignment="1" applyProtection="1">
      <alignment/>
      <protection/>
    </xf>
    <xf numFmtId="165" fontId="14" fillId="0" borderId="0" xfId="42" applyNumberFormat="1" applyFont="1" applyAlignment="1" applyProtection="1">
      <alignment horizontal="right"/>
      <protection/>
    </xf>
    <xf numFmtId="165" fontId="14" fillId="34" borderId="0" xfId="42" applyNumberFormat="1" applyFont="1" applyFill="1" applyAlignment="1" applyProtection="1">
      <alignment horizontal="right"/>
      <protection/>
    </xf>
    <xf numFmtId="165" fontId="14" fillId="34" borderId="0" xfId="42" applyNumberFormat="1" applyFont="1" applyFill="1" applyAlignment="1" applyProtection="1">
      <alignment horizontal="left"/>
      <protection/>
    </xf>
    <xf numFmtId="43" fontId="14" fillId="0" borderId="22" xfId="0" applyNumberFormat="1" applyFont="1" applyBorder="1" applyAlignment="1">
      <alignment/>
    </xf>
    <xf numFmtId="0" fontId="32" fillId="0" borderId="0" xfId="0" applyFont="1" applyAlignment="1">
      <alignment wrapText="1"/>
    </xf>
    <xf numFmtId="0" fontId="32" fillId="0" borderId="0" xfId="0" applyFont="1" applyAlignment="1">
      <alignment/>
    </xf>
    <xf numFmtId="0" fontId="14" fillId="0" borderId="0" xfId="0" applyFont="1" applyAlignment="1">
      <alignment horizontal="left" indent="1"/>
    </xf>
    <xf numFmtId="0" fontId="14" fillId="0" borderId="0" xfId="0" applyFont="1" applyAlignment="1" applyProtection="1">
      <alignment horizontal="left" indent="1"/>
      <protection/>
    </xf>
    <xf numFmtId="43" fontId="14" fillId="0" borderId="0" xfId="42" applyFont="1" applyFill="1" applyAlignment="1">
      <alignment/>
    </xf>
    <xf numFmtId="43" fontId="14" fillId="0" borderId="0" xfId="42" applyFont="1" applyFill="1" applyAlignment="1" applyProtection="1">
      <alignment horizontal="right"/>
      <protection/>
    </xf>
    <xf numFmtId="14" fontId="14" fillId="0" borderId="0" xfId="0" applyNumberFormat="1" applyFont="1" applyAlignment="1">
      <alignment horizontal="center"/>
    </xf>
    <xf numFmtId="0" fontId="23" fillId="0" borderId="0" xfId="0" applyFont="1" applyAlignment="1" applyProtection="1">
      <alignment horizontal="center"/>
      <protection/>
    </xf>
    <xf numFmtId="165" fontId="14" fillId="0" borderId="0" xfId="42" applyNumberFormat="1" applyFont="1" applyAlignment="1" applyProtection="1">
      <alignment/>
      <protection locked="0"/>
    </xf>
    <xf numFmtId="43" fontId="16" fillId="0" borderId="0" xfId="42" applyFont="1" applyAlignment="1" applyProtection="1">
      <alignment/>
      <protection/>
    </xf>
    <xf numFmtId="43" fontId="14" fillId="0" borderId="0" xfId="42" applyNumberFormat="1" applyFont="1" applyAlignment="1">
      <alignment/>
    </xf>
    <xf numFmtId="0" fontId="34" fillId="0" borderId="0" xfId="0" applyFont="1" applyAlignment="1">
      <alignment/>
    </xf>
    <xf numFmtId="165" fontId="16" fillId="0" borderId="0" xfId="42" applyNumberFormat="1" applyFont="1" applyAlignment="1" applyProtection="1">
      <alignment/>
      <protection/>
    </xf>
    <xf numFmtId="0" fontId="7" fillId="0" borderId="0" xfId="0" applyFont="1" applyAlignment="1" applyProtection="1">
      <alignment wrapText="1"/>
      <protection/>
    </xf>
    <xf numFmtId="0" fontId="0" fillId="0" borderId="0" xfId="0" applyAlignment="1" applyProtection="1">
      <alignment wrapText="1"/>
      <protection/>
    </xf>
    <xf numFmtId="0" fontId="19" fillId="0" borderId="0" xfId="0" applyFont="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304800</xdr:colOff>
      <xdr:row>4</xdr:row>
      <xdr:rowOff>28575</xdr:rowOff>
    </xdr:to>
    <xdr:pic>
      <xdr:nvPicPr>
        <xdr:cNvPr id="1" name="Picture 1" descr="dpi_Iogo_bw"/>
        <xdr:cNvPicPr preferRelativeResize="1">
          <a:picLocks noChangeAspect="1"/>
        </xdr:cNvPicPr>
      </xdr:nvPicPr>
      <xdr:blipFill>
        <a:blip r:embed="rId1"/>
        <a:srcRect l="58522" r="4937" b="31867"/>
        <a:stretch>
          <a:fillRect/>
        </a:stretch>
      </xdr:blipFill>
      <xdr:spPr>
        <a:xfrm>
          <a:off x="0" y="0"/>
          <a:ext cx="666750" cy="676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dpisfsreports@dpi.wi.gov"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6.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O46"/>
  <sheetViews>
    <sheetView tabSelected="1" zoomScalePageLayoutView="0" workbookViewId="0" topLeftCell="A1">
      <selection activeCell="B10" sqref="B10"/>
    </sheetView>
  </sheetViews>
  <sheetFormatPr defaultColWidth="8.8515625" defaultRowHeight="12.75"/>
  <cols>
    <col min="1" max="1" width="5.421875" style="12" customWidth="1"/>
    <col min="2" max="2" width="7.57421875" style="12" customWidth="1"/>
    <col min="3" max="3" width="9.00390625" style="12" customWidth="1"/>
    <col min="4" max="4" width="8.8515625" style="12" customWidth="1"/>
    <col min="5" max="5" width="5.421875" style="12" customWidth="1"/>
    <col min="6" max="6" width="7.57421875" style="12" customWidth="1"/>
    <col min="7" max="7" width="2.421875" style="12" customWidth="1"/>
    <col min="8" max="8" width="3.00390625" style="12" customWidth="1"/>
    <col min="9" max="16384" width="8.8515625" style="12" customWidth="1"/>
  </cols>
  <sheetData>
    <row r="1" spans="1:13" ht="12.75">
      <c r="A1" s="4"/>
      <c r="B1" s="4"/>
      <c r="C1" s="23" t="s">
        <v>185</v>
      </c>
      <c r="D1" s="23"/>
      <c r="E1" s="4"/>
      <c r="F1" s="4"/>
      <c r="G1" s="4"/>
      <c r="H1" s="24" t="s">
        <v>218</v>
      </c>
      <c r="I1" s="25"/>
      <c r="J1" s="25"/>
      <c r="K1" s="25"/>
      <c r="L1" s="4"/>
      <c r="M1" s="4"/>
    </row>
    <row r="2" spans="1:15" ht="12.75">
      <c r="A2" s="4"/>
      <c r="B2" s="4"/>
      <c r="C2" s="26" t="s">
        <v>186</v>
      </c>
      <c r="D2" s="23"/>
      <c r="E2" s="4"/>
      <c r="F2" s="4"/>
      <c r="G2" s="4"/>
      <c r="H2" s="27" t="s">
        <v>205</v>
      </c>
      <c r="I2" s="187" t="s">
        <v>217</v>
      </c>
      <c r="J2" s="188"/>
      <c r="K2" s="188"/>
      <c r="L2" s="188"/>
      <c r="M2" s="188"/>
      <c r="N2" s="44"/>
      <c r="O2" s="44"/>
    </row>
    <row r="3" spans="1:15" ht="12.75">
      <c r="A3" s="4"/>
      <c r="B3" s="4"/>
      <c r="C3" s="23" t="s">
        <v>263</v>
      </c>
      <c r="D3" s="23"/>
      <c r="E3" s="4"/>
      <c r="F3" s="4"/>
      <c r="G3" s="4"/>
      <c r="H3" s="4"/>
      <c r="I3" s="188"/>
      <c r="J3" s="188"/>
      <c r="K3" s="188"/>
      <c r="L3" s="188"/>
      <c r="M3" s="188"/>
      <c r="N3" s="44"/>
      <c r="O3" s="44"/>
    </row>
    <row r="4" spans="1:15" ht="12.75">
      <c r="A4" s="4"/>
      <c r="B4" s="4"/>
      <c r="C4" s="4"/>
      <c r="D4" s="4"/>
      <c r="E4" s="4"/>
      <c r="F4" s="4"/>
      <c r="G4" s="4"/>
      <c r="H4" s="27" t="s">
        <v>204</v>
      </c>
      <c r="I4" s="187" t="s">
        <v>216</v>
      </c>
      <c r="J4" s="188"/>
      <c r="K4" s="188"/>
      <c r="L4" s="188"/>
      <c r="M4" s="188"/>
      <c r="N4" s="45"/>
      <c r="O4" s="45"/>
    </row>
    <row r="5" spans="1:15" ht="12.75">
      <c r="A5" s="4"/>
      <c r="B5" s="4"/>
      <c r="C5" s="4"/>
      <c r="D5" s="4"/>
      <c r="E5" s="4"/>
      <c r="F5" s="4"/>
      <c r="G5" s="4"/>
      <c r="H5" s="27"/>
      <c r="I5" s="188"/>
      <c r="J5" s="188"/>
      <c r="K5" s="188"/>
      <c r="L5" s="188"/>
      <c r="M5" s="188"/>
      <c r="N5" s="45"/>
      <c r="O5" s="45"/>
    </row>
    <row r="6" spans="1:15" ht="12.75">
      <c r="A6" s="4"/>
      <c r="B6" s="4"/>
      <c r="C6" s="4"/>
      <c r="D6" s="4"/>
      <c r="E6" s="4"/>
      <c r="F6" s="4"/>
      <c r="G6" s="4"/>
      <c r="H6" s="25"/>
      <c r="I6" s="21" t="s">
        <v>316</v>
      </c>
      <c r="J6" s="25"/>
      <c r="K6" s="4"/>
      <c r="L6" s="28"/>
      <c r="M6" s="28"/>
      <c r="N6" s="45"/>
      <c r="O6" s="45"/>
    </row>
    <row r="7" spans="1:13" s="44" customFormat="1" ht="11.25">
      <c r="A7" s="29"/>
      <c r="B7" s="30"/>
      <c r="C7" s="30"/>
      <c r="D7" s="30"/>
      <c r="E7" s="30"/>
      <c r="F7" s="30"/>
      <c r="G7" s="30"/>
      <c r="H7" s="25"/>
      <c r="I7" s="31" t="s">
        <v>276</v>
      </c>
      <c r="J7" s="25"/>
      <c r="K7" s="25"/>
      <c r="L7" s="28"/>
      <c r="M7" s="30"/>
    </row>
    <row r="8" spans="1:13" s="44" customFormat="1" ht="12" thickBot="1">
      <c r="A8" s="32"/>
      <c r="B8" s="33"/>
      <c r="C8" s="33"/>
      <c r="D8" s="33"/>
      <c r="E8" s="33"/>
      <c r="F8" s="33"/>
      <c r="G8" s="33"/>
      <c r="H8" s="25"/>
      <c r="I8" s="34"/>
      <c r="J8" s="25"/>
      <c r="K8" s="25"/>
      <c r="L8" s="28"/>
      <c r="M8" s="33"/>
    </row>
    <row r="9" spans="1:13" s="44" customFormat="1" ht="11.25" customHeight="1" thickTop="1">
      <c r="A9" s="30" t="s">
        <v>49</v>
      </c>
      <c r="B9" s="35"/>
      <c r="C9" s="30"/>
      <c r="D9" s="30"/>
      <c r="E9" s="30"/>
      <c r="F9" s="30"/>
      <c r="G9" s="30"/>
      <c r="H9" s="36"/>
      <c r="I9" s="36"/>
      <c r="J9" s="36"/>
      <c r="K9" s="36"/>
      <c r="L9" s="36"/>
      <c r="M9" s="30"/>
    </row>
    <row r="10" spans="2:3" s="44" customFormat="1" ht="11.25">
      <c r="B10" s="44">
        <v>6</v>
      </c>
      <c r="C10" s="47"/>
    </row>
    <row r="11" spans="1:13" s="44" customFormat="1" ht="11.25" customHeight="1" thickBot="1">
      <c r="A11" s="55" t="s">
        <v>330</v>
      </c>
      <c r="B11" s="22"/>
      <c r="C11" s="22"/>
      <c r="D11" s="22"/>
      <c r="E11" s="22"/>
      <c r="F11" s="22"/>
      <c r="G11" s="22"/>
      <c r="H11" s="22"/>
      <c r="I11" s="22"/>
      <c r="J11" s="22"/>
      <c r="K11" s="22"/>
      <c r="L11" s="22"/>
      <c r="M11" s="22"/>
    </row>
    <row r="12" spans="1:13" s="44" customFormat="1" ht="14.25" customHeight="1" thickTop="1">
      <c r="A12" s="25" t="s">
        <v>187</v>
      </c>
      <c r="B12" s="25"/>
      <c r="C12" s="25"/>
      <c r="D12" s="25"/>
      <c r="E12" s="25"/>
      <c r="F12" s="25"/>
      <c r="G12" s="25"/>
      <c r="H12" s="25"/>
      <c r="I12" s="25"/>
      <c r="J12" s="25"/>
      <c r="K12" s="25"/>
      <c r="L12" s="25"/>
      <c r="M12" s="25"/>
    </row>
    <row r="13" s="44" customFormat="1" ht="11.25"/>
    <row r="14" spans="1:13" s="44" customFormat="1" ht="11.25">
      <c r="A14" s="56" t="s">
        <v>331</v>
      </c>
      <c r="B14" s="48"/>
      <c r="C14" s="48"/>
      <c r="D14" s="48"/>
      <c r="E14" s="48"/>
      <c r="F14" s="48"/>
      <c r="G14" s="48"/>
      <c r="H14" s="48"/>
      <c r="I14" s="48"/>
      <c r="J14" s="48"/>
      <c r="K14" s="48"/>
      <c r="L14" s="48"/>
      <c r="M14" s="48"/>
    </row>
    <row r="15" spans="1:13" s="44" customFormat="1" ht="14.25" customHeight="1">
      <c r="A15" s="25" t="s">
        <v>188</v>
      </c>
      <c r="B15" s="25"/>
      <c r="C15" s="25"/>
      <c r="D15" s="25"/>
      <c r="E15" s="25"/>
      <c r="F15" s="25"/>
      <c r="G15" s="25"/>
      <c r="H15" s="25"/>
      <c r="I15" s="25"/>
      <c r="J15" s="37" t="s">
        <v>190</v>
      </c>
      <c r="K15" s="38"/>
      <c r="L15" s="37" t="s">
        <v>189</v>
      </c>
      <c r="M15" s="25"/>
    </row>
    <row r="16" spans="10:12" s="44" customFormat="1" ht="11.25">
      <c r="J16" s="49"/>
      <c r="K16" s="46"/>
      <c r="L16" s="49"/>
    </row>
    <row r="17" spans="1:13" s="44" customFormat="1" ht="12" thickBot="1">
      <c r="A17" s="55" t="s">
        <v>332</v>
      </c>
      <c r="B17" s="22"/>
      <c r="C17" s="22"/>
      <c r="D17" s="22"/>
      <c r="E17" s="22"/>
      <c r="F17" s="22"/>
      <c r="G17" s="22"/>
      <c r="H17" s="22"/>
      <c r="I17" s="22"/>
      <c r="J17" s="57" t="s">
        <v>333</v>
      </c>
      <c r="K17" s="22"/>
      <c r="L17" s="50">
        <v>54904</v>
      </c>
      <c r="M17" s="22"/>
    </row>
    <row r="18" spans="1:13" s="44" customFormat="1" ht="14.25" customHeight="1" thickTop="1">
      <c r="A18" s="23" t="s">
        <v>264</v>
      </c>
      <c r="B18" s="25"/>
      <c r="C18" s="25"/>
      <c r="D18" s="25"/>
      <c r="E18" s="25"/>
      <c r="F18" s="25"/>
      <c r="G18" s="36"/>
      <c r="H18" s="39" t="s">
        <v>191</v>
      </c>
      <c r="I18" s="25"/>
      <c r="J18" s="25"/>
      <c r="K18" s="25"/>
      <c r="L18" s="25"/>
      <c r="M18" s="25"/>
    </row>
    <row r="19" spans="7:8" s="44" customFormat="1" ht="11.25">
      <c r="G19" s="46"/>
      <c r="H19" s="49"/>
    </row>
    <row r="20" spans="1:13" s="44" customFormat="1" ht="11.25">
      <c r="A20" s="56" t="s">
        <v>334</v>
      </c>
      <c r="B20" s="48"/>
      <c r="C20" s="48"/>
      <c r="D20" s="48"/>
      <c r="E20" s="48"/>
      <c r="F20" s="48"/>
      <c r="G20" s="48"/>
      <c r="H20" s="51"/>
      <c r="I20" s="56" t="s">
        <v>335</v>
      </c>
      <c r="J20" s="48"/>
      <c r="K20" s="48"/>
      <c r="L20" s="48"/>
      <c r="M20" s="48"/>
    </row>
    <row r="21" spans="1:13" s="44" customFormat="1" ht="14.25" customHeight="1">
      <c r="A21" s="25"/>
      <c r="B21" s="25"/>
      <c r="C21" s="25"/>
      <c r="D21" s="25"/>
      <c r="E21" s="25"/>
      <c r="F21" s="24" t="s">
        <v>194</v>
      </c>
      <c r="G21" s="25"/>
      <c r="H21" s="25"/>
      <c r="I21" s="25"/>
      <c r="J21" s="25"/>
      <c r="K21" s="25"/>
      <c r="L21" s="25"/>
      <c r="M21" s="25"/>
    </row>
    <row r="22" spans="1:13" s="44" customFormat="1" ht="11.25">
      <c r="A22" s="25" t="s">
        <v>192</v>
      </c>
      <c r="B22" s="40"/>
      <c r="C22" s="25" t="s">
        <v>193</v>
      </c>
      <c r="D22" s="25"/>
      <c r="E22" s="40"/>
      <c r="F22" s="25" t="s">
        <v>195</v>
      </c>
      <c r="G22" s="25"/>
      <c r="H22" s="25"/>
      <c r="I22" s="25"/>
      <c r="J22" s="25"/>
      <c r="K22" s="25"/>
      <c r="L22" s="25"/>
      <c r="M22" s="25"/>
    </row>
    <row r="23" spans="2:5" s="44" customFormat="1" ht="11.25">
      <c r="B23" s="52"/>
      <c r="E23" s="52"/>
    </row>
    <row r="24" spans="1:13" s="44" customFormat="1" ht="12" thickBot="1">
      <c r="A24" s="58"/>
      <c r="B24" s="59">
        <v>250000</v>
      </c>
      <c r="C24" s="61">
        <v>42186</v>
      </c>
      <c r="D24" s="22"/>
      <c r="E24" s="53"/>
      <c r="F24" s="55" t="s">
        <v>337</v>
      </c>
      <c r="G24" s="22"/>
      <c r="H24" s="22"/>
      <c r="I24" s="22"/>
      <c r="J24" s="22"/>
      <c r="K24" s="22"/>
      <c r="L24" s="22"/>
      <c r="M24" s="22"/>
    </row>
    <row r="25" spans="1:13" s="44" customFormat="1" ht="13.5" customHeight="1" thickTop="1">
      <c r="A25" s="25"/>
      <c r="B25" s="25"/>
      <c r="C25" s="25"/>
      <c r="D25" s="25"/>
      <c r="E25" s="25"/>
      <c r="F25" s="24" t="s">
        <v>196</v>
      </c>
      <c r="G25" s="25"/>
      <c r="H25" s="25"/>
      <c r="I25" s="25"/>
      <c r="J25" s="25"/>
      <c r="K25" s="25"/>
      <c r="L25" s="25"/>
      <c r="M25" s="25"/>
    </row>
    <row r="26" spans="1:13" s="44" customFormat="1" ht="11.25">
      <c r="A26" s="25" t="s">
        <v>192</v>
      </c>
      <c r="B26" s="40"/>
      <c r="C26" s="25" t="s">
        <v>193</v>
      </c>
      <c r="D26" s="25"/>
      <c r="E26" s="40"/>
      <c r="F26" s="25" t="s">
        <v>195</v>
      </c>
      <c r="G26" s="25"/>
      <c r="H26" s="25"/>
      <c r="I26" s="25"/>
      <c r="J26" s="25"/>
      <c r="K26" s="25"/>
      <c r="L26" s="25"/>
      <c r="M26" s="25"/>
    </row>
    <row r="27" spans="2:5" s="44" customFormat="1" ht="11.25">
      <c r="B27" s="52"/>
      <c r="E27" s="52"/>
    </row>
    <row r="28" spans="1:13" s="44" customFormat="1" ht="12" thickBot="1">
      <c r="A28" s="22"/>
      <c r="B28" s="60" t="s">
        <v>336</v>
      </c>
      <c r="C28" s="61">
        <v>42186</v>
      </c>
      <c r="D28" s="22"/>
      <c r="E28" s="53"/>
      <c r="F28" s="55" t="s">
        <v>337</v>
      </c>
      <c r="G28" s="22"/>
      <c r="H28" s="22"/>
      <c r="I28" s="22"/>
      <c r="J28" s="22"/>
      <c r="K28" s="22"/>
      <c r="L28" s="22"/>
      <c r="M28" s="22"/>
    </row>
    <row r="29" spans="1:13" s="44" customFormat="1" ht="14.25" customHeight="1" thickTop="1">
      <c r="A29" s="24" t="s">
        <v>197</v>
      </c>
      <c r="B29" s="25"/>
      <c r="C29" s="25"/>
      <c r="D29" s="25"/>
      <c r="E29" s="25"/>
      <c r="F29" s="25"/>
      <c r="G29" s="25"/>
      <c r="H29" s="25"/>
      <c r="I29" s="25"/>
      <c r="J29" s="25"/>
      <c r="K29" s="25"/>
      <c r="L29" s="25"/>
      <c r="M29" s="25"/>
    </row>
    <row r="30" spans="1:13" s="44" customFormat="1" ht="11.25">
      <c r="A30" s="25" t="s">
        <v>198</v>
      </c>
      <c r="B30" s="25"/>
      <c r="C30" s="25"/>
      <c r="D30" s="25"/>
      <c r="E30" s="25"/>
      <c r="F30" s="25"/>
      <c r="G30" s="25"/>
      <c r="H30" s="25"/>
      <c r="I30" s="25"/>
      <c r="J30" s="25"/>
      <c r="K30" s="25"/>
      <c r="L30" s="25"/>
      <c r="M30" s="25"/>
    </row>
    <row r="31" spans="1:13" s="44" customFormat="1" ht="11.25">
      <c r="A31" s="30" t="s">
        <v>199</v>
      </c>
      <c r="B31" s="30"/>
      <c r="C31" s="30"/>
      <c r="D31" s="30"/>
      <c r="E31" s="30"/>
      <c r="F31" s="30"/>
      <c r="G31" s="30"/>
      <c r="H31" s="30"/>
      <c r="I31" s="30"/>
      <c r="J31" s="30"/>
      <c r="K31" s="30"/>
      <c r="L31" s="30"/>
      <c r="M31" s="30"/>
    </row>
    <row r="32" spans="1:13" s="44" customFormat="1" ht="11.25">
      <c r="A32" s="41" t="s">
        <v>265</v>
      </c>
      <c r="B32" s="42"/>
      <c r="C32" s="42"/>
      <c r="D32" s="42"/>
      <c r="E32" s="42"/>
      <c r="F32" s="42"/>
      <c r="G32" s="42"/>
      <c r="H32" s="42"/>
      <c r="I32" s="42"/>
      <c r="J32" s="42"/>
      <c r="K32" s="42"/>
      <c r="L32" s="42"/>
      <c r="M32" s="42"/>
    </row>
    <row r="33" spans="1:13" s="44" customFormat="1" ht="14.25" customHeight="1">
      <c r="A33" s="25" t="s">
        <v>200</v>
      </c>
      <c r="B33" s="25"/>
      <c r="C33" s="25"/>
      <c r="D33" s="25"/>
      <c r="E33" s="25"/>
      <c r="F33" s="25"/>
      <c r="G33" s="25"/>
      <c r="H33" s="25"/>
      <c r="I33" s="25"/>
      <c r="J33" s="25"/>
      <c r="K33" s="25"/>
      <c r="L33" s="37" t="s">
        <v>203</v>
      </c>
      <c r="M33" s="25"/>
    </row>
    <row r="34" s="44" customFormat="1" ht="11.25">
      <c r="L34" s="49"/>
    </row>
    <row r="35" spans="1:13" s="44" customFormat="1" ht="11.25">
      <c r="A35" s="48"/>
      <c r="B35" s="48"/>
      <c r="C35" s="48"/>
      <c r="D35" s="48"/>
      <c r="E35" s="48"/>
      <c r="F35" s="48"/>
      <c r="G35" s="48"/>
      <c r="H35" s="48"/>
      <c r="I35" s="48"/>
      <c r="J35" s="48"/>
      <c r="K35" s="48"/>
      <c r="L35" s="51"/>
      <c r="M35" s="48"/>
    </row>
    <row r="36" spans="1:13" s="44" customFormat="1" ht="14.25" customHeight="1">
      <c r="A36" s="25" t="s">
        <v>201</v>
      </c>
      <c r="B36" s="25"/>
      <c r="C36" s="25"/>
      <c r="D36" s="25"/>
      <c r="E36" s="25"/>
      <c r="F36" s="25"/>
      <c r="G36" s="25"/>
      <c r="H36" s="25"/>
      <c r="I36" s="25"/>
      <c r="J36" s="25"/>
      <c r="K36" s="25"/>
      <c r="L36" s="43" t="s">
        <v>203</v>
      </c>
      <c r="M36" s="25"/>
    </row>
    <row r="37" s="44" customFormat="1" ht="11.25">
      <c r="L37" s="49"/>
    </row>
    <row r="38" spans="1:13" s="44" customFormat="1" ht="11.25">
      <c r="A38" s="48"/>
      <c r="B38" s="48"/>
      <c r="C38" s="48"/>
      <c r="D38" s="48"/>
      <c r="E38" s="48"/>
      <c r="F38" s="48"/>
      <c r="G38" s="48"/>
      <c r="H38" s="48"/>
      <c r="I38" s="48"/>
      <c r="J38" s="48"/>
      <c r="K38" s="48"/>
      <c r="L38" s="51"/>
      <c r="M38" s="48"/>
    </row>
    <row r="39" spans="1:13" s="44" customFormat="1" ht="14.25" customHeight="1">
      <c r="A39" s="25" t="s">
        <v>202</v>
      </c>
      <c r="B39" s="25"/>
      <c r="C39" s="25"/>
      <c r="D39" s="25"/>
      <c r="E39" s="25"/>
      <c r="F39" s="25"/>
      <c r="G39" s="25"/>
      <c r="H39" s="25"/>
      <c r="I39" s="25"/>
      <c r="J39" s="25"/>
      <c r="K39" s="25"/>
      <c r="L39" s="43" t="s">
        <v>203</v>
      </c>
      <c r="M39" s="25"/>
    </row>
    <row r="40" s="44" customFormat="1" ht="11.25">
      <c r="L40" s="49"/>
    </row>
    <row r="41" spans="1:13" s="44" customFormat="1" ht="12" thickBot="1">
      <c r="A41" s="22"/>
      <c r="B41" s="22"/>
      <c r="C41" s="22"/>
      <c r="D41" s="22"/>
      <c r="E41" s="22"/>
      <c r="F41" s="22"/>
      <c r="G41" s="22"/>
      <c r="H41" s="22"/>
      <c r="I41" s="22"/>
      <c r="J41" s="22"/>
      <c r="K41" s="22"/>
      <c r="L41" s="50"/>
      <c r="M41" s="22"/>
    </row>
    <row r="42" s="44" customFormat="1" ht="14.25" customHeight="1" thickTop="1"/>
    <row r="43" s="44" customFormat="1" ht="14.25" customHeight="1"/>
    <row r="44" spans="9:10" s="44" customFormat="1" ht="14.25" customHeight="1">
      <c r="I44" s="45"/>
      <c r="J44" s="45"/>
    </row>
    <row r="45" spans="9:10" s="44" customFormat="1" ht="11.25">
      <c r="I45" s="45"/>
      <c r="J45" s="45"/>
    </row>
    <row r="46" spans="4:10" s="44" customFormat="1" ht="11.25">
      <c r="D46" s="54"/>
      <c r="E46" s="45"/>
      <c r="F46" s="45"/>
      <c r="G46" s="45"/>
      <c r="H46" s="45"/>
      <c r="I46" s="45"/>
      <c r="J46" s="45"/>
    </row>
    <row r="47" s="44" customFormat="1" ht="11.25"/>
    <row r="48" s="44" customFormat="1" ht="11.25"/>
    <row r="49" s="44" customFormat="1" ht="11.25"/>
    <row r="50" s="44" customFormat="1" ht="11.25"/>
    <row r="51" s="44" customFormat="1" ht="11.25"/>
    <row r="52" s="44" customFormat="1" ht="11.25"/>
    <row r="53" s="44" customFormat="1" ht="11.25"/>
    <row r="54" s="44" customFormat="1" ht="11.25"/>
    <row r="55" s="44" customFormat="1" ht="11.25"/>
    <row r="56" s="44" customFormat="1" ht="11.25"/>
    <row r="57" s="44" customFormat="1" ht="11.25"/>
    <row r="58" s="44" customFormat="1" ht="11.25"/>
    <row r="59" s="44" customFormat="1" ht="11.25"/>
    <row r="60" s="44" customFormat="1" ht="11.25"/>
    <row r="61" s="44" customFormat="1" ht="11.25"/>
    <row r="62" s="44" customFormat="1" ht="11.25"/>
    <row r="63" s="44" customFormat="1" ht="11.25"/>
    <row r="64" s="44" customFormat="1" ht="11.25"/>
    <row r="65" s="44" customFormat="1" ht="11.25"/>
    <row r="66" s="44" customFormat="1" ht="11.25"/>
  </sheetData>
  <sheetProtection password="E6AA" sheet="1" objects="1" scenarios="1" selectLockedCells="1"/>
  <mergeCells count="2">
    <mergeCell ref="I2:M3"/>
    <mergeCell ref="I4:M5"/>
  </mergeCells>
  <hyperlinks>
    <hyperlink ref="I6" r:id="rId1" display="dpisfsreports@dpi.wi.gov"/>
  </hyperlinks>
  <printOptions/>
  <pageMargins left="0.75" right="0.75" top="1" bottom="1" header="0.5" footer="0.5"/>
  <pageSetup horizontalDpi="600" verticalDpi="600" orientation="portrait" scale="95" r:id="rId3"/>
  <drawing r:id="rId2"/>
</worksheet>
</file>

<file path=xl/worksheets/sheet2.xml><?xml version="1.0" encoding="utf-8"?>
<worksheet xmlns="http://schemas.openxmlformats.org/spreadsheetml/2006/main" xmlns:r="http://schemas.openxmlformats.org/officeDocument/2006/relationships">
  <sheetPr>
    <pageSetUpPr fitToPage="1"/>
  </sheetPr>
  <dimension ref="A1:M111"/>
  <sheetViews>
    <sheetView zoomScalePageLayoutView="0" workbookViewId="0" topLeftCell="A1">
      <selection activeCell="A1" sqref="A1"/>
    </sheetView>
  </sheetViews>
  <sheetFormatPr defaultColWidth="9.140625" defaultRowHeight="12.75"/>
  <cols>
    <col min="1" max="3" width="5.57421875" style="0" customWidth="1"/>
  </cols>
  <sheetData>
    <row r="1" ht="15.75">
      <c r="A1" s="7" t="s">
        <v>134</v>
      </c>
    </row>
    <row r="2" ht="15.75">
      <c r="A2" s="7"/>
    </row>
    <row r="4" spans="1:13" ht="12.75">
      <c r="A4" s="1" t="s">
        <v>267</v>
      </c>
      <c r="B4" s="1"/>
      <c r="C4" s="1"/>
      <c r="D4" s="1"/>
      <c r="E4" s="3"/>
      <c r="F4" s="3"/>
      <c r="G4" s="3"/>
      <c r="H4" s="3"/>
      <c r="I4" s="3"/>
      <c r="J4" s="3"/>
      <c r="K4" s="3"/>
      <c r="L4" s="3"/>
      <c r="M4" s="3"/>
    </row>
    <row r="5" spans="1:13" ht="12.75">
      <c r="A5" s="1"/>
      <c r="B5" s="1" t="s">
        <v>266</v>
      </c>
      <c r="C5" s="1"/>
      <c r="D5" s="1"/>
      <c r="E5" s="3"/>
      <c r="F5" s="3"/>
      <c r="G5" s="3"/>
      <c r="H5" s="3"/>
      <c r="I5" s="3"/>
      <c r="J5" s="3"/>
      <c r="K5" s="3"/>
      <c r="L5" s="3"/>
      <c r="M5" s="3"/>
    </row>
    <row r="6" spans="1:13" ht="12.75">
      <c r="A6" s="3"/>
      <c r="B6" s="3"/>
      <c r="C6" s="3"/>
      <c r="D6" s="3"/>
      <c r="E6" s="3"/>
      <c r="F6" s="3"/>
      <c r="G6" s="3"/>
      <c r="H6" s="3"/>
      <c r="I6" s="3"/>
      <c r="J6" s="3"/>
      <c r="K6" s="3"/>
      <c r="L6" s="3"/>
      <c r="M6" s="3"/>
    </row>
    <row r="7" spans="1:13" ht="12.75">
      <c r="A7" s="3"/>
      <c r="B7" s="3" t="s">
        <v>269</v>
      </c>
      <c r="C7" s="1"/>
      <c r="D7" s="3"/>
      <c r="E7" s="3"/>
      <c r="F7" s="3"/>
      <c r="G7" s="3"/>
      <c r="H7" s="3"/>
      <c r="I7" s="3"/>
      <c r="J7" s="3"/>
      <c r="K7" s="3"/>
      <c r="L7" s="3"/>
      <c r="M7" s="3"/>
    </row>
    <row r="8" spans="1:13" ht="12.75">
      <c r="A8" s="3"/>
      <c r="B8" s="3" t="s">
        <v>268</v>
      </c>
      <c r="D8" s="3"/>
      <c r="E8" s="3"/>
      <c r="F8" s="3"/>
      <c r="G8" s="3"/>
      <c r="H8" s="3"/>
      <c r="I8" s="3"/>
      <c r="J8" s="3"/>
      <c r="K8" s="3"/>
      <c r="L8" s="3"/>
      <c r="M8" s="3"/>
    </row>
    <row r="9" spans="1:13" ht="12.75">
      <c r="A9" s="3"/>
      <c r="B9" s="3" t="s">
        <v>315</v>
      </c>
      <c r="C9" s="3"/>
      <c r="D9" s="3"/>
      <c r="E9" s="3"/>
      <c r="F9" s="3"/>
      <c r="G9" s="3"/>
      <c r="H9" s="3"/>
      <c r="I9" s="3"/>
      <c r="J9" s="3"/>
      <c r="K9" s="3"/>
      <c r="L9" s="3"/>
      <c r="M9" s="3"/>
    </row>
    <row r="10" spans="1:13" ht="12.75">
      <c r="A10" s="3"/>
      <c r="B10" s="3" t="s">
        <v>314</v>
      </c>
      <c r="C10" s="3"/>
      <c r="D10" s="3"/>
      <c r="E10" s="3"/>
      <c r="F10" s="3"/>
      <c r="G10" s="3"/>
      <c r="H10" s="3"/>
      <c r="I10" s="3"/>
      <c r="J10" s="3"/>
      <c r="K10" s="3"/>
      <c r="L10" s="3"/>
      <c r="M10" s="3"/>
    </row>
    <row r="11" spans="1:13" ht="12.75">
      <c r="A11" s="3"/>
      <c r="B11" s="3"/>
      <c r="C11" s="3"/>
      <c r="D11" s="3"/>
      <c r="E11" s="3"/>
      <c r="F11" s="3"/>
      <c r="G11" s="3"/>
      <c r="H11" s="3"/>
      <c r="I11" s="3"/>
      <c r="J11" s="3"/>
      <c r="K11" s="3"/>
      <c r="L11" s="3"/>
      <c r="M11" s="3"/>
    </row>
    <row r="12" spans="1:13" ht="12.75">
      <c r="A12" s="3"/>
      <c r="B12" s="3"/>
      <c r="C12" s="3"/>
      <c r="D12" s="3"/>
      <c r="E12" s="3"/>
      <c r="F12" s="3"/>
      <c r="G12" s="3"/>
      <c r="H12" s="3"/>
      <c r="I12" s="3"/>
      <c r="J12" s="3"/>
      <c r="K12" s="3"/>
      <c r="L12" s="3"/>
      <c r="M12" s="3"/>
    </row>
    <row r="13" spans="1:13" ht="12.75">
      <c r="A13" s="3"/>
      <c r="B13" s="3" t="s">
        <v>272</v>
      </c>
      <c r="C13" s="3"/>
      <c r="D13" s="3"/>
      <c r="E13" s="3"/>
      <c r="F13" s="3"/>
      <c r="G13" s="3"/>
      <c r="H13" s="3"/>
      <c r="I13" s="3"/>
      <c r="J13" s="3"/>
      <c r="K13" s="3"/>
      <c r="L13" s="3"/>
      <c r="M13" s="3"/>
    </row>
    <row r="14" spans="1:13" ht="12.75">
      <c r="A14" s="3"/>
      <c r="B14" s="3" t="s">
        <v>273</v>
      </c>
      <c r="C14" s="3"/>
      <c r="D14" s="3"/>
      <c r="E14" s="3"/>
      <c r="F14" s="3"/>
      <c r="G14" s="3"/>
      <c r="H14" s="3"/>
      <c r="I14" s="3"/>
      <c r="J14" s="3"/>
      <c r="K14" s="3"/>
      <c r="L14" s="3"/>
      <c r="M14" s="3"/>
    </row>
    <row r="15" spans="1:13" ht="12.75">
      <c r="A15" s="3"/>
      <c r="B15" s="3" t="s">
        <v>313</v>
      </c>
      <c r="C15" s="3"/>
      <c r="D15" s="3"/>
      <c r="E15" s="3"/>
      <c r="F15" s="3"/>
      <c r="G15" s="3"/>
      <c r="H15" s="3"/>
      <c r="I15" s="3"/>
      <c r="J15" s="3"/>
      <c r="K15" s="3"/>
      <c r="L15" s="3"/>
      <c r="M15" s="3"/>
    </row>
    <row r="16" spans="1:13" ht="12.75">
      <c r="A16" s="3"/>
      <c r="B16" s="3" t="s">
        <v>312</v>
      </c>
      <c r="C16" s="3"/>
      <c r="D16" s="3"/>
      <c r="E16" s="3"/>
      <c r="F16" s="3"/>
      <c r="G16" s="3"/>
      <c r="H16" s="3"/>
      <c r="I16" s="3"/>
      <c r="J16" s="3"/>
      <c r="K16" s="3"/>
      <c r="L16" s="3"/>
      <c r="M16" s="3"/>
    </row>
    <row r="17" spans="1:13" ht="12.75">
      <c r="A17" s="3"/>
      <c r="B17" s="3"/>
      <c r="C17" s="3"/>
      <c r="D17" s="3"/>
      <c r="E17" s="3"/>
      <c r="F17" s="3"/>
      <c r="G17" s="3"/>
      <c r="H17" s="3"/>
      <c r="I17" s="3"/>
      <c r="J17" s="3"/>
      <c r="K17" s="3"/>
      <c r="L17" s="3"/>
      <c r="M17" s="3"/>
    </row>
    <row r="18" spans="1:13" ht="12.75" customHeight="1">
      <c r="A18" s="3"/>
      <c r="B18" s="1" t="s">
        <v>307</v>
      </c>
      <c r="C18" s="3"/>
      <c r="D18" s="3"/>
      <c r="E18" s="3"/>
      <c r="F18" s="3"/>
      <c r="G18" s="3"/>
      <c r="H18" s="3"/>
      <c r="I18" s="3"/>
      <c r="J18" s="3"/>
      <c r="K18" s="3"/>
      <c r="L18" s="3"/>
      <c r="M18" s="3"/>
    </row>
    <row r="19" spans="1:13" ht="12.75">
      <c r="A19" s="3"/>
      <c r="B19" s="1" t="s">
        <v>308</v>
      </c>
      <c r="C19" s="3"/>
      <c r="D19" s="3"/>
      <c r="E19" s="3"/>
      <c r="F19" s="3"/>
      <c r="G19" s="3"/>
      <c r="H19" s="3"/>
      <c r="I19" s="3"/>
      <c r="J19" s="3"/>
      <c r="K19" s="3"/>
      <c r="L19" s="3"/>
      <c r="M19" s="3"/>
    </row>
    <row r="20" spans="1:13" ht="12.75">
      <c r="A20" s="3"/>
      <c r="B20" s="3"/>
      <c r="C20" s="3"/>
      <c r="D20" s="3"/>
      <c r="E20" s="3"/>
      <c r="F20" s="3"/>
      <c r="G20" s="3"/>
      <c r="H20" s="3"/>
      <c r="I20" s="3"/>
      <c r="J20" s="3"/>
      <c r="K20" s="3"/>
      <c r="L20" s="3"/>
      <c r="M20" s="3"/>
    </row>
    <row r="21" spans="1:13" ht="12.75">
      <c r="A21" s="3"/>
      <c r="B21" s="3"/>
      <c r="C21" s="3"/>
      <c r="D21" s="3"/>
      <c r="E21" s="3"/>
      <c r="F21" s="3"/>
      <c r="G21" s="3"/>
      <c r="H21" s="3"/>
      <c r="I21" s="3"/>
      <c r="J21" s="3"/>
      <c r="K21" s="3"/>
      <c r="L21" s="3"/>
      <c r="M21" s="3"/>
    </row>
    <row r="22" spans="1:13" ht="12.75">
      <c r="A22" s="3"/>
      <c r="B22" s="3" t="s">
        <v>271</v>
      </c>
      <c r="C22" s="3"/>
      <c r="D22" s="3"/>
      <c r="E22" s="3"/>
      <c r="F22" s="3"/>
      <c r="G22" s="3"/>
      <c r="H22" s="3"/>
      <c r="I22" s="3"/>
      <c r="J22" s="3"/>
      <c r="K22" s="3"/>
      <c r="L22" s="3"/>
      <c r="M22" s="3"/>
    </row>
    <row r="23" spans="1:13" ht="12.75">
      <c r="A23" s="3"/>
      <c r="B23" s="3" t="s">
        <v>306</v>
      </c>
      <c r="C23" s="3"/>
      <c r="D23" s="3"/>
      <c r="E23" s="3"/>
      <c r="F23" s="3"/>
      <c r="G23" s="3"/>
      <c r="H23" s="3"/>
      <c r="I23" s="3"/>
      <c r="J23" s="3"/>
      <c r="K23" s="3"/>
      <c r="L23" s="3"/>
      <c r="M23" s="3"/>
    </row>
    <row r="24" spans="1:13" ht="12.75">
      <c r="A24" s="3"/>
      <c r="B24" s="3" t="s">
        <v>310</v>
      </c>
      <c r="C24" s="3"/>
      <c r="D24" s="3"/>
      <c r="E24" s="3"/>
      <c r="F24" s="3"/>
      <c r="G24" s="3"/>
      <c r="H24" s="3"/>
      <c r="I24" s="3"/>
      <c r="J24" s="3"/>
      <c r="K24" s="3"/>
      <c r="L24" s="3"/>
      <c r="M24" s="3"/>
    </row>
    <row r="25" spans="1:13" ht="12.75">
      <c r="A25" s="3"/>
      <c r="B25" s="3" t="s">
        <v>311</v>
      </c>
      <c r="C25" s="3"/>
      <c r="D25" s="3"/>
      <c r="E25" s="3"/>
      <c r="F25" s="3"/>
      <c r="G25" s="3"/>
      <c r="H25" s="3"/>
      <c r="I25" s="3"/>
      <c r="J25" s="3"/>
      <c r="K25" s="3"/>
      <c r="L25" s="3"/>
      <c r="M25" s="3"/>
    </row>
    <row r="26" spans="1:13" ht="12.75">
      <c r="A26" s="3"/>
      <c r="B26" s="3"/>
      <c r="C26" s="3"/>
      <c r="D26" s="3"/>
      <c r="E26" s="3"/>
      <c r="F26" s="3"/>
      <c r="G26" s="3"/>
      <c r="H26" s="3"/>
      <c r="I26" s="3"/>
      <c r="J26" s="3"/>
      <c r="K26" s="3"/>
      <c r="L26" s="3"/>
      <c r="M26" s="3"/>
    </row>
    <row r="27" spans="1:13" ht="12.75">
      <c r="A27" s="3"/>
      <c r="B27" s="1" t="s">
        <v>270</v>
      </c>
      <c r="C27" s="3"/>
      <c r="D27" s="3"/>
      <c r="E27" s="3"/>
      <c r="F27" s="3"/>
      <c r="G27" s="3"/>
      <c r="H27" s="3"/>
      <c r="I27" s="3"/>
      <c r="J27" s="3"/>
      <c r="K27" s="3"/>
      <c r="L27" s="3"/>
      <c r="M27" s="3"/>
    </row>
    <row r="28" spans="1:13" ht="12.75">
      <c r="A28" s="3"/>
      <c r="B28" s="1" t="s">
        <v>309</v>
      </c>
      <c r="C28" s="3"/>
      <c r="D28" s="3"/>
      <c r="E28" s="3"/>
      <c r="F28" s="3"/>
      <c r="G28" s="3"/>
      <c r="H28" s="3"/>
      <c r="I28" s="3"/>
      <c r="J28" s="3"/>
      <c r="K28" s="3"/>
      <c r="L28" s="3"/>
      <c r="M28" s="3"/>
    </row>
    <row r="29" spans="1:13" ht="12.75">
      <c r="A29" s="3"/>
      <c r="B29" s="3"/>
      <c r="C29" s="3"/>
      <c r="D29" s="3"/>
      <c r="E29" s="3"/>
      <c r="F29" s="3"/>
      <c r="G29" s="3"/>
      <c r="H29" s="3"/>
      <c r="I29" s="3"/>
      <c r="J29" s="3"/>
      <c r="K29" s="3"/>
      <c r="L29" s="3"/>
      <c r="M29" s="3"/>
    </row>
    <row r="30" spans="1:11" ht="12.75" customHeight="1">
      <c r="A30" s="6"/>
      <c r="B30" s="6"/>
      <c r="C30" s="6"/>
      <c r="D30" s="6"/>
      <c r="E30" s="6"/>
      <c r="F30" s="6"/>
      <c r="G30" s="6"/>
      <c r="H30" s="6"/>
      <c r="I30" s="6"/>
      <c r="J30" s="6"/>
      <c r="K30" s="6"/>
    </row>
    <row r="31" spans="1:13" ht="12.75" customHeight="1">
      <c r="A31" s="6"/>
      <c r="B31" s="3" t="s">
        <v>274</v>
      </c>
      <c r="C31" s="3"/>
      <c r="D31" s="3"/>
      <c r="E31" s="3"/>
      <c r="F31" s="3"/>
      <c r="G31" s="3"/>
      <c r="H31" s="3"/>
      <c r="I31" s="3"/>
      <c r="J31" s="3"/>
      <c r="K31" s="3"/>
      <c r="L31" s="3"/>
      <c r="M31" s="3"/>
    </row>
    <row r="32" spans="1:13" ht="12.75" customHeight="1">
      <c r="A32" s="6"/>
      <c r="B32" s="3" t="s">
        <v>275</v>
      </c>
      <c r="C32" s="3"/>
      <c r="D32" s="3"/>
      <c r="E32" s="3"/>
      <c r="F32" s="3"/>
      <c r="G32" s="3"/>
      <c r="H32" s="3"/>
      <c r="I32" s="3"/>
      <c r="J32" s="3"/>
      <c r="K32" s="3"/>
      <c r="L32" s="3"/>
      <c r="M32" s="3"/>
    </row>
    <row r="33" spans="1:13" ht="12.75" customHeight="1">
      <c r="A33" s="6"/>
      <c r="B33" s="3"/>
      <c r="C33" s="3"/>
      <c r="D33" s="3"/>
      <c r="E33" s="3"/>
      <c r="F33" s="3"/>
      <c r="G33" s="3"/>
      <c r="H33" s="3"/>
      <c r="I33" s="3"/>
      <c r="J33" s="3"/>
      <c r="K33" s="3"/>
      <c r="L33" s="3"/>
      <c r="M33" s="3"/>
    </row>
    <row r="34" spans="1:13" ht="12.75" customHeight="1">
      <c r="A34" s="6"/>
      <c r="B34" s="3"/>
      <c r="C34" s="3"/>
      <c r="D34" s="3"/>
      <c r="E34" s="3"/>
      <c r="F34" s="3"/>
      <c r="G34" s="3"/>
      <c r="H34" s="3"/>
      <c r="I34" s="3"/>
      <c r="J34" s="3"/>
      <c r="K34" s="3"/>
      <c r="L34" s="3"/>
      <c r="M34" s="3"/>
    </row>
    <row r="35" spans="1:13" ht="12.75" customHeight="1">
      <c r="A35" s="6"/>
      <c r="B35" s="3" t="s">
        <v>304</v>
      </c>
      <c r="C35" s="3"/>
      <c r="D35" s="3"/>
      <c r="E35" s="3"/>
      <c r="F35" s="3"/>
      <c r="G35" s="3"/>
      <c r="H35" s="3"/>
      <c r="I35" s="3"/>
      <c r="J35" s="3"/>
      <c r="K35" s="3"/>
      <c r="L35" s="3"/>
      <c r="M35" s="3"/>
    </row>
    <row r="36" spans="1:13" ht="12.75" customHeight="1">
      <c r="A36" s="6"/>
      <c r="B36" s="3" t="s">
        <v>305</v>
      </c>
      <c r="C36" s="3"/>
      <c r="D36" s="3"/>
      <c r="E36" s="3"/>
      <c r="F36" s="3"/>
      <c r="G36" s="3"/>
      <c r="H36" s="3"/>
      <c r="I36" s="3"/>
      <c r="J36" s="3"/>
      <c r="K36" s="3"/>
      <c r="L36" s="3"/>
      <c r="M36" s="3"/>
    </row>
    <row r="37" spans="1:13" ht="12.75" customHeight="1">
      <c r="A37" s="6"/>
      <c r="B37" s="3"/>
      <c r="C37" s="3"/>
      <c r="D37" s="3"/>
      <c r="E37" s="3"/>
      <c r="F37" s="3"/>
      <c r="G37" s="3"/>
      <c r="H37" s="3"/>
      <c r="I37" s="3"/>
      <c r="J37" s="3"/>
      <c r="K37" s="3"/>
      <c r="L37" s="3"/>
      <c r="M37" s="3"/>
    </row>
    <row r="38" spans="1:13" ht="12.75" customHeight="1">
      <c r="A38" s="6"/>
      <c r="B38" s="3"/>
      <c r="C38" s="3"/>
      <c r="D38" s="3"/>
      <c r="E38" s="3"/>
      <c r="F38" s="3"/>
      <c r="G38" s="3"/>
      <c r="H38" s="3"/>
      <c r="I38" s="3"/>
      <c r="J38" s="3"/>
      <c r="K38" s="3"/>
      <c r="L38" s="3"/>
      <c r="M38" s="3"/>
    </row>
    <row r="39" spans="1:13" ht="12.75" customHeight="1">
      <c r="A39" s="6"/>
      <c r="B39" s="3" t="s">
        <v>303</v>
      </c>
      <c r="C39" s="3"/>
      <c r="D39" s="3"/>
      <c r="E39" s="3"/>
      <c r="F39" s="3"/>
      <c r="G39" s="3"/>
      <c r="H39" s="3"/>
      <c r="I39" s="3"/>
      <c r="J39" s="3"/>
      <c r="K39" s="3"/>
      <c r="L39" s="3"/>
      <c r="M39" s="3"/>
    </row>
    <row r="40" spans="1:13" ht="12.75" customHeight="1">
      <c r="A40" s="6"/>
      <c r="B40" s="3" t="s">
        <v>277</v>
      </c>
      <c r="C40" s="3"/>
      <c r="D40" s="3"/>
      <c r="E40" s="3"/>
      <c r="F40" s="3"/>
      <c r="G40" s="3"/>
      <c r="H40" s="3"/>
      <c r="I40" s="3"/>
      <c r="J40" s="3"/>
      <c r="K40" s="3"/>
      <c r="L40" s="3"/>
      <c r="M40" s="3"/>
    </row>
    <row r="41" spans="1:13" ht="12.75" customHeight="1">
      <c r="A41" s="6"/>
      <c r="B41" s="3"/>
      <c r="C41" s="3"/>
      <c r="D41" s="3"/>
      <c r="E41" s="3"/>
      <c r="F41" s="3"/>
      <c r="G41" s="3"/>
      <c r="H41" s="3"/>
      <c r="I41" s="3"/>
      <c r="J41" s="3"/>
      <c r="K41" s="3"/>
      <c r="L41" s="3"/>
      <c r="M41" s="3"/>
    </row>
    <row r="42" spans="1:13" ht="12.75" customHeight="1">
      <c r="A42" s="6"/>
      <c r="B42" s="3"/>
      <c r="C42" s="3"/>
      <c r="D42" s="3"/>
      <c r="E42" s="3"/>
      <c r="F42" s="3"/>
      <c r="G42" s="3"/>
      <c r="H42" s="3"/>
      <c r="I42" s="3"/>
      <c r="J42" s="3"/>
      <c r="K42" s="3"/>
      <c r="L42" s="3"/>
      <c r="M42" s="3"/>
    </row>
    <row r="43" spans="1:13" ht="12.75" customHeight="1">
      <c r="A43" s="6"/>
      <c r="B43" s="3"/>
      <c r="C43" s="3"/>
      <c r="D43" s="3"/>
      <c r="E43" s="3"/>
      <c r="F43" s="3"/>
      <c r="G43" s="3"/>
      <c r="H43" s="3"/>
      <c r="I43" s="3"/>
      <c r="J43" s="3"/>
      <c r="K43" s="3"/>
      <c r="L43" s="3"/>
      <c r="M43" s="3"/>
    </row>
    <row r="44" spans="1:13" ht="12.75" customHeight="1">
      <c r="A44" s="6"/>
      <c r="B44" s="3"/>
      <c r="C44" s="3"/>
      <c r="D44" s="3"/>
      <c r="E44" s="3"/>
      <c r="F44" s="3"/>
      <c r="G44" s="3"/>
      <c r="H44" s="3"/>
      <c r="I44" s="3"/>
      <c r="J44" s="3"/>
      <c r="K44" s="3"/>
      <c r="L44" s="3"/>
      <c r="M44" s="3"/>
    </row>
    <row r="45" spans="1:13" ht="12.75" customHeight="1">
      <c r="A45" s="6"/>
      <c r="B45" s="3"/>
      <c r="C45" s="3"/>
      <c r="D45" s="3"/>
      <c r="E45" s="3"/>
      <c r="F45" s="3"/>
      <c r="G45" s="3"/>
      <c r="H45" s="3"/>
      <c r="I45" s="3"/>
      <c r="J45" s="3"/>
      <c r="K45" s="3"/>
      <c r="L45" s="3"/>
      <c r="M45" s="3"/>
    </row>
    <row r="46" spans="1:13" ht="12.75" customHeight="1">
      <c r="A46" s="6"/>
      <c r="B46" s="3"/>
      <c r="C46" s="3"/>
      <c r="D46" s="3"/>
      <c r="E46" s="3"/>
      <c r="F46" s="3"/>
      <c r="G46" s="3"/>
      <c r="H46" s="3"/>
      <c r="I46" s="3"/>
      <c r="J46" s="3"/>
      <c r="K46" s="3"/>
      <c r="L46" s="3"/>
      <c r="M46" s="3"/>
    </row>
    <row r="47" spans="1:13" ht="12.75" customHeight="1">
      <c r="A47" s="6"/>
      <c r="B47" s="3"/>
      <c r="C47" s="3"/>
      <c r="D47" s="3"/>
      <c r="E47" s="3"/>
      <c r="F47" s="3"/>
      <c r="G47" s="3"/>
      <c r="H47" s="3"/>
      <c r="I47" s="3"/>
      <c r="J47" s="3"/>
      <c r="K47" s="3"/>
      <c r="L47" s="3"/>
      <c r="M47" s="3"/>
    </row>
    <row r="48" spans="1:13" ht="12.75" customHeight="1">
      <c r="A48" s="6"/>
      <c r="B48" s="3"/>
      <c r="C48" s="3"/>
      <c r="D48" s="3"/>
      <c r="E48" s="3"/>
      <c r="F48" s="3"/>
      <c r="G48" s="3"/>
      <c r="H48" s="3"/>
      <c r="I48" s="3"/>
      <c r="J48" s="3"/>
      <c r="K48" s="3"/>
      <c r="L48" s="3"/>
      <c r="M48" s="3"/>
    </row>
    <row r="49" spans="1:11" ht="12.75" customHeight="1">
      <c r="A49" s="6"/>
      <c r="B49" s="6"/>
      <c r="C49" s="6"/>
      <c r="D49" s="6"/>
      <c r="E49" s="6"/>
      <c r="F49" s="6"/>
      <c r="G49" s="6"/>
      <c r="H49" s="6"/>
      <c r="I49" s="6"/>
      <c r="J49" s="6"/>
      <c r="K49" s="6"/>
    </row>
    <row r="50" spans="1:11" ht="12.75" customHeight="1">
      <c r="A50" s="6"/>
      <c r="B50" s="6"/>
      <c r="C50" s="6"/>
      <c r="D50" s="6"/>
      <c r="E50" s="6"/>
      <c r="F50" s="6"/>
      <c r="G50" s="6"/>
      <c r="H50" s="6"/>
      <c r="I50" s="6"/>
      <c r="J50" s="6"/>
      <c r="K50" s="6"/>
    </row>
    <row r="51" spans="1:11" ht="12.75" customHeight="1">
      <c r="A51" s="6"/>
      <c r="B51" s="6"/>
      <c r="C51" s="6"/>
      <c r="D51" s="6"/>
      <c r="E51" s="6"/>
      <c r="F51" s="6"/>
      <c r="G51" s="6"/>
      <c r="H51" s="6"/>
      <c r="I51" s="6"/>
      <c r="J51" s="6"/>
      <c r="K51" s="6"/>
    </row>
    <row r="52" spans="1:11" ht="12.75" customHeight="1">
      <c r="A52" s="6"/>
      <c r="B52" s="6"/>
      <c r="C52" s="6"/>
      <c r="D52" s="6"/>
      <c r="E52" s="6"/>
      <c r="F52" s="6"/>
      <c r="G52" s="6"/>
      <c r="H52" s="6"/>
      <c r="I52" s="6"/>
      <c r="J52" s="6"/>
      <c r="K52" s="6"/>
    </row>
    <row r="53" spans="1:11" ht="12.75" customHeight="1">
      <c r="A53" s="6"/>
      <c r="B53" s="6"/>
      <c r="C53" s="6"/>
      <c r="D53" s="6"/>
      <c r="E53" s="6"/>
      <c r="F53" s="6"/>
      <c r="G53" s="6"/>
      <c r="H53" s="6"/>
      <c r="I53" s="6"/>
      <c r="J53" s="6"/>
      <c r="K53" s="6"/>
    </row>
    <row r="54" spans="1:11" ht="12.75" customHeight="1">
      <c r="A54" s="6"/>
      <c r="B54" s="6"/>
      <c r="C54" s="6"/>
      <c r="D54" s="6"/>
      <c r="E54" s="6"/>
      <c r="F54" s="6"/>
      <c r="G54" s="6"/>
      <c r="H54" s="6"/>
      <c r="I54" s="6"/>
      <c r="J54" s="6"/>
      <c r="K54" s="6"/>
    </row>
    <row r="55" spans="1:11" ht="12.75" customHeight="1">
      <c r="A55" s="6"/>
      <c r="B55" s="6"/>
      <c r="C55" s="6"/>
      <c r="D55" s="6"/>
      <c r="E55" s="6"/>
      <c r="F55" s="6"/>
      <c r="G55" s="6"/>
      <c r="H55" s="6"/>
      <c r="I55" s="6"/>
      <c r="J55" s="6"/>
      <c r="K55" s="6"/>
    </row>
    <row r="56" spans="1:11" ht="12.75" customHeight="1">
      <c r="A56" s="6"/>
      <c r="B56" s="6"/>
      <c r="C56" s="6"/>
      <c r="D56" s="6"/>
      <c r="E56" s="6"/>
      <c r="F56" s="6"/>
      <c r="G56" s="6"/>
      <c r="H56" s="6"/>
      <c r="I56" s="6"/>
      <c r="J56" s="6"/>
      <c r="K56" s="6"/>
    </row>
    <row r="57" spans="1:11" ht="12.75" customHeight="1">
      <c r="A57" s="6"/>
      <c r="B57" s="6"/>
      <c r="C57" s="6"/>
      <c r="D57" s="6"/>
      <c r="E57" s="6"/>
      <c r="F57" s="6"/>
      <c r="G57" s="6"/>
      <c r="H57" s="6"/>
      <c r="I57" s="6"/>
      <c r="J57" s="6"/>
      <c r="K57" s="6"/>
    </row>
    <row r="58" spans="1:11" ht="12.75" customHeight="1">
      <c r="A58" s="6"/>
      <c r="B58" s="6"/>
      <c r="C58" s="6"/>
      <c r="D58" s="6"/>
      <c r="E58" s="6"/>
      <c r="F58" s="6"/>
      <c r="G58" s="6"/>
      <c r="H58" s="6"/>
      <c r="I58" s="6"/>
      <c r="J58" s="6"/>
      <c r="K58" s="6"/>
    </row>
    <row r="59" spans="1:11" ht="15">
      <c r="A59" s="6"/>
      <c r="B59" s="6"/>
      <c r="C59" s="6"/>
      <c r="D59" s="6"/>
      <c r="E59" s="6"/>
      <c r="F59" s="6"/>
      <c r="G59" s="6"/>
      <c r="H59" s="6"/>
      <c r="I59" s="6"/>
      <c r="J59" s="6"/>
      <c r="K59" s="6"/>
    </row>
    <row r="60" spans="1:11" ht="15">
      <c r="A60" s="6"/>
      <c r="B60" s="6"/>
      <c r="C60" s="6"/>
      <c r="D60" s="6"/>
      <c r="E60" s="6"/>
      <c r="F60" s="6"/>
      <c r="G60" s="6"/>
      <c r="H60" s="6"/>
      <c r="I60" s="6"/>
      <c r="J60" s="6"/>
      <c r="K60" s="6"/>
    </row>
    <row r="61" spans="1:11" ht="15">
      <c r="A61" s="6"/>
      <c r="B61" s="6"/>
      <c r="C61" s="6"/>
      <c r="D61" s="6"/>
      <c r="E61" s="6"/>
      <c r="F61" s="6"/>
      <c r="G61" s="6"/>
      <c r="H61" s="6"/>
      <c r="I61" s="6"/>
      <c r="J61" s="6"/>
      <c r="K61" s="6"/>
    </row>
    <row r="62" spans="1:11" ht="15">
      <c r="A62" s="6"/>
      <c r="B62" s="6"/>
      <c r="C62" s="6"/>
      <c r="D62" s="6"/>
      <c r="E62" s="6"/>
      <c r="F62" s="6"/>
      <c r="G62" s="6"/>
      <c r="H62" s="6"/>
      <c r="I62" s="6"/>
      <c r="J62" s="6"/>
      <c r="K62" s="6"/>
    </row>
    <row r="63" spans="1:11" ht="15">
      <c r="A63" s="6"/>
      <c r="B63" s="6"/>
      <c r="C63" s="6"/>
      <c r="D63" s="6"/>
      <c r="E63" s="6"/>
      <c r="F63" s="6"/>
      <c r="G63" s="6"/>
      <c r="H63" s="6"/>
      <c r="I63" s="6"/>
      <c r="J63" s="6"/>
      <c r="K63" s="6"/>
    </row>
    <row r="64" spans="1:11" ht="15">
      <c r="A64" s="6"/>
      <c r="B64" s="6"/>
      <c r="C64" s="6"/>
      <c r="D64" s="6"/>
      <c r="E64" s="6"/>
      <c r="F64" s="6"/>
      <c r="G64" s="6"/>
      <c r="H64" s="6"/>
      <c r="I64" s="6"/>
      <c r="J64" s="6"/>
      <c r="K64" s="6"/>
    </row>
    <row r="65" spans="1:11" ht="15">
      <c r="A65" s="6"/>
      <c r="B65" s="6"/>
      <c r="C65" s="6"/>
      <c r="D65" s="6"/>
      <c r="E65" s="6"/>
      <c r="F65" s="6"/>
      <c r="G65" s="6"/>
      <c r="H65" s="6"/>
      <c r="I65" s="6"/>
      <c r="J65" s="6"/>
      <c r="K65" s="6"/>
    </row>
    <row r="66" spans="1:11" ht="15">
      <c r="A66" s="6"/>
      <c r="B66" s="6"/>
      <c r="C66" s="6"/>
      <c r="D66" s="6"/>
      <c r="E66" s="6"/>
      <c r="F66" s="6"/>
      <c r="G66" s="6"/>
      <c r="H66" s="6"/>
      <c r="I66" s="6"/>
      <c r="J66" s="6"/>
      <c r="K66" s="6"/>
    </row>
    <row r="67" spans="1:11" ht="15">
      <c r="A67" s="6"/>
      <c r="B67" s="6"/>
      <c r="C67" s="6"/>
      <c r="D67" s="6"/>
      <c r="E67" s="6"/>
      <c r="F67" s="6"/>
      <c r="G67" s="6"/>
      <c r="H67" s="6"/>
      <c r="I67" s="6"/>
      <c r="J67" s="6"/>
      <c r="K67" s="6"/>
    </row>
    <row r="68" spans="1:11" ht="15">
      <c r="A68" s="6"/>
      <c r="B68" s="6"/>
      <c r="C68" s="6"/>
      <c r="D68" s="6"/>
      <c r="E68" s="6"/>
      <c r="F68" s="6"/>
      <c r="G68" s="6"/>
      <c r="H68" s="6"/>
      <c r="I68" s="6"/>
      <c r="J68" s="6"/>
      <c r="K68" s="6"/>
    </row>
    <row r="69" spans="1:11" ht="15">
      <c r="A69" s="6"/>
      <c r="B69" s="6"/>
      <c r="C69" s="6"/>
      <c r="D69" s="6"/>
      <c r="E69" s="6"/>
      <c r="F69" s="6"/>
      <c r="G69" s="6"/>
      <c r="H69" s="6"/>
      <c r="I69" s="6"/>
      <c r="J69" s="6"/>
      <c r="K69" s="6"/>
    </row>
    <row r="70" spans="1:11" ht="15">
      <c r="A70" s="6"/>
      <c r="B70" s="6"/>
      <c r="C70" s="6"/>
      <c r="D70" s="6"/>
      <c r="E70" s="6"/>
      <c r="F70" s="6"/>
      <c r="G70" s="6"/>
      <c r="H70" s="6"/>
      <c r="I70" s="6"/>
      <c r="J70" s="6"/>
      <c r="K70" s="6"/>
    </row>
    <row r="71" spans="1:11" ht="15">
      <c r="A71" s="6"/>
      <c r="B71" s="6"/>
      <c r="C71" s="6"/>
      <c r="D71" s="6"/>
      <c r="E71" s="6"/>
      <c r="F71" s="6"/>
      <c r="G71" s="6"/>
      <c r="H71" s="6"/>
      <c r="I71" s="6"/>
      <c r="J71" s="6"/>
      <c r="K71" s="6"/>
    </row>
    <row r="72" spans="1:11" ht="15">
      <c r="A72" s="6"/>
      <c r="B72" s="6"/>
      <c r="C72" s="6"/>
      <c r="D72" s="6"/>
      <c r="E72" s="6"/>
      <c r="F72" s="6"/>
      <c r="G72" s="6"/>
      <c r="H72" s="6"/>
      <c r="I72" s="6"/>
      <c r="J72" s="6"/>
      <c r="K72" s="6"/>
    </row>
    <row r="73" spans="1:11" ht="15">
      <c r="A73" s="6"/>
      <c r="B73" s="6"/>
      <c r="C73" s="6"/>
      <c r="D73" s="6"/>
      <c r="E73" s="6"/>
      <c r="F73" s="6"/>
      <c r="G73" s="6"/>
      <c r="H73" s="6"/>
      <c r="I73" s="6"/>
      <c r="J73" s="6"/>
      <c r="K73" s="6"/>
    </row>
    <row r="74" spans="1:11" ht="15">
      <c r="A74" s="6"/>
      <c r="B74" s="6"/>
      <c r="C74" s="6"/>
      <c r="D74" s="6"/>
      <c r="E74" s="6"/>
      <c r="F74" s="6"/>
      <c r="G74" s="6"/>
      <c r="H74" s="6"/>
      <c r="I74" s="6"/>
      <c r="J74" s="6"/>
      <c r="K74" s="6"/>
    </row>
    <row r="75" spans="1:11" ht="15">
      <c r="A75" s="6"/>
      <c r="B75" s="6"/>
      <c r="C75" s="6"/>
      <c r="D75" s="6"/>
      <c r="E75" s="6"/>
      <c r="F75" s="6"/>
      <c r="G75" s="6"/>
      <c r="H75" s="6"/>
      <c r="I75" s="6"/>
      <c r="J75" s="6"/>
      <c r="K75" s="6"/>
    </row>
    <row r="76" spans="1:11" ht="15">
      <c r="A76" s="6"/>
      <c r="B76" s="6"/>
      <c r="C76" s="6"/>
      <c r="D76" s="6"/>
      <c r="E76" s="6"/>
      <c r="F76" s="6"/>
      <c r="G76" s="6"/>
      <c r="H76" s="6"/>
      <c r="I76" s="6"/>
      <c r="J76" s="6"/>
      <c r="K76" s="6"/>
    </row>
    <row r="77" spans="1:11" ht="15">
      <c r="A77" s="6"/>
      <c r="B77" s="6"/>
      <c r="C77" s="6"/>
      <c r="D77" s="6"/>
      <c r="E77" s="6"/>
      <c r="F77" s="6"/>
      <c r="G77" s="6"/>
      <c r="H77" s="6"/>
      <c r="I77" s="6"/>
      <c r="J77" s="6"/>
      <c r="K77" s="6"/>
    </row>
    <row r="78" spans="1:11" ht="15">
      <c r="A78" s="6"/>
      <c r="B78" s="6"/>
      <c r="C78" s="6"/>
      <c r="D78" s="6"/>
      <c r="E78" s="6"/>
      <c r="F78" s="6"/>
      <c r="G78" s="6"/>
      <c r="H78" s="6"/>
      <c r="I78" s="6"/>
      <c r="J78" s="6"/>
      <c r="K78" s="6"/>
    </row>
    <row r="79" spans="1:11" ht="15">
      <c r="A79" s="6"/>
      <c r="B79" s="6"/>
      <c r="C79" s="6"/>
      <c r="D79" s="6"/>
      <c r="E79" s="6"/>
      <c r="F79" s="6"/>
      <c r="G79" s="6"/>
      <c r="H79" s="6"/>
      <c r="I79" s="6"/>
      <c r="J79" s="6"/>
      <c r="K79" s="6"/>
    </row>
    <row r="80" spans="1:11" ht="15">
      <c r="A80" s="6"/>
      <c r="B80" s="6"/>
      <c r="C80" s="6"/>
      <c r="D80" s="6"/>
      <c r="E80" s="6"/>
      <c r="F80" s="6"/>
      <c r="G80" s="6"/>
      <c r="H80" s="6"/>
      <c r="I80" s="6"/>
      <c r="J80" s="6"/>
      <c r="K80" s="6"/>
    </row>
    <row r="81" spans="1:11" ht="15">
      <c r="A81" s="6"/>
      <c r="B81" s="6"/>
      <c r="C81" s="6"/>
      <c r="D81" s="6"/>
      <c r="E81" s="6"/>
      <c r="F81" s="6"/>
      <c r="G81" s="6"/>
      <c r="H81" s="6"/>
      <c r="I81" s="6"/>
      <c r="J81" s="6"/>
      <c r="K81" s="6"/>
    </row>
    <row r="82" spans="1:11" ht="15">
      <c r="A82" s="6"/>
      <c r="B82" s="6"/>
      <c r="C82" s="6"/>
      <c r="D82" s="6"/>
      <c r="E82" s="6"/>
      <c r="F82" s="6"/>
      <c r="G82" s="6"/>
      <c r="H82" s="6"/>
      <c r="I82" s="6"/>
      <c r="J82" s="6"/>
      <c r="K82" s="6"/>
    </row>
    <row r="83" spans="1:11" ht="15">
      <c r="A83" s="6"/>
      <c r="B83" s="6"/>
      <c r="C83" s="6"/>
      <c r="D83" s="6"/>
      <c r="E83" s="6"/>
      <c r="F83" s="6"/>
      <c r="G83" s="6"/>
      <c r="H83" s="6"/>
      <c r="I83" s="6"/>
      <c r="J83" s="6"/>
      <c r="K83" s="6"/>
    </row>
    <row r="84" spans="1:11" ht="15">
      <c r="A84" s="6"/>
      <c r="B84" s="6"/>
      <c r="C84" s="6"/>
      <c r="D84" s="6"/>
      <c r="E84" s="6"/>
      <c r="F84" s="6"/>
      <c r="G84" s="6"/>
      <c r="H84" s="6"/>
      <c r="I84" s="6"/>
      <c r="J84" s="6"/>
      <c r="K84" s="6"/>
    </row>
    <row r="85" spans="1:11" ht="15">
      <c r="A85" s="6"/>
      <c r="B85" s="6"/>
      <c r="C85" s="6"/>
      <c r="D85" s="6"/>
      <c r="E85" s="6"/>
      <c r="F85" s="6"/>
      <c r="G85" s="6"/>
      <c r="H85" s="6"/>
      <c r="I85" s="6"/>
      <c r="J85" s="6"/>
      <c r="K85" s="6"/>
    </row>
    <row r="86" spans="1:11" ht="15">
      <c r="A86" s="6"/>
      <c r="B86" s="6"/>
      <c r="C86" s="6"/>
      <c r="D86" s="6"/>
      <c r="E86" s="6"/>
      <c r="F86" s="6"/>
      <c r="G86" s="6"/>
      <c r="H86" s="6"/>
      <c r="I86" s="6"/>
      <c r="J86" s="6"/>
      <c r="K86" s="6"/>
    </row>
    <row r="87" spans="1:11" ht="15">
      <c r="A87" s="6"/>
      <c r="B87" s="6"/>
      <c r="C87" s="6"/>
      <c r="D87" s="6"/>
      <c r="E87" s="6"/>
      <c r="F87" s="6"/>
      <c r="G87" s="6"/>
      <c r="H87" s="6"/>
      <c r="I87" s="6"/>
      <c r="J87" s="6"/>
      <c r="K87" s="6"/>
    </row>
    <row r="88" spans="1:11" ht="15">
      <c r="A88" s="6"/>
      <c r="B88" s="6"/>
      <c r="C88" s="6"/>
      <c r="D88" s="6"/>
      <c r="E88" s="6"/>
      <c r="F88" s="6"/>
      <c r="G88" s="6"/>
      <c r="H88" s="6"/>
      <c r="I88" s="6"/>
      <c r="J88" s="6"/>
      <c r="K88" s="6"/>
    </row>
    <row r="89" spans="1:11" ht="15">
      <c r="A89" s="6"/>
      <c r="B89" s="6"/>
      <c r="C89" s="6"/>
      <c r="D89" s="6"/>
      <c r="E89" s="6"/>
      <c r="F89" s="6"/>
      <c r="G89" s="6"/>
      <c r="H89" s="6"/>
      <c r="I89" s="6"/>
      <c r="J89" s="6"/>
      <c r="K89" s="6"/>
    </row>
    <row r="90" spans="1:11" ht="15">
      <c r="A90" s="6"/>
      <c r="B90" s="6"/>
      <c r="C90" s="6"/>
      <c r="D90" s="6"/>
      <c r="E90" s="6"/>
      <c r="F90" s="6"/>
      <c r="G90" s="6"/>
      <c r="H90" s="6"/>
      <c r="I90" s="6"/>
      <c r="J90" s="6"/>
      <c r="K90" s="6"/>
    </row>
    <row r="91" spans="1:11" ht="15">
      <c r="A91" s="6"/>
      <c r="B91" s="6"/>
      <c r="C91" s="6"/>
      <c r="D91" s="6"/>
      <c r="E91" s="6"/>
      <c r="F91" s="6"/>
      <c r="G91" s="6"/>
      <c r="H91" s="6"/>
      <c r="I91" s="6"/>
      <c r="J91" s="6"/>
      <c r="K91" s="6"/>
    </row>
    <row r="92" spans="1:11" ht="15">
      <c r="A92" s="6"/>
      <c r="B92" s="6"/>
      <c r="C92" s="6"/>
      <c r="D92" s="6"/>
      <c r="E92" s="6"/>
      <c r="F92" s="6"/>
      <c r="G92" s="6"/>
      <c r="H92" s="6"/>
      <c r="I92" s="6"/>
      <c r="J92" s="6"/>
      <c r="K92" s="6"/>
    </row>
    <row r="93" spans="1:11" ht="15">
      <c r="A93" s="6"/>
      <c r="B93" s="6"/>
      <c r="C93" s="6"/>
      <c r="D93" s="6"/>
      <c r="E93" s="6"/>
      <c r="F93" s="6"/>
      <c r="G93" s="6"/>
      <c r="H93" s="6"/>
      <c r="I93" s="6"/>
      <c r="J93" s="6"/>
      <c r="K93" s="6"/>
    </row>
    <row r="94" spans="1:11" ht="15">
      <c r="A94" s="6"/>
      <c r="B94" s="6"/>
      <c r="C94" s="6"/>
      <c r="D94" s="6"/>
      <c r="E94" s="6"/>
      <c r="F94" s="6"/>
      <c r="G94" s="6"/>
      <c r="H94" s="6"/>
      <c r="I94" s="6"/>
      <c r="J94" s="6"/>
      <c r="K94" s="6"/>
    </row>
    <row r="95" spans="1:11" ht="15">
      <c r="A95" s="6"/>
      <c r="B95" s="6"/>
      <c r="C95" s="6"/>
      <c r="D95" s="6"/>
      <c r="E95" s="6"/>
      <c r="F95" s="6"/>
      <c r="G95" s="6"/>
      <c r="H95" s="6"/>
      <c r="I95" s="6"/>
      <c r="J95" s="6"/>
      <c r="K95" s="6"/>
    </row>
    <row r="96" spans="1:11" ht="15">
      <c r="A96" s="6"/>
      <c r="B96" s="6"/>
      <c r="C96" s="6"/>
      <c r="D96" s="6"/>
      <c r="E96" s="6"/>
      <c r="F96" s="6"/>
      <c r="G96" s="6"/>
      <c r="H96" s="6"/>
      <c r="I96" s="6"/>
      <c r="J96" s="6"/>
      <c r="K96" s="6"/>
    </row>
    <row r="97" spans="1:11" ht="15">
      <c r="A97" s="6"/>
      <c r="B97" s="6"/>
      <c r="C97" s="6"/>
      <c r="D97" s="6"/>
      <c r="E97" s="6"/>
      <c r="F97" s="6"/>
      <c r="G97" s="6"/>
      <c r="H97" s="6"/>
      <c r="I97" s="6"/>
      <c r="J97" s="6"/>
      <c r="K97" s="6"/>
    </row>
    <row r="98" spans="1:11" ht="15">
      <c r="A98" s="6"/>
      <c r="B98" s="6"/>
      <c r="C98" s="6"/>
      <c r="D98" s="6"/>
      <c r="E98" s="6"/>
      <c r="F98" s="6"/>
      <c r="G98" s="6"/>
      <c r="H98" s="6"/>
      <c r="I98" s="6"/>
      <c r="J98" s="6"/>
      <c r="K98" s="6"/>
    </row>
    <row r="99" spans="1:11" ht="15">
      <c r="A99" s="6"/>
      <c r="B99" s="6"/>
      <c r="C99" s="6"/>
      <c r="D99" s="6"/>
      <c r="E99" s="6"/>
      <c r="F99" s="6"/>
      <c r="G99" s="6"/>
      <c r="H99" s="6"/>
      <c r="I99" s="6"/>
      <c r="J99" s="6"/>
      <c r="K99" s="6"/>
    </row>
    <row r="100" spans="1:11" ht="15">
      <c r="A100" s="6"/>
      <c r="B100" s="6"/>
      <c r="C100" s="6"/>
      <c r="D100" s="6"/>
      <c r="E100" s="6"/>
      <c r="F100" s="6"/>
      <c r="G100" s="6"/>
      <c r="H100" s="6"/>
      <c r="I100" s="6"/>
      <c r="J100" s="6"/>
      <c r="K100" s="6"/>
    </row>
    <row r="101" spans="1:11" ht="15">
      <c r="A101" s="6"/>
      <c r="B101" s="6"/>
      <c r="C101" s="6"/>
      <c r="D101" s="6"/>
      <c r="E101" s="6"/>
      <c r="F101" s="6"/>
      <c r="G101" s="6"/>
      <c r="H101" s="6"/>
      <c r="I101" s="6"/>
      <c r="J101" s="6"/>
      <c r="K101" s="6"/>
    </row>
    <row r="102" spans="1:11" ht="15">
      <c r="A102" s="6"/>
      <c r="B102" s="6"/>
      <c r="C102" s="6"/>
      <c r="D102" s="6"/>
      <c r="E102" s="6"/>
      <c r="F102" s="6"/>
      <c r="G102" s="6"/>
      <c r="H102" s="6"/>
      <c r="I102" s="6"/>
      <c r="J102" s="6"/>
      <c r="K102" s="6"/>
    </row>
    <row r="103" spans="1:11" ht="15">
      <c r="A103" s="6"/>
      <c r="B103" s="6"/>
      <c r="C103" s="6"/>
      <c r="D103" s="6"/>
      <c r="E103" s="6"/>
      <c r="F103" s="6"/>
      <c r="G103" s="6"/>
      <c r="H103" s="6"/>
      <c r="I103" s="6"/>
      <c r="J103" s="6"/>
      <c r="K103" s="6"/>
    </row>
    <row r="104" spans="1:11" ht="15">
      <c r="A104" s="6"/>
      <c r="B104" s="6"/>
      <c r="C104" s="6"/>
      <c r="D104" s="6"/>
      <c r="E104" s="6"/>
      <c r="F104" s="6"/>
      <c r="G104" s="6"/>
      <c r="H104" s="6"/>
      <c r="I104" s="6"/>
      <c r="J104" s="6"/>
      <c r="K104" s="6"/>
    </row>
    <row r="105" spans="1:11" ht="15">
      <c r="A105" s="6"/>
      <c r="B105" s="6"/>
      <c r="C105" s="6"/>
      <c r="D105" s="6"/>
      <c r="E105" s="6"/>
      <c r="F105" s="6"/>
      <c r="G105" s="6"/>
      <c r="H105" s="6"/>
      <c r="I105" s="6"/>
      <c r="J105" s="6"/>
      <c r="K105" s="6"/>
    </row>
    <row r="106" spans="1:11" ht="15">
      <c r="A106" s="6"/>
      <c r="B106" s="6"/>
      <c r="C106" s="6"/>
      <c r="D106" s="6"/>
      <c r="E106" s="6"/>
      <c r="F106" s="6"/>
      <c r="G106" s="6"/>
      <c r="H106" s="6"/>
      <c r="I106" s="6"/>
      <c r="J106" s="6"/>
      <c r="K106" s="6"/>
    </row>
    <row r="107" spans="1:11" ht="15">
      <c r="A107" s="6"/>
      <c r="B107" s="6"/>
      <c r="C107" s="6"/>
      <c r="D107" s="6"/>
      <c r="E107" s="6"/>
      <c r="F107" s="6"/>
      <c r="G107" s="6"/>
      <c r="H107" s="6"/>
      <c r="I107" s="6"/>
      <c r="J107" s="6"/>
      <c r="K107" s="6"/>
    </row>
    <row r="108" spans="1:11" ht="15">
      <c r="A108" s="6"/>
      <c r="B108" s="6"/>
      <c r="C108" s="6"/>
      <c r="D108" s="6"/>
      <c r="E108" s="6"/>
      <c r="F108" s="6"/>
      <c r="G108" s="6"/>
      <c r="H108" s="6"/>
      <c r="I108" s="6"/>
      <c r="J108" s="6"/>
      <c r="K108" s="6"/>
    </row>
    <row r="109" spans="1:11" ht="15">
      <c r="A109" s="6"/>
      <c r="B109" s="6"/>
      <c r="C109" s="6"/>
      <c r="D109" s="6"/>
      <c r="E109" s="6"/>
      <c r="F109" s="6"/>
      <c r="G109" s="6"/>
      <c r="H109" s="6"/>
      <c r="I109" s="6"/>
      <c r="J109" s="6"/>
      <c r="K109" s="6"/>
    </row>
    <row r="110" spans="1:11" ht="15">
      <c r="A110" s="6"/>
      <c r="B110" s="6"/>
      <c r="C110" s="6"/>
      <c r="D110" s="6"/>
      <c r="E110" s="6"/>
      <c r="F110" s="6"/>
      <c r="G110" s="6"/>
      <c r="H110" s="6"/>
      <c r="I110" s="6"/>
      <c r="J110" s="6"/>
      <c r="K110" s="6"/>
    </row>
    <row r="111" spans="1:11" ht="15">
      <c r="A111" s="6"/>
      <c r="B111" s="6"/>
      <c r="C111" s="6"/>
      <c r="D111" s="6"/>
      <c r="E111" s="6"/>
      <c r="F111" s="6"/>
      <c r="G111" s="6"/>
      <c r="H111" s="6"/>
      <c r="I111" s="6"/>
      <c r="J111" s="6"/>
      <c r="K111" s="6"/>
    </row>
  </sheetData>
  <sheetProtection/>
  <printOptions/>
  <pageMargins left="0.75" right="0.75" top="1" bottom="1" header="0.5" footer="0.5"/>
  <pageSetup fitToHeight="1" fitToWidth="1" horizontalDpi="600" verticalDpi="600" orientation="portrait" scale="87" r:id="rId1"/>
</worksheet>
</file>

<file path=xl/worksheets/sheet3.xml><?xml version="1.0" encoding="utf-8"?>
<worksheet xmlns="http://schemas.openxmlformats.org/spreadsheetml/2006/main" xmlns:r="http://schemas.openxmlformats.org/officeDocument/2006/relationships">
  <sheetPr>
    <pageSetUpPr fitToPage="1"/>
  </sheetPr>
  <dimension ref="A1:M119"/>
  <sheetViews>
    <sheetView zoomScalePageLayoutView="0" workbookViewId="0" topLeftCell="A1">
      <selection activeCell="A1" sqref="A1"/>
    </sheetView>
  </sheetViews>
  <sheetFormatPr defaultColWidth="9.140625" defaultRowHeight="12.75"/>
  <cols>
    <col min="1" max="1" width="28.00390625" style="62" customWidth="1"/>
    <col min="2" max="2" width="9.00390625" style="62" bestFit="1" customWidth="1"/>
    <col min="3" max="3" width="11.57421875" style="62" bestFit="1" customWidth="1"/>
    <col min="4" max="4" width="12.57421875" style="62" bestFit="1" customWidth="1"/>
    <col min="5" max="5" width="14.421875" style="62" bestFit="1" customWidth="1"/>
    <col min="6" max="6" width="10.57421875" style="62" bestFit="1" customWidth="1"/>
    <col min="7" max="7" width="8.140625" style="62" bestFit="1" customWidth="1"/>
    <col min="8" max="8" width="11.57421875" style="62" bestFit="1" customWidth="1"/>
    <col min="9" max="9" width="13.7109375" style="62" bestFit="1" customWidth="1"/>
    <col min="10" max="10" width="13.8515625" style="62" bestFit="1" customWidth="1"/>
    <col min="11" max="11" width="8.140625" style="62" bestFit="1" customWidth="1"/>
    <col min="12" max="12" width="14.28125" style="62" bestFit="1" customWidth="1"/>
    <col min="13" max="13" width="9.140625" style="63" customWidth="1"/>
    <col min="14" max="16384" width="9.140625" style="62" customWidth="1"/>
  </cols>
  <sheetData>
    <row r="1" spans="1:2" ht="18.75">
      <c r="A1" s="65" t="s">
        <v>49</v>
      </c>
      <c r="B1" s="97">
        <f>'Signature Page'!$B$10</f>
        <v>6</v>
      </c>
    </row>
    <row r="2" spans="1:6" ht="18.75">
      <c r="A2" s="67" t="s">
        <v>50</v>
      </c>
      <c r="B2" s="68" t="s">
        <v>342</v>
      </c>
      <c r="F2" s="102">
        <v>6352408.21</v>
      </c>
    </row>
    <row r="3" ht="12.75"/>
    <row r="4" spans="1:12" ht="19.5" customHeight="1">
      <c r="A4" s="189" t="s">
        <v>219</v>
      </c>
      <c r="B4" s="189"/>
      <c r="C4" s="189"/>
      <c r="D4" s="189"/>
      <c r="E4" s="189"/>
      <c r="F4" s="189"/>
      <c r="G4" s="189"/>
      <c r="H4" s="189"/>
      <c r="I4" s="189"/>
      <c r="J4" s="189"/>
      <c r="K4" s="189"/>
      <c r="L4" s="189"/>
    </row>
    <row r="5" spans="1:12" ht="19.5" customHeight="1">
      <c r="A5" s="189" t="s">
        <v>220</v>
      </c>
      <c r="B5" s="189"/>
      <c r="C5" s="189"/>
      <c r="D5" s="189"/>
      <c r="E5" s="189"/>
      <c r="F5" s="189"/>
      <c r="G5" s="189"/>
      <c r="H5" s="189"/>
      <c r="I5" s="189"/>
      <c r="J5" s="189"/>
      <c r="K5" s="189"/>
      <c r="L5" s="189"/>
    </row>
    <row r="6" spans="1:12" ht="19.5" customHeight="1">
      <c r="A6" s="189" t="s">
        <v>221</v>
      </c>
      <c r="B6" s="189"/>
      <c r="C6" s="189"/>
      <c r="D6" s="189"/>
      <c r="E6" s="189"/>
      <c r="F6" s="189"/>
      <c r="G6" s="189"/>
      <c r="H6" s="189"/>
      <c r="I6" s="189"/>
      <c r="J6" s="189"/>
      <c r="K6" s="189"/>
      <c r="L6" s="189"/>
    </row>
    <row r="7" spans="2:13" s="71" customFormat="1" ht="6" customHeight="1">
      <c r="B7" s="99"/>
      <c r="C7" s="99"/>
      <c r="D7" s="99"/>
      <c r="E7" s="99"/>
      <c r="F7" s="99"/>
      <c r="G7" s="99"/>
      <c r="H7" s="99"/>
      <c r="I7" s="99"/>
      <c r="J7" s="99"/>
      <c r="M7" s="99"/>
    </row>
    <row r="8" spans="2:13" s="71" customFormat="1" ht="15">
      <c r="B8" s="99" t="s">
        <v>317</v>
      </c>
      <c r="C8" s="99">
        <v>29</v>
      </c>
      <c r="D8" s="99">
        <v>24</v>
      </c>
      <c r="E8" s="99">
        <v>25</v>
      </c>
      <c r="F8" s="99">
        <v>27</v>
      </c>
      <c r="G8" s="99" t="s">
        <v>319</v>
      </c>
      <c r="H8" s="99">
        <v>97</v>
      </c>
      <c r="I8" s="99">
        <v>98</v>
      </c>
      <c r="J8" s="99" t="s">
        <v>320</v>
      </c>
      <c r="M8" s="99"/>
    </row>
    <row r="9" spans="2:13" s="71" customFormat="1" ht="13.5" customHeight="1">
      <c r="B9" s="99"/>
      <c r="C9" s="99"/>
      <c r="D9" s="99"/>
      <c r="E9" s="99"/>
      <c r="F9" s="99">
        <v>91</v>
      </c>
      <c r="G9" s="99"/>
      <c r="H9" s="99" t="s">
        <v>176</v>
      </c>
      <c r="I9" s="99" t="s">
        <v>176</v>
      </c>
      <c r="J9" s="99"/>
      <c r="M9" s="99"/>
    </row>
    <row r="10" spans="2:13" s="71" customFormat="1" ht="13.5" customHeight="1">
      <c r="B10" s="99"/>
      <c r="C10" s="99" t="s">
        <v>223</v>
      </c>
      <c r="D10" s="99" t="s">
        <v>223</v>
      </c>
      <c r="G10" s="99" t="s">
        <v>169</v>
      </c>
      <c r="H10" s="99" t="s">
        <v>228</v>
      </c>
      <c r="I10" s="99" t="s">
        <v>230</v>
      </c>
      <c r="M10" s="99"/>
    </row>
    <row r="11" spans="2:13" s="71" customFormat="1" ht="13.5" customHeight="1">
      <c r="B11" s="99" t="s">
        <v>190</v>
      </c>
      <c r="C11" s="99" t="s">
        <v>224</v>
      </c>
      <c r="D11" s="99" t="s">
        <v>225</v>
      </c>
      <c r="E11" s="99" t="s">
        <v>176</v>
      </c>
      <c r="F11" s="99" t="s">
        <v>227</v>
      </c>
      <c r="G11" s="99" t="s">
        <v>227</v>
      </c>
      <c r="H11" s="99" t="s">
        <v>229</v>
      </c>
      <c r="I11" s="99" t="s">
        <v>229</v>
      </c>
      <c r="J11" s="99" t="s">
        <v>231</v>
      </c>
      <c r="K11" s="99" t="s">
        <v>233</v>
      </c>
      <c r="M11" s="99"/>
    </row>
    <row r="12" spans="2:13" s="71" customFormat="1" ht="13.5" customHeight="1">
      <c r="B12" s="100" t="s">
        <v>222</v>
      </c>
      <c r="C12" s="100" t="s">
        <v>222</v>
      </c>
      <c r="D12" s="100" t="s">
        <v>222</v>
      </c>
      <c r="E12" s="100" t="s">
        <v>226</v>
      </c>
      <c r="F12" s="100" t="s">
        <v>228</v>
      </c>
      <c r="G12" s="100" t="s">
        <v>222</v>
      </c>
      <c r="H12" s="100" t="s">
        <v>171</v>
      </c>
      <c r="I12" s="100" t="s">
        <v>171</v>
      </c>
      <c r="J12" s="100" t="s">
        <v>232</v>
      </c>
      <c r="K12" s="100" t="s">
        <v>222</v>
      </c>
      <c r="L12" s="100" t="s">
        <v>234</v>
      </c>
      <c r="M12" s="99"/>
    </row>
    <row r="13" s="71" customFormat="1" ht="7.5" customHeight="1">
      <c r="M13" s="99"/>
    </row>
    <row r="14" spans="1:13" s="71" customFormat="1" ht="15">
      <c r="A14" s="101" t="s">
        <v>235</v>
      </c>
      <c r="M14" s="99"/>
    </row>
    <row r="15" spans="1:13" s="71" customFormat="1" ht="15">
      <c r="A15" s="71" t="s">
        <v>236</v>
      </c>
      <c r="B15" s="102"/>
      <c r="C15" s="127">
        <v>7500</v>
      </c>
      <c r="D15" s="102"/>
      <c r="E15" s="102">
        <f>800+228532.27+398950.09+160417.58</f>
        <v>788699.94</v>
      </c>
      <c r="F15" s="102">
        <f>6144779.42+953696+4669-985276.3</f>
        <v>6117868.12</v>
      </c>
      <c r="G15" s="102"/>
      <c r="H15" s="102">
        <f>1500+1854245.04+28390+14700</f>
        <v>1898835.04</v>
      </c>
      <c r="I15" s="102">
        <f>22460+71935.49+2500+2530.11+7530377.05+3521.8</f>
        <v>7633324.449999999</v>
      </c>
      <c r="J15" s="102">
        <f>-875.52+3168682.09+39725.92</f>
        <v>3207532.4899999998</v>
      </c>
      <c r="K15" s="102"/>
      <c r="L15" s="102">
        <f>SUM(B15:K15)</f>
        <v>19653760.04</v>
      </c>
      <c r="M15" s="99">
        <v>200</v>
      </c>
    </row>
    <row r="16" spans="1:13" s="71" customFormat="1" ht="15">
      <c r="A16" s="71" t="s">
        <v>237</v>
      </c>
      <c r="B16" s="102"/>
      <c r="C16" s="127"/>
      <c r="D16" s="102"/>
      <c r="E16" s="127">
        <f>64.24+328</f>
        <v>392.24</v>
      </c>
      <c r="F16" s="102">
        <f>207628.79+185+185+260+1387.5+9213.3</f>
        <v>218859.59</v>
      </c>
      <c r="G16" s="102"/>
      <c r="H16" s="102">
        <f>202854.08-9213.3</f>
        <v>193640.78</v>
      </c>
      <c r="I16" s="102">
        <v>2013589.82</v>
      </c>
      <c r="J16" s="102">
        <f>11100</f>
        <v>11100</v>
      </c>
      <c r="K16" s="102"/>
      <c r="L16" s="102">
        <f>SUM(B16:K16)</f>
        <v>2437582.43</v>
      </c>
      <c r="M16" s="99">
        <v>500</v>
      </c>
    </row>
    <row r="17" spans="1:13" s="71" customFormat="1" ht="15">
      <c r="A17" s="71" t="s">
        <v>238</v>
      </c>
      <c r="B17" s="102">
        <v>134783.09</v>
      </c>
      <c r="C17" s="102">
        <v>254685.35</v>
      </c>
      <c r="D17" s="102"/>
      <c r="E17" s="102">
        <v>21716.66</v>
      </c>
      <c r="F17" s="102">
        <f>1600+3730.77+985276.3+5022.44+8405.54</f>
        <v>1004035.05</v>
      </c>
      <c r="G17" s="102"/>
      <c r="H17" s="102">
        <f>900+80000+110000</f>
        <v>190900</v>
      </c>
      <c r="I17" s="102">
        <f>1295.2+112870.32+5022.44</f>
        <v>119187.96</v>
      </c>
      <c r="J17" s="102"/>
      <c r="K17" s="102"/>
      <c r="L17" s="102">
        <f>SUM(B17:K17)</f>
        <v>1725308.1099999999</v>
      </c>
      <c r="M17" s="99">
        <v>600</v>
      </c>
    </row>
    <row r="18" spans="1:13" s="71" customFormat="1" ht="15">
      <c r="A18" s="71" t="s">
        <v>239</v>
      </c>
      <c r="B18" s="102"/>
      <c r="C18" s="102">
        <v>623663.55</v>
      </c>
      <c r="D18" s="102">
        <f>1403464.68+5140.36</f>
        <v>1408605.04</v>
      </c>
      <c r="E18" s="102"/>
      <c r="F18" s="102">
        <v>17698</v>
      </c>
      <c r="G18" s="102"/>
      <c r="H18" s="102">
        <v>20000</v>
      </c>
      <c r="I18" s="102"/>
      <c r="J18" s="102"/>
      <c r="K18" s="102"/>
      <c r="L18" s="102">
        <f>SUM(B18:K18)</f>
        <v>2069966.59</v>
      </c>
      <c r="M18" s="99">
        <v>700</v>
      </c>
    </row>
    <row r="19" spans="1:13" s="71" customFormat="1" ht="15">
      <c r="A19" s="71" t="s">
        <v>240</v>
      </c>
      <c r="B19" s="102"/>
      <c r="C19" s="127"/>
      <c r="D19" s="102"/>
      <c r="E19" s="102">
        <v>798.71</v>
      </c>
      <c r="F19" s="102">
        <f>185+42+7+5+10+10+140</f>
        <v>399</v>
      </c>
      <c r="G19" s="102"/>
      <c r="H19" s="102">
        <f>1286.96+2682.6-900+369.06+895+17366.65-1500</f>
        <v>20200.27</v>
      </c>
      <c r="I19" s="102">
        <v>507.74</v>
      </c>
      <c r="J19" s="102">
        <v>1600</v>
      </c>
      <c r="K19" s="102"/>
      <c r="L19" s="102">
        <f>SUM(B19:K19)</f>
        <v>23505.72</v>
      </c>
      <c r="M19" s="99" t="s">
        <v>318</v>
      </c>
    </row>
    <row r="20" spans="2:13" s="71" customFormat="1" ht="8.25" customHeight="1">
      <c r="B20" s="102"/>
      <c r="C20" s="102"/>
      <c r="D20" s="102"/>
      <c r="E20" s="102"/>
      <c r="F20" s="102"/>
      <c r="G20" s="102"/>
      <c r="H20" s="102"/>
      <c r="I20" s="102"/>
      <c r="J20" s="102"/>
      <c r="K20" s="102"/>
      <c r="L20" s="102"/>
      <c r="M20" s="99"/>
    </row>
    <row r="21" spans="1:13" s="71" customFormat="1" ht="15">
      <c r="A21" s="71" t="s">
        <v>241</v>
      </c>
      <c r="B21" s="103">
        <f>SUM(B15:B19)</f>
        <v>134783.09</v>
      </c>
      <c r="C21" s="103">
        <f aca="true" t="shared" si="0" ref="C21:L21">SUM(C15:C19)</f>
        <v>885848.9</v>
      </c>
      <c r="D21" s="103">
        <f t="shared" si="0"/>
        <v>1408605.04</v>
      </c>
      <c r="E21" s="103">
        <f t="shared" si="0"/>
        <v>811607.5499999999</v>
      </c>
      <c r="F21" s="103">
        <f t="shared" si="0"/>
        <v>7358859.76</v>
      </c>
      <c r="G21" s="103">
        <f t="shared" si="0"/>
        <v>0</v>
      </c>
      <c r="H21" s="103">
        <f>SUM(H15:H19)</f>
        <v>2323576.0900000003</v>
      </c>
      <c r="I21" s="103">
        <f t="shared" si="0"/>
        <v>9766609.97</v>
      </c>
      <c r="J21" s="103">
        <f t="shared" si="0"/>
        <v>3220232.4899999998</v>
      </c>
      <c r="K21" s="103">
        <f t="shared" si="0"/>
        <v>0</v>
      </c>
      <c r="L21" s="103">
        <f t="shared" si="0"/>
        <v>25910122.889999997</v>
      </c>
      <c r="M21" s="99"/>
    </row>
    <row r="22" spans="1:13" s="71" customFormat="1" ht="15" hidden="1">
      <c r="A22" s="71" t="s">
        <v>343</v>
      </c>
      <c r="B22" s="102">
        <v>134783.09</v>
      </c>
      <c r="C22" s="102">
        <v>885848.9</v>
      </c>
      <c r="D22" s="102">
        <v>1408605.04</v>
      </c>
      <c r="E22" s="102">
        <v>811607.55</v>
      </c>
      <c r="F22" s="102">
        <v>6373583.46</v>
      </c>
      <c r="G22" s="102"/>
      <c r="H22" s="104">
        <v>3308852.39</v>
      </c>
      <c r="I22" s="104">
        <v>9766609.97</v>
      </c>
      <c r="J22" s="102">
        <f>3180506.57+39725.92</f>
        <v>3220232.4899999998</v>
      </c>
      <c r="K22" s="102"/>
      <c r="L22" s="102">
        <v>25910122.89</v>
      </c>
      <c r="M22" s="99"/>
    </row>
    <row r="23" spans="2:13" s="71" customFormat="1" ht="15" hidden="1">
      <c r="B23" s="102">
        <f>B21-B22</f>
        <v>0</v>
      </c>
      <c r="C23" s="102">
        <f aca="true" t="shared" si="1" ref="C23:L23">C21-C22</f>
        <v>0</v>
      </c>
      <c r="D23" s="127">
        <f t="shared" si="1"/>
        <v>0</v>
      </c>
      <c r="E23" s="102">
        <f t="shared" si="1"/>
        <v>0</v>
      </c>
      <c r="F23" s="102">
        <f t="shared" si="1"/>
        <v>985276.2999999998</v>
      </c>
      <c r="G23" s="102">
        <f t="shared" si="1"/>
        <v>0</v>
      </c>
      <c r="H23" s="102">
        <f t="shared" si="1"/>
        <v>-985276.2999999998</v>
      </c>
      <c r="I23" s="102">
        <f t="shared" si="1"/>
        <v>0</v>
      </c>
      <c r="J23" s="102">
        <f t="shared" si="1"/>
        <v>0</v>
      </c>
      <c r="K23" s="102"/>
      <c r="L23" s="127">
        <f t="shared" si="1"/>
        <v>0</v>
      </c>
      <c r="M23" s="99"/>
    </row>
    <row r="24" spans="2:13" s="71" customFormat="1" ht="15">
      <c r="B24" s="102"/>
      <c r="C24" s="102"/>
      <c r="D24" s="127"/>
      <c r="E24" s="102"/>
      <c r="F24" s="102"/>
      <c r="G24" s="102"/>
      <c r="H24" s="102"/>
      <c r="I24" s="102"/>
      <c r="J24" s="102"/>
      <c r="K24" s="102"/>
      <c r="L24" s="127"/>
      <c r="M24" s="99"/>
    </row>
    <row r="25" spans="1:13" s="71" customFormat="1" ht="15">
      <c r="A25" s="101" t="s">
        <v>242</v>
      </c>
      <c r="B25" s="102"/>
      <c r="C25" s="102"/>
      <c r="D25" s="102"/>
      <c r="E25" s="102"/>
      <c r="F25" s="102"/>
      <c r="G25" s="102"/>
      <c r="H25" s="102"/>
      <c r="I25" s="102"/>
      <c r="J25" s="102"/>
      <c r="K25" s="102"/>
      <c r="L25" s="102"/>
      <c r="M25" s="99"/>
    </row>
    <row r="26" spans="1:13" s="71" customFormat="1" ht="15">
      <c r="A26" s="71" t="s">
        <v>243</v>
      </c>
      <c r="B26" s="102"/>
      <c r="C26" s="102"/>
      <c r="D26" s="102"/>
      <c r="E26" s="102"/>
      <c r="F26" s="102"/>
      <c r="G26" s="102"/>
      <c r="H26" s="102"/>
      <c r="I26" s="102"/>
      <c r="J26" s="102"/>
      <c r="K26" s="102"/>
      <c r="L26" s="102"/>
      <c r="M26" s="99">
        <v>100000</v>
      </c>
    </row>
    <row r="27" spans="1:13" s="71" customFormat="1" ht="15">
      <c r="A27" s="71" t="s">
        <v>244</v>
      </c>
      <c r="B27" s="102">
        <f>0+6000.84</f>
        <v>6000.84</v>
      </c>
      <c r="C27" s="102">
        <v>541532.33</v>
      </c>
      <c r="D27" s="102">
        <v>0</v>
      </c>
      <c r="E27" s="102">
        <v>0</v>
      </c>
      <c r="F27" s="102">
        <v>3386220.38</v>
      </c>
      <c r="G27" s="102">
        <v>0</v>
      </c>
      <c r="H27" s="102">
        <v>106797.97</v>
      </c>
      <c r="I27" s="102">
        <v>1288869.08</v>
      </c>
      <c r="J27" s="102">
        <v>0</v>
      </c>
      <c r="K27" s="102"/>
      <c r="L27" s="102">
        <f>SUM(B27:K27)</f>
        <v>5329420.6</v>
      </c>
      <c r="M27" s="99"/>
    </row>
    <row r="28" spans="1:13" s="71" customFormat="1" ht="15">
      <c r="A28" s="71" t="s">
        <v>245</v>
      </c>
      <c r="B28" s="102"/>
      <c r="C28" s="102"/>
      <c r="D28" s="102"/>
      <c r="E28" s="102"/>
      <c r="F28" s="102"/>
      <c r="G28" s="102"/>
      <c r="H28" s="102"/>
      <c r="I28" s="102"/>
      <c r="J28" s="102"/>
      <c r="K28" s="102"/>
      <c r="L28" s="102">
        <f>SUM(B28:K28)</f>
        <v>0</v>
      </c>
      <c r="M28" s="99"/>
    </row>
    <row r="29" spans="1:13" s="71" customFormat="1" ht="15">
      <c r="A29" s="71" t="s">
        <v>246</v>
      </c>
      <c r="B29" s="102"/>
      <c r="C29" s="102"/>
      <c r="D29" s="102"/>
      <c r="E29" s="102"/>
      <c r="F29" s="102"/>
      <c r="G29" s="102"/>
      <c r="H29" s="102"/>
      <c r="I29" s="102"/>
      <c r="J29" s="102"/>
      <c r="K29" s="102"/>
      <c r="L29" s="102"/>
      <c r="M29" s="99">
        <v>200000</v>
      </c>
    </row>
    <row r="30" spans="1:13" s="71" customFormat="1" ht="15">
      <c r="A30" s="71" t="s">
        <v>244</v>
      </c>
      <c r="B30" s="102">
        <f>0+93288</f>
        <v>93288</v>
      </c>
      <c r="C30" s="102">
        <v>298510.97</v>
      </c>
      <c r="D30" s="102">
        <v>838317.9</v>
      </c>
      <c r="E30" s="102">
        <v>811607.55</v>
      </c>
      <c r="F30" s="102">
        <v>1935950.55</v>
      </c>
      <c r="G30" s="102">
        <v>0</v>
      </c>
      <c r="H30" s="102">
        <v>1754578.53</v>
      </c>
      <c r="I30" s="102">
        <v>7781159.23</v>
      </c>
      <c r="J30" s="102">
        <v>1487927.63</v>
      </c>
      <c r="K30" s="102"/>
      <c r="L30" s="102">
        <f>SUM(B30:K30)</f>
        <v>15001340.36</v>
      </c>
      <c r="M30" s="99"/>
    </row>
    <row r="31" spans="1:13" s="71" customFormat="1" ht="15">
      <c r="A31" s="71" t="s">
        <v>245</v>
      </c>
      <c r="B31" s="102"/>
      <c r="C31" s="102"/>
      <c r="D31" s="102"/>
      <c r="E31" s="102"/>
      <c r="F31" s="102"/>
      <c r="G31" s="102"/>
      <c r="H31" s="102"/>
      <c r="I31" s="102"/>
      <c r="J31" s="102"/>
      <c r="K31" s="102"/>
      <c r="L31" s="102">
        <f>SUM(B31:K31)</f>
        <v>0</v>
      </c>
      <c r="M31" s="99"/>
    </row>
    <row r="32" spans="1:13" s="71" customFormat="1" ht="15">
      <c r="A32" s="71" t="s">
        <v>247</v>
      </c>
      <c r="B32" s="102"/>
      <c r="C32" s="102"/>
      <c r="D32" s="102"/>
      <c r="E32" s="102"/>
      <c r="F32" s="102"/>
      <c r="G32" s="102"/>
      <c r="H32" s="102"/>
      <c r="I32" s="102"/>
      <c r="J32" s="102"/>
      <c r="K32" s="102"/>
      <c r="L32" s="102"/>
      <c r="M32" s="99">
        <v>400000</v>
      </c>
    </row>
    <row r="33" spans="1:13" s="71" customFormat="1" ht="15">
      <c r="A33" s="71" t="s">
        <v>244</v>
      </c>
      <c r="B33" s="102">
        <f>0+12588.65</f>
        <v>12588.65</v>
      </c>
      <c r="C33" s="102">
        <v>39747.77</v>
      </c>
      <c r="D33" s="102">
        <v>566766.13</v>
      </c>
      <c r="E33" s="102">
        <v>0</v>
      </c>
      <c r="F33" s="102">
        <v>925890.76</v>
      </c>
      <c r="G33" s="102">
        <v>0</v>
      </c>
      <c r="H33" s="102">
        <v>1215775.3</v>
      </c>
      <c r="I33" s="102">
        <v>695179.84</v>
      </c>
      <c r="J33" s="102">
        <f>2217947.55+274197.29</f>
        <v>2492144.84</v>
      </c>
      <c r="K33" s="102"/>
      <c r="L33" s="102">
        <f>SUM(B33:K33)</f>
        <v>5948093.29</v>
      </c>
      <c r="M33" s="99"/>
    </row>
    <row r="34" spans="1:13" s="71" customFormat="1" ht="15">
      <c r="A34" s="71" t="s">
        <v>245</v>
      </c>
      <c r="B34" s="102"/>
      <c r="C34" s="102"/>
      <c r="D34" s="102"/>
      <c r="E34" s="102"/>
      <c r="F34" s="102"/>
      <c r="G34" s="102"/>
      <c r="H34" s="102"/>
      <c r="I34" s="102"/>
      <c r="J34" s="102"/>
      <c r="K34" s="102"/>
      <c r="L34" s="102">
        <f>SUM(B34:K34)</f>
        <v>0</v>
      </c>
      <c r="M34" s="99"/>
    </row>
    <row r="35" spans="2:13" s="71" customFormat="1" ht="8.25" customHeight="1">
      <c r="B35" s="102"/>
      <c r="C35" s="102"/>
      <c r="D35" s="102"/>
      <c r="E35" s="102"/>
      <c r="F35" s="102"/>
      <c r="G35" s="102"/>
      <c r="H35" s="102"/>
      <c r="I35" s="102"/>
      <c r="J35" s="102"/>
      <c r="K35" s="102"/>
      <c r="L35" s="102"/>
      <c r="M35" s="99"/>
    </row>
    <row r="36" spans="1:13" s="71" customFormat="1" ht="15">
      <c r="A36" s="71" t="s">
        <v>248</v>
      </c>
      <c r="B36" s="103">
        <f>SUM(B27:B34)</f>
        <v>111877.48999999999</v>
      </c>
      <c r="C36" s="103">
        <f aca="true" t="shared" si="2" ref="C36:L36">SUM(C27:C34)</f>
        <v>879791.07</v>
      </c>
      <c r="D36" s="103">
        <f t="shared" si="2"/>
        <v>1405084.03</v>
      </c>
      <c r="E36" s="103">
        <f t="shared" si="2"/>
        <v>811607.55</v>
      </c>
      <c r="F36" s="103">
        <f t="shared" si="2"/>
        <v>6248061.6899999995</v>
      </c>
      <c r="G36" s="103">
        <f t="shared" si="2"/>
        <v>0</v>
      </c>
      <c r="H36" s="103">
        <f t="shared" si="2"/>
        <v>3077151.8</v>
      </c>
      <c r="I36" s="103">
        <f t="shared" si="2"/>
        <v>9765208.15</v>
      </c>
      <c r="J36" s="103">
        <f t="shared" si="2"/>
        <v>3980072.4699999997</v>
      </c>
      <c r="K36" s="103">
        <f t="shared" si="2"/>
        <v>0</v>
      </c>
      <c r="L36" s="103">
        <f t="shared" si="2"/>
        <v>26278854.25</v>
      </c>
      <c r="M36" s="99"/>
    </row>
    <row r="37" spans="1:13" s="71" customFormat="1" ht="15" hidden="1">
      <c r="A37" s="71" t="s">
        <v>343</v>
      </c>
      <c r="B37" s="102">
        <v>111877.49</v>
      </c>
      <c r="C37" s="102">
        <v>879791.07</v>
      </c>
      <c r="D37" s="102">
        <v>1405084.03</v>
      </c>
      <c r="E37" s="102">
        <v>811607.55</v>
      </c>
      <c r="F37" s="102">
        <v>6248061.69</v>
      </c>
      <c r="G37" s="102">
        <v>0</v>
      </c>
      <c r="H37" s="102">
        <v>3077151.8</v>
      </c>
      <c r="I37" s="102">
        <v>9765208.15</v>
      </c>
      <c r="J37" s="102">
        <f>3705875.18+274197.29</f>
        <v>3980072.47</v>
      </c>
      <c r="K37" s="102"/>
      <c r="L37" s="102">
        <v>26278854.25</v>
      </c>
      <c r="M37" s="99"/>
    </row>
    <row r="38" spans="2:13" s="71" customFormat="1" ht="15" hidden="1">
      <c r="B38" s="102">
        <f>B36-B37</f>
        <v>0</v>
      </c>
      <c r="C38" s="102">
        <f aca="true" t="shared" si="3" ref="C38:L38">C36-C37</f>
        <v>0</v>
      </c>
      <c r="D38" s="102">
        <f t="shared" si="3"/>
        <v>0</v>
      </c>
      <c r="E38" s="102">
        <f t="shared" si="3"/>
        <v>0</v>
      </c>
      <c r="F38" s="102">
        <f t="shared" si="3"/>
        <v>0</v>
      </c>
      <c r="G38" s="102">
        <f t="shared" si="3"/>
        <v>0</v>
      </c>
      <c r="H38" s="102">
        <f t="shared" si="3"/>
        <v>0</v>
      </c>
      <c r="I38" s="102">
        <f t="shared" si="3"/>
        <v>0</v>
      </c>
      <c r="J38" s="102">
        <f t="shared" si="3"/>
        <v>0</v>
      </c>
      <c r="K38" s="102"/>
      <c r="L38" s="102">
        <f t="shared" si="3"/>
        <v>0</v>
      </c>
      <c r="M38" s="99"/>
    </row>
    <row r="39" spans="2:13" s="71" customFormat="1" ht="15">
      <c r="B39" s="102"/>
      <c r="C39" s="102"/>
      <c r="D39" s="102"/>
      <c r="E39" s="102"/>
      <c r="F39" s="102"/>
      <c r="G39" s="102"/>
      <c r="H39" s="102"/>
      <c r="I39" s="102"/>
      <c r="J39" s="102"/>
      <c r="K39" s="102"/>
      <c r="L39" s="102"/>
      <c r="M39" s="99"/>
    </row>
    <row r="40" spans="1:13" s="71" customFormat="1" ht="15">
      <c r="A40" s="71" t="s">
        <v>249</v>
      </c>
      <c r="B40" s="102"/>
      <c r="C40" s="102"/>
      <c r="D40" s="102"/>
      <c r="E40" s="102"/>
      <c r="F40" s="102"/>
      <c r="G40" s="102"/>
      <c r="H40" s="102"/>
      <c r="I40" s="102"/>
      <c r="J40" s="102"/>
      <c r="K40" s="102"/>
      <c r="L40" s="102"/>
      <c r="M40" s="99"/>
    </row>
    <row r="41" spans="1:13" s="71" customFormat="1" ht="15">
      <c r="A41" s="71" t="s">
        <v>250</v>
      </c>
      <c r="B41" s="102">
        <f>+B21-B36</f>
        <v>22905.600000000006</v>
      </c>
      <c r="C41" s="102">
        <f aca="true" t="shared" si="4" ref="C41:L41">+C21-C36</f>
        <v>6057.8300000000745</v>
      </c>
      <c r="D41" s="102">
        <f t="shared" si="4"/>
        <v>3521.0100000000093</v>
      </c>
      <c r="E41" s="102">
        <f t="shared" si="4"/>
        <v>0</v>
      </c>
      <c r="F41" s="102">
        <f t="shared" si="4"/>
        <v>1110798.0700000003</v>
      </c>
      <c r="G41" s="102">
        <f t="shared" si="4"/>
        <v>0</v>
      </c>
      <c r="H41" s="102">
        <f t="shared" si="4"/>
        <v>-753575.7099999995</v>
      </c>
      <c r="I41" s="102">
        <f t="shared" si="4"/>
        <v>1401.820000000298</v>
      </c>
      <c r="J41" s="102">
        <f t="shared" si="4"/>
        <v>-759839.98</v>
      </c>
      <c r="K41" s="102">
        <f t="shared" si="4"/>
        <v>0</v>
      </c>
      <c r="L41" s="102">
        <f t="shared" si="4"/>
        <v>-368731.36000000313</v>
      </c>
      <c r="M41" s="99"/>
    </row>
    <row r="42" spans="2:13" s="71" customFormat="1" ht="15">
      <c r="B42" s="102"/>
      <c r="C42" s="102"/>
      <c r="D42" s="102"/>
      <c r="E42" s="102"/>
      <c r="F42" s="102"/>
      <c r="G42" s="102"/>
      <c r="H42" s="102"/>
      <c r="I42" s="102"/>
      <c r="J42" s="102"/>
      <c r="K42" s="102"/>
      <c r="L42" s="102"/>
      <c r="M42" s="99"/>
    </row>
    <row r="43" spans="1:13" s="71" customFormat="1" ht="15">
      <c r="A43" s="71" t="s">
        <v>255</v>
      </c>
      <c r="B43" s="102"/>
      <c r="C43" s="102"/>
      <c r="D43" s="102"/>
      <c r="E43" s="102"/>
      <c r="F43" s="102"/>
      <c r="G43" s="102"/>
      <c r="H43" s="102"/>
      <c r="I43" s="102"/>
      <c r="J43" s="102"/>
      <c r="K43" s="102"/>
      <c r="L43" s="102"/>
      <c r="M43" s="99"/>
    </row>
    <row r="44" spans="1:13" s="71" customFormat="1" ht="15">
      <c r="A44" s="71" t="s">
        <v>256</v>
      </c>
      <c r="B44" s="102"/>
      <c r="C44" s="102"/>
      <c r="D44" s="102"/>
      <c r="E44" s="102"/>
      <c r="F44" s="102"/>
      <c r="G44" s="102"/>
      <c r="H44" s="102"/>
      <c r="I44" s="102"/>
      <c r="J44" s="102"/>
      <c r="K44" s="102"/>
      <c r="L44" s="102">
        <f>SUM(B44:K44)</f>
        <v>0</v>
      </c>
      <c r="M44" s="99"/>
    </row>
    <row r="45" spans="1:13" s="71" customFormat="1" ht="15">
      <c r="A45" s="71" t="s">
        <v>257</v>
      </c>
      <c r="B45" s="102"/>
      <c r="C45" s="102"/>
      <c r="D45" s="102"/>
      <c r="E45" s="102"/>
      <c r="F45" s="102"/>
      <c r="G45" s="102"/>
      <c r="H45" s="102"/>
      <c r="I45" s="102"/>
      <c r="J45" s="102"/>
      <c r="K45" s="102"/>
      <c r="L45" s="102">
        <f>SUM(B45:K45)</f>
        <v>0</v>
      </c>
      <c r="M45" s="99"/>
    </row>
    <row r="46" spans="1:13" s="71" customFormat="1" ht="15">
      <c r="A46" s="71" t="s">
        <v>258</v>
      </c>
      <c r="B46" s="102"/>
      <c r="C46" s="102"/>
      <c r="D46" s="102"/>
      <c r="E46" s="102"/>
      <c r="F46" s="102"/>
      <c r="G46" s="102"/>
      <c r="H46" s="102"/>
      <c r="I46" s="102"/>
      <c r="J46" s="102"/>
      <c r="K46" s="102"/>
      <c r="L46" s="102"/>
      <c r="M46" s="99"/>
    </row>
    <row r="47" spans="1:13" s="71" customFormat="1" ht="15">
      <c r="A47" s="71" t="s">
        <v>259</v>
      </c>
      <c r="B47" s="103">
        <f aca="true" t="shared" si="5" ref="B47:L47">SUM(B44:B45)</f>
        <v>0</v>
      </c>
      <c r="C47" s="103">
        <f t="shared" si="5"/>
        <v>0</v>
      </c>
      <c r="D47" s="103">
        <f t="shared" si="5"/>
        <v>0</v>
      </c>
      <c r="E47" s="103">
        <f t="shared" si="5"/>
        <v>0</v>
      </c>
      <c r="F47" s="103">
        <f t="shared" si="5"/>
        <v>0</v>
      </c>
      <c r="G47" s="103">
        <f t="shared" si="5"/>
        <v>0</v>
      </c>
      <c r="H47" s="103">
        <f t="shared" si="5"/>
        <v>0</v>
      </c>
      <c r="I47" s="103">
        <f t="shared" si="5"/>
        <v>0</v>
      </c>
      <c r="J47" s="103">
        <f t="shared" si="5"/>
        <v>0</v>
      </c>
      <c r="K47" s="103">
        <f t="shared" si="5"/>
        <v>0</v>
      </c>
      <c r="L47" s="103">
        <f t="shared" si="5"/>
        <v>0</v>
      </c>
      <c r="M47" s="99"/>
    </row>
    <row r="48" spans="2:13" s="71" customFormat="1" ht="15">
      <c r="B48" s="102"/>
      <c r="C48" s="102"/>
      <c r="D48" s="102"/>
      <c r="E48" s="102"/>
      <c r="F48" s="102"/>
      <c r="G48" s="102"/>
      <c r="H48" s="102"/>
      <c r="I48" s="102"/>
      <c r="J48" s="102"/>
      <c r="K48" s="102"/>
      <c r="L48" s="102"/>
      <c r="M48" s="99"/>
    </row>
    <row r="49" spans="1:13" s="71" customFormat="1" ht="15">
      <c r="A49" s="71" t="s">
        <v>260</v>
      </c>
      <c r="B49" s="102">
        <f aca="true" t="shared" si="6" ref="B49:L49">+B41+B47</f>
        <v>22905.600000000006</v>
      </c>
      <c r="C49" s="102">
        <f t="shared" si="6"/>
        <v>6057.8300000000745</v>
      </c>
      <c r="D49" s="102">
        <f t="shared" si="6"/>
        <v>3521.0100000000093</v>
      </c>
      <c r="E49" s="102">
        <f t="shared" si="6"/>
        <v>0</v>
      </c>
      <c r="F49" s="102">
        <f t="shared" si="6"/>
        <v>1110798.0700000003</v>
      </c>
      <c r="G49" s="102">
        <f t="shared" si="6"/>
        <v>0</v>
      </c>
      <c r="H49" s="102">
        <f t="shared" si="6"/>
        <v>-753575.7099999995</v>
      </c>
      <c r="I49" s="102">
        <f t="shared" si="6"/>
        <v>1401.820000000298</v>
      </c>
      <c r="J49" s="102">
        <f t="shared" si="6"/>
        <v>-759839.98</v>
      </c>
      <c r="K49" s="102">
        <f t="shared" si="6"/>
        <v>0</v>
      </c>
      <c r="L49" s="102">
        <f t="shared" si="6"/>
        <v>-368731.36000000313</v>
      </c>
      <c r="M49" s="99"/>
    </row>
    <row r="50" spans="1:13" s="71" customFormat="1" ht="15">
      <c r="A50" s="71" t="s">
        <v>261</v>
      </c>
      <c r="B50" s="102">
        <v>38634</v>
      </c>
      <c r="C50" s="102">
        <v>58127</v>
      </c>
      <c r="D50" s="102">
        <v>3733</v>
      </c>
      <c r="E50" s="102">
        <v>0</v>
      </c>
      <c r="F50" s="102">
        <v>1262533.4699999997</v>
      </c>
      <c r="G50" s="102">
        <v>8150</v>
      </c>
      <c r="H50" s="102">
        <v>548353</v>
      </c>
      <c r="I50" s="102">
        <v>-1522816</v>
      </c>
      <c r="J50" s="102">
        <v>259894</v>
      </c>
      <c r="K50" s="102">
        <v>0</v>
      </c>
      <c r="L50" s="102">
        <f>SUM(B50:K50)</f>
        <v>656608.4699999997</v>
      </c>
      <c r="M50" s="105">
        <f>+L50/25524135</f>
        <v>0.02572500380522199</v>
      </c>
    </row>
    <row r="51" spans="1:13" s="71" customFormat="1" ht="15.75" thickBot="1">
      <c r="A51" s="71" t="s">
        <v>262</v>
      </c>
      <c r="B51" s="106">
        <f aca="true" t="shared" si="7" ref="B51:L51">+B49+B50</f>
        <v>61539.600000000006</v>
      </c>
      <c r="C51" s="106">
        <f t="shared" si="7"/>
        <v>64184.830000000075</v>
      </c>
      <c r="D51" s="106">
        <f t="shared" si="7"/>
        <v>7254.010000000009</v>
      </c>
      <c r="E51" s="106">
        <f t="shared" si="7"/>
        <v>0</v>
      </c>
      <c r="F51" s="106">
        <f t="shared" si="7"/>
        <v>2373331.54</v>
      </c>
      <c r="G51" s="106">
        <f t="shared" si="7"/>
        <v>8150</v>
      </c>
      <c r="H51" s="106">
        <f t="shared" si="7"/>
        <v>-205222.7099999995</v>
      </c>
      <c r="I51" s="106">
        <f t="shared" si="7"/>
        <v>-1521414.1799999997</v>
      </c>
      <c r="J51" s="106">
        <f t="shared" si="7"/>
        <v>-499945.98</v>
      </c>
      <c r="K51" s="106">
        <f t="shared" si="7"/>
        <v>0</v>
      </c>
      <c r="L51" s="106">
        <f t="shared" si="7"/>
        <v>287877.1099999966</v>
      </c>
      <c r="M51" s="107">
        <f>+L51/L36</f>
        <v>0.010954705530968748</v>
      </c>
    </row>
    <row r="52" s="71" customFormat="1" ht="15.75" thickTop="1">
      <c r="M52" s="99"/>
    </row>
    <row r="53" s="71" customFormat="1" ht="15">
      <c r="M53" s="99"/>
    </row>
    <row r="54" s="71" customFormat="1" ht="15">
      <c r="M54" s="99"/>
    </row>
    <row r="55" s="71" customFormat="1" ht="15">
      <c r="M55" s="99"/>
    </row>
    <row r="56" s="71" customFormat="1" ht="15">
      <c r="M56" s="99"/>
    </row>
    <row r="57" s="71" customFormat="1" ht="15">
      <c r="M57" s="99"/>
    </row>
    <row r="58" s="71" customFormat="1" ht="15">
      <c r="M58" s="99"/>
    </row>
    <row r="59" s="71" customFormat="1" ht="15">
      <c r="M59" s="99"/>
    </row>
    <row r="60" s="71" customFormat="1" ht="15">
      <c r="M60" s="99"/>
    </row>
    <row r="61" s="71" customFormat="1" ht="15">
      <c r="M61" s="99"/>
    </row>
    <row r="62" s="71" customFormat="1" ht="15">
      <c r="M62" s="99"/>
    </row>
    <row r="63" s="71" customFormat="1" ht="15">
      <c r="M63" s="99"/>
    </row>
    <row r="64" s="71" customFormat="1" ht="15">
      <c r="M64" s="99"/>
    </row>
    <row r="65" s="71" customFormat="1" ht="15">
      <c r="M65" s="99"/>
    </row>
    <row r="66" s="71" customFormat="1" ht="15">
      <c r="M66" s="99"/>
    </row>
    <row r="67" s="71" customFormat="1" ht="15">
      <c r="M67" s="99"/>
    </row>
    <row r="68" s="71" customFormat="1" ht="15">
      <c r="M68" s="99"/>
    </row>
    <row r="69" s="71" customFormat="1" ht="15">
      <c r="M69" s="99"/>
    </row>
    <row r="70" s="71" customFormat="1" ht="15">
      <c r="M70" s="99"/>
    </row>
    <row r="71" s="71" customFormat="1" ht="15">
      <c r="M71" s="99"/>
    </row>
    <row r="72" s="71" customFormat="1" ht="15">
      <c r="M72" s="99"/>
    </row>
    <row r="73" s="71" customFormat="1" ht="15">
      <c r="M73" s="99"/>
    </row>
    <row r="74" s="71" customFormat="1" ht="15">
      <c r="M74" s="99"/>
    </row>
    <row r="75" s="71" customFormat="1" ht="15">
      <c r="M75" s="99"/>
    </row>
    <row r="76" s="71" customFormat="1" ht="15">
      <c r="M76" s="99"/>
    </row>
    <row r="77" s="71" customFormat="1" ht="15">
      <c r="M77" s="99"/>
    </row>
    <row r="78" s="71" customFormat="1" ht="15">
      <c r="M78" s="99"/>
    </row>
    <row r="79" s="71" customFormat="1" ht="15">
      <c r="M79" s="99"/>
    </row>
    <row r="80" s="71" customFormat="1" ht="15">
      <c r="M80" s="99"/>
    </row>
    <row r="81" s="71" customFormat="1" ht="15">
      <c r="M81" s="99"/>
    </row>
    <row r="82" s="71" customFormat="1" ht="15">
      <c r="M82" s="99"/>
    </row>
    <row r="83" s="71" customFormat="1" ht="15">
      <c r="M83" s="99"/>
    </row>
    <row r="84" s="71" customFormat="1" ht="15">
      <c r="M84" s="99"/>
    </row>
    <row r="85" s="71" customFormat="1" ht="15">
      <c r="M85" s="99"/>
    </row>
    <row r="86" s="71" customFormat="1" ht="15">
      <c r="M86" s="99"/>
    </row>
    <row r="87" s="71" customFormat="1" ht="15">
      <c r="M87" s="99"/>
    </row>
    <row r="88" s="71" customFormat="1" ht="15">
      <c r="M88" s="99"/>
    </row>
    <row r="89" s="71" customFormat="1" ht="15">
      <c r="M89" s="99"/>
    </row>
    <row r="90" s="71" customFormat="1" ht="15">
      <c r="M90" s="99"/>
    </row>
    <row r="91" s="71" customFormat="1" ht="15">
      <c r="M91" s="99"/>
    </row>
    <row r="92" s="71" customFormat="1" ht="15">
      <c r="M92" s="99"/>
    </row>
    <row r="93" s="71" customFormat="1" ht="15">
      <c r="M93" s="99"/>
    </row>
    <row r="94" s="71" customFormat="1" ht="15">
      <c r="M94" s="99"/>
    </row>
    <row r="95" s="71" customFormat="1" ht="15">
      <c r="M95" s="99"/>
    </row>
    <row r="96" s="71" customFormat="1" ht="15">
      <c r="M96" s="99"/>
    </row>
    <row r="97" s="71" customFormat="1" ht="15">
      <c r="M97" s="99"/>
    </row>
    <row r="98" s="71" customFormat="1" ht="15">
      <c r="M98" s="99"/>
    </row>
    <row r="99" s="71" customFormat="1" ht="15">
      <c r="M99" s="99"/>
    </row>
    <row r="100" s="71" customFormat="1" ht="15">
      <c r="M100" s="99"/>
    </row>
    <row r="101" s="71" customFormat="1" ht="15">
      <c r="M101" s="99"/>
    </row>
    <row r="102" s="71" customFormat="1" ht="15">
      <c r="M102" s="99"/>
    </row>
    <row r="103" s="71" customFormat="1" ht="15">
      <c r="M103" s="99"/>
    </row>
    <row r="104" s="71" customFormat="1" ht="15">
      <c r="M104" s="99"/>
    </row>
    <row r="105" s="71" customFormat="1" ht="15">
      <c r="M105" s="99"/>
    </row>
    <row r="106" s="71" customFormat="1" ht="15">
      <c r="M106" s="99"/>
    </row>
    <row r="107" s="71" customFormat="1" ht="15">
      <c r="M107" s="99"/>
    </row>
    <row r="108" s="71" customFormat="1" ht="15">
      <c r="M108" s="99"/>
    </row>
    <row r="109" s="71" customFormat="1" ht="15">
      <c r="M109" s="99"/>
    </row>
    <row r="110" s="71" customFormat="1" ht="15">
      <c r="M110" s="99"/>
    </row>
    <row r="111" s="71" customFormat="1" ht="15">
      <c r="M111" s="99"/>
    </row>
    <row r="112" s="71" customFormat="1" ht="15">
      <c r="M112" s="99"/>
    </row>
    <row r="113" s="71" customFormat="1" ht="15">
      <c r="M113" s="99"/>
    </row>
    <row r="114" s="71" customFormat="1" ht="15">
      <c r="M114" s="99"/>
    </row>
    <row r="115" s="71" customFormat="1" ht="15">
      <c r="M115" s="99"/>
    </row>
    <row r="116" s="71" customFormat="1" ht="15">
      <c r="M116" s="99"/>
    </row>
    <row r="117" s="71" customFormat="1" ht="15">
      <c r="M117" s="99"/>
    </row>
    <row r="118" s="71" customFormat="1" ht="15">
      <c r="M118" s="99"/>
    </row>
    <row r="119" s="71" customFormat="1" ht="15">
      <c r="M119" s="99"/>
    </row>
  </sheetData>
  <sheetProtection/>
  <mergeCells count="3">
    <mergeCell ref="A4:L4"/>
    <mergeCell ref="A5:L5"/>
    <mergeCell ref="A6:L6"/>
  </mergeCells>
  <printOptions/>
  <pageMargins left="0.25" right="0" top="0" bottom="0.275" header="0" footer="0"/>
  <pageSetup fitToHeight="0" fitToWidth="1" horizontalDpi="600" verticalDpi="600" orientation="landscape" scale="83"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K42"/>
  <sheetViews>
    <sheetView zoomScalePageLayoutView="0" workbookViewId="0" topLeftCell="A1">
      <selection activeCell="A1" sqref="A1"/>
    </sheetView>
  </sheetViews>
  <sheetFormatPr defaultColWidth="9.140625" defaultRowHeight="12.75"/>
  <cols>
    <col min="1" max="1" width="39.140625" style="71" customWidth="1"/>
    <col min="2" max="2" width="24.140625" style="71" bestFit="1" customWidth="1"/>
    <col min="3" max="3" width="21.140625" style="71" bestFit="1" customWidth="1"/>
    <col min="4" max="4" width="23.8515625" style="71" bestFit="1" customWidth="1"/>
    <col min="5" max="5" width="2.8515625" style="71" customWidth="1"/>
    <col min="6" max="6" width="10.28125" style="71" hidden="1" customWidth="1"/>
    <col min="7" max="7" width="14.28125" style="112" hidden="1" customWidth="1"/>
    <col min="8" max="8" width="15.00390625" style="112" hidden="1" customWidth="1"/>
    <col min="9" max="16384" width="9.140625" style="71" customWidth="1"/>
  </cols>
  <sheetData>
    <row r="1" spans="1:2" ht="15">
      <c r="A1" s="120" t="s">
        <v>49</v>
      </c>
      <c r="B1" s="121">
        <f>'Signature Page'!$B$10</f>
        <v>6</v>
      </c>
    </row>
    <row r="2" spans="1:2" ht="15">
      <c r="A2" s="122" t="s">
        <v>50</v>
      </c>
      <c r="B2" s="123" t="str">
        <f>'Governmental Funds'!B2</f>
        <v>2014-15</v>
      </c>
    </row>
    <row r="3" spans="3:4" ht="15">
      <c r="C3" s="124" t="s">
        <v>0</v>
      </c>
      <c r="D3" s="125"/>
    </row>
    <row r="4" ht="15">
      <c r="C4" s="124" t="s">
        <v>41</v>
      </c>
    </row>
    <row r="5" ht="15">
      <c r="C5" s="126"/>
    </row>
    <row r="6" ht="15">
      <c r="C6" s="126"/>
    </row>
    <row r="7" spans="2:3" ht="15.75" customHeight="1">
      <c r="B7" s="99" t="s">
        <v>132</v>
      </c>
      <c r="C7" s="99"/>
    </row>
    <row r="8" spans="2:4" ht="15.75" customHeight="1">
      <c r="B8" s="108" t="s">
        <v>133</v>
      </c>
      <c r="C8" s="108" t="s">
        <v>53</v>
      </c>
      <c r="D8" s="108" t="s">
        <v>53</v>
      </c>
    </row>
    <row r="9" spans="2:4" ht="15.75" customHeight="1">
      <c r="B9" s="100" t="s">
        <v>41</v>
      </c>
      <c r="C9" s="109" t="s">
        <v>54</v>
      </c>
      <c r="D9" s="109" t="s">
        <v>41</v>
      </c>
    </row>
    <row r="10" ht="15.75" customHeight="1">
      <c r="A10" s="71" t="s">
        <v>1</v>
      </c>
    </row>
    <row r="11" spans="1:6" ht="15.75" customHeight="1">
      <c r="A11" s="110" t="s">
        <v>2</v>
      </c>
      <c r="B11" s="143">
        <v>4237498.8</v>
      </c>
      <c r="C11" s="102"/>
      <c r="D11" s="102">
        <f>+B11+C11</f>
        <v>4237498.8</v>
      </c>
      <c r="F11" s="71" t="s">
        <v>346</v>
      </c>
    </row>
    <row r="12" spans="1:4" ht="15.75" customHeight="1">
      <c r="A12" s="110" t="s">
        <v>43</v>
      </c>
      <c r="B12" s="143">
        <v>15298009.17</v>
      </c>
      <c r="C12" s="102"/>
      <c r="D12" s="102">
        <f aca="true" t="shared" si="0" ref="D12:D19">+B12+C12</f>
        <v>15298009.17</v>
      </c>
    </row>
    <row r="13" spans="1:4" ht="15.75" customHeight="1">
      <c r="A13" s="110" t="s">
        <v>42</v>
      </c>
      <c r="B13" s="143">
        <v>0</v>
      </c>
      <c r="C13" s="102"/>
      <c r="D13" s="102">
        <f t="shared" si="0"/>
        <v>0</v>
      </c>
    </row>
    <row r="14" spans="1:6" ht="15.75" customHeight="1">
      <c r="A14" s="110" t="s">
        <v>5</v>
      </c>
      <c r="B14" s="143">
        <v>0</v>
      </c>
      <c r="C14" s="102"/>
      <c r="D14" s="102">
        <f t="shared" si="0"/>
        <v>0</v>
      </c>
      <c r="F14" s="71" t="s">
        <v>347</v>
      </c>
    </row>
    <row r="15" spans="1:4" ht="15.75" customHeight="1">
      <c r="A15" s="110" t="s">
        <v>3</v>
      </c>
      <c r="B15" s="143">
        <v>0</v>
      </c>
      <c r="C15" s="102"/>
      <c r="D15" s="102">
        <f t="shared" si="0"/>
        <v>0</v>
      </c>
    </row>
    <row r="16" spans="1:4" ht="15.75" customHeight="1">
      <c r="A16" s="110" t="s">
        <v>11</v>
      </c>
      <c r="B16" s="143">
        <v>0</v>
      </c>
      <c r="C16" s="102"/>
      <c r="D16" s="102">
        <f t="shared" si="0"/>
        <v>0</v>
      </c>
    </row>
    <row r="17" spans="1:6" ht="15.75" customHeight="1">
      <c r="A17" s="110" t="s">
        <v>44</v>
      </c>
      <c r="B17" s="143">
        <f>104049.37-2017.5</f>
        <v>102031.87</v>
      </c>
      <c r="C17" s="102"/>
      <c r="D17" s="102">
        <f t="shared" si="0"/>
        <v>102031.87</v>
      </c>
      <c r="F17" s="71" t="s">
        <v>344</v>
      </c>
    </row>
    <row r="18" spans="1:6" ht="15.75" customHeight="1">
      <c r="A18" s="110" t="s">
        <v>29</v>
      </c>
      <c r="B18" s="143">
        <v>39725.92</v>
      </c>
      <c r="C18" s="102"/>
      <c r="D18" s="102">
        <f t="shared" si="0"/>
        <v>39725.92</v>
      </c>
      <c r="F18" s="71" t="s">
        <v>345</v>
      </c>
    </row>
    <row r="19" spans="1:4" ht="15.75" customHeight="1">
      <c r="A19" s="110" t="s">
        <v>30</v>
      </c>
      <c r="B19" s="144">
        <v>0</v>
      </c>
      <c r="C19" s="102"/>
      <c r="D19" s="145">
        <f t="shared" si="0"/>
        <v>0</v>
      </c>
    </row>
    <row r="20" spans="1:8" ht="15.75" customHeight="1">
      <c r="A20" s="114" t="s">
        <v>34</v>
      </c>
      <c r="B20" s="102">
        <f>SUM(B11:B19)</f>
        <v>19677265.76</v>
      </c>
      <c r="C20" s="102"/>
      <c r="D20" s="102">
        <f>SUM(D11:D19)</f>
        <v>19677265.76</v>
      </c>
      <c r="G20" s="112">
        <f>'Governmental Funds'!L15+'Governmental Funds'!L19</f>
        <v>19677265.759999998</v>
      </c>
      <c r="H20" s="112">
        <f>B20-G20</f>
        <v>0</v>
      </c>
    </row>
    <row r="21" spans="2:4" ht="15.75" customHeight="1">
      <c r="B21" s="102"/>
      <c r="C21" s="102"/>
      <c r="D21" s="102"/>
    </row>
    <row r="22" spans="1:4" ht="15.75" customHeight="1">
      <c r="A22" s="71" t="s">
        <v>4</v>
      </c>
      <c r="B22" s="102"/>
      <c r="C22" s="102"/>
      <c r="D22" s="102"/>
    </row>
    <row r="23" spans="1:6" ht="15.75" customHeight="1">
      <c r="A23" s="110" t="s">
        <v>6</v>
      </c>
      <c r="B23" s="143">
        <f>1262272.34-117801.67-465550.93-1517.53-47766.17+2017.5</f>
        <v>631653.5400000002</v>
      </c>
      <c r="C23" s="102">
        <v>1253059.04</v>
      </c>
      <c r="D23" s="102">
        <f>+B23+C23</f>
        <v>1884712.58</v>
      </c>
      <c r="F23" s="71">
        <v>540</v>
      </c>
    </row>
    <row r="24" spans="1:6" ht="15.75" customHeight="1">
      <c r="A24" s="110" t="s">
        <v>7</v>
      </c>
      <c r="B24" s="144">
        <v>1805928.89</v>
      </c>
      <c r="C24" s="102">
        <v>1805928.89</v>
      </c>
      <c r="D24" s="145">
        <f>+B24+C24</f>
        <v>3611857.78</v>
      </c>
      <c r="F24" s="71">
        <v>549</v>
      </c>
    </row>
    <row r="25" spans="1:8" ht="15.75" customHeight="1">
      <c r="A25" s="114" t="s">
        <v>251</v>
      </c>
      <c r="B25" s="102">
        <f>SUM(B23:B24)</f>
        <v>2437582.43</v>
      </c>
      <c r="C25" s="102">
        <f>SUM(C23:C24)</f>
        <v>3058987.9299999997</v>
      </c>
      <c r="D25" s="102">
        <f>SUM(D23:D24)</f>
        <v>5496570.359999999</v>
      </c>
      <c r="G25" s="112">
        <f>'Governmental Funds'!L16</f>
        <v>2437582.43</v>
      </c>
      <c r="H25" s="112">
        <f>B25-G25</f>
        <v>0</v>
      </c>
    </row>
    <row r="26" spans="2:4" ht="15.75" customHeight="1">
      <c r="B26" s="102"/>
      <c r="C26" s="102"/>
      <c r="D26" s="102"/>
    </row>
    <row r="27" spans="1:4" ht="15.75" customHeight="1">
      <c r="A27" s="71" t="s">
        <v>8</v>
      </c>
      <c r="B27" s="102"/>
      <c r="C27" s="102"/>
      <c r="D27" s="102"/>
    </row>
    <row r="28" spans="1:4" ht="15.75" customHeight="1">
      <c r="A28" s="110" t="s">
        <v>31</v>
      </c>
      <c r="B28" s="143">
        <f>241451.74+117801.67+80000</f>
        <v>439253.41</v>
      </c>
      <c r="C28" s="102">
        <v>117801.67</v>
      </c>
      <c r="D28" s="102">
        <f>+B28+C28</f>
        <v>557055.08</v>
      </c>
    </row>
    <row r="29" spans="1:4" ht="15.75" customHeight="1">
      <c r="A29" s="110" t="s">
        <v>32</v>
      </c>
      <c r="B29" s="143">
        <f>195665.09+47766.17+11254.09+5925.97</f>
        <v>260611.32</v>
      </c>
      <c r="C29" s="102">
        <v>47766.17</v>
      </c>
      <c r="D29" s="102">
        <f>+B29+C29</f>
        <v>308377.49</v>
      </c>
    </row>
    <row r="30" spans="1:4" ht="15.75" customHeight="1">
      <c r="A30" s="110" t="s">
        <v>9</v>
      </c>
      <c r="B30" s="146">
        <v>21716.66</v>
      </c>
      <c r="C30" s="102">
        <f>SUM(C28:C29)</f>
        <v>165567.84</v>
      </c>
      <c r="D30" s="102">
        <f>+B30+C30</f>
        <v>187284.5</v>
      </c>
    </row>
    <row r="31" spans="1:4" ht="15.75" customHeight="1">
      <c r="A31" s="110" t="s">
        <v>13</v>
      </c>
      <c r="B31" s="144">
        <f>(953696+3730.77+4669)*0+985276.3+18450.42</f>
        <v>1003726.7200000001</v>
      </c>
      <c r="C31" s="102"/>
      <c r="D31" s="145">
        <f>+B31+C31</f>
        <v>1003726.7200000001</v>
      </c>
    </row>
    <row r="32" spans="1:8" ht="15.75" customHeight="1">
      <c r="A32" s="114" t="s">
        <v>252</v>
      </c>
      <c r="B32" s="102">
        <f>SUM(B28:B31)</f>
        <v>1725308.11</v>
      </c>
      <c r="C32" s="102">
        <v>1399212.6</v>
      </c>
      <c r="D32" s="102">
        <f>SUM(D28:D31)</f>
        <v>2056443.79</v>
      </c>
      <c r="G32" s="112">
        <f>'Governmental Funds'!L17</f>
        <v>1725308.1099999999</v>
      </c>
      <c r="H32" s="112">
        <f>B32-G32</f>
        <v>0</v>
      </c>
    </row>
    <row r="33" spans="2:4" ht="15.75" customHeight="1">
      <c r="B33" s="102"/>
      <c r="C33" s="102">
        <f>B32-C32</f>
        <v>326095.51</v>
      </c>
      <c r="D33" s="102"/>
    </row>
    <row r="34" spans="1:4" ht="15.75" customHeight="1">
      <c r="A34" s="71" t="s">
        <v>10</v>
      </c>
      <c r="B34" s="102"/>
      <c r="C34" s="102">
        <f>C30-C33</f>
        <v>-160527.67</v>
      </c>
      <c r="D34" s="102"/>
    </row>
    <row r="35" spans="1:4" ht="15.75" customHeight="1">
      <c r="A35" s="110" t="s">
        <v>12</v>
      </c>
      <c r="B35" s="102">
        <v>0</v>
      </c>
      <c r="C35" s="102"/>
      <c r="D35" s="102">
        <f>+B35+C35</f>
        <v>0</v>
      </c>
    </row>
    <row r="36" spans="1:8" ht="15.75" customHeight="1">
      <c r="A36" s="110" t="s">
        <v>45</v>
      </c>
      <c r="B36" s="143">
        <f>1690529.39+465550.93-11254.09-80000+5140.36</f>
        <v>2069966.59</v>
      </c>
      <c r="C36" s="102"/>
      <c r="D36" s="102">
        <f>+B36+C36</f>
        <v>2069966.59</v>
      </c>
      <c r="F36" s="71">
        <v>730</v>
      </c>
      <c r="G36" s="112">
        <f>'Governmental Funds'!L18</f>
        <v>2069966.59</v>
      </c>
      <c r="H36" s="112">
        <f>B36-G36</f>
        <v>0</v>
      </c>
    </row>
    <row r="37" spans="1:4" ht="15.75" customHeight="1">
      <c r="A37" s="110" t="s">
        <v>33</v>
      </c>
      <c r="B37" s="144">
        <v>0</v>
      </c>
      <c r="C37" s="102"/>
      <c r="D37" s="145">
        <f>+B37+C37</f>
        <v>0</v>
      </c>
    </row>
    <row r="38" spans="1:8" ht="15.75" customHeight="1">
      <c r="A38" s="114" t="s">
        <v>253</v>
      </c>
      <c r="B38" s="102">
        <f>SUM(B35:B37)</f>
        <v>2069966.59</v>
      </c>
      <c r="C38" s="102"/>
      <c r="D38" s="102">
        <f>SUM(D35:D37)</f>
        <v>2069966.59</v>
      </c>
      <c r="H38" s="102">
        <f>'Governmental Funds'!L21</f>
        <v>25910122.889999997</v>
      </c>
    </row>
    <row r="39" spans="2:8" ht="15.75" customHeight="1">
      <c r="B39" s="102"/>
      <c r="C39" s="102"/>
      <c r="D39" s="102"/>
      <c r="H39" s="112">
        <v>10591190.38</v>
      </c>
    </row>
    <row r="40" spans="1:8" ht="15.75" customHeight="1">
      <c r="A40" s="115" t="s">
        <v>254</v>
      </c>
      <c r="B40" s="147">
        <f>+B20+B25+B32+B38</f>
        <v>25910122.89</v>
      </c>
      <c r="C40" s="102"/>
      <c r="D40" s="147">
        <f>+D20+D25+D32+D38</f>
        <v>29300246.5</v>
      </c>
      <c r="H40" s="112">
        <f>H38-H39</f>
        <v>15318932.509999996</v>
      </c>
    </row>
    <row r="41" ht="11.25" customHeight="1">
      <c r="K41" s="118"/>
    </row>
    <row r="42" spans="2:4" ht="132.75">
      <c r="B42" s="174" t="s">
        <v>339</v>
      </c>
      <c r="C42" s="175"/>
      <c r="D42" s="174" t="s">
        <v>340</v>
      </c>
    </row>
    <row r="43" ht="15" customHeight="1"/>
    <row r="44" ht="15" customHeight="1"/>
    <row r="45" ht="15" customHeight="1"/>
    <row r="46" ht="15" customHeight="1"/>
    <row r="47" ht="15" customHeight="1"/>
    <row r="48" ht="15" customHeight="1"/>
    <row r="49" ht="15" customHeight="1"/>
  </sheetData>
  <sheetProtection/>
  <printOptions gridLines="1"/>
  <pageMargins left="0.25" right="0" top="0" bottom="0.275" header="0" footer="0"/>
  <pageSetup fitToHeight="1" fitToWidth="1" horizontalDpi="600" verticalDpi="600" orientation="portrait" scale="97" r:id="rId3"/>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R51"/>
  <sheetViews>
    <sheetView zoomScalePageLayoutView="0" workbookViewId="0" topLeftCell="A1">
      <selection activeCell="A1" sqref="A1"/>
    </sheetView>
  </sheetViews>
  <sheetFormatPr defaultColWidth="9.140625" defaultRowHeight="12.75"/>
  <cols>
    <col min="1" max="1" width="38.8515625" style="62" customWidth="1"/>
    <col min="2" max="2" width="13.00390625" style="62" customWidth="1"/>
    <col min="3" max="3" width="14.421875" style="62" bestFit="1" customWidth="1"/>
    <col min="4" max="4" width="17.28125" style="62" customWidth="1"/>
    <col min="5" max="5" width="14.421875" style="62" bestFit="1" customWidth="1"/>
    <col min="6" max="6" width="12.28125" style="62" bestFit="1" customWidth="1"/>
    <col min="7" max="7" width="12.7109375" style="62" bestFit="1" customWidth="1"/>
    <col min="8" max="8" width="9.140625" style="62" hidden="1" customWidth="1"/>
    <col min="9" max="9" width="14.00390625" style="62" bestFit="1" customWidth="1"/>
    <col min="10" max="10" width="20.8515625" style="62" customWidth="1"/>
    <col min="11" max="11" width="12.140625" style="62" bestFit="1" customWidth="1"/>
    <col min="12" max="12" width="20.421875" style="62" customWidth="1"/>
    <col min="13" max="13" width="10.57421875" style="62" bestFit="1" customWidth="1"/>
    <col min="14" max="15" width="14.28125" style="112" hidden="1" customWidth="1"/>
    <col min="16" max="16" width="0" style="62" hidden="1" customWidth="1"/>
    <col min="17" max="17" width="14.00390625" style="112" hidden="1" customWidth="1"/>
    <col min="18" max="18" width="12.421875" style="62" hidden="1" customWidth="1"/>
    <col min="19" max="19" width="0" style="62" hidden="1" customWidth="1"/>
    <col min="20" max="16384" width="9.140625" style="62" customWidth="1"/>
  </cols>
  <sheetData>
    <row r="1" spans="1:3" ht="18.75">
      <c r="A1" s="65" t="s">
        <v>49</v>
      </c>
      <c r="B1" s="65"/>
      <c r="C1" s="66">
        <f>'Signature Page'!$B$10</f>
        <v>6</v>
      </c>
    </row>
    <row r="2" spans="1:3" ht="18.75">
      <c r="A2" s="67" t="s">
        <v>50</v>
      </c>
      <c r="B2" s="67"/>
      <c r="C2" s="68" t="str">
        <f>Revenues!B2</f>
        <v>2014-15</v>
      </c>
    </row>
    <row r="3" spans="4:11" ht="18.75">
      <c r="D3" s="98" t="s">
        <v>0</v>
      </c>
      <c r="E3" s="63"/>
      <c r="F3" s="63"/>
      <c r="G3" s="63"/>
      <c r="H3" s="63"/>
      <c r="I3" s="63"/>
      <c r="K3" s="69"/>
    </row>
    <row r="4" ht="15.75" customHeight="1">
      <c r="D4" s="70" t="s">
        <v>46</v>
      </c>
    </row>
    <row r="5" spans="1:13" ht="15.75" customHeight="1">
      <c r="A5" s="71"/>
      <c r="B5" s="155" t="s">
        <v>365</v>
      </c>
      <c r="C5" s="124" t="s">
        <v>360</v>
      </c>
      <c r="D5" s="124" t="s">
        <v>361</v>
      </c>
      <c r="E5" s="124" t="s">
        <v>362</v>
      </c>
      <c r="F5" s="124" t="s">
        <v>363</v>
      </c>
      <c r="G5" s="124" t="s">
        <v>364</v>
      </c>
      <c r="H5" s="124"/>
      <c r="I5" s="124" t="s">
        <v>366</v>
      </c>
      <c r="J5" s="124" t="s">
        <v>176</v>
      </c>
      <c r="K5" s="124"/>
      <c r="L5" s="101"/>
      <c r="M5" s="71"/>
    </row>
    <row r="6" spans="1:13" ht="15.75" customHeight="1">
      <c r="A6" s="71"/>
      <c r="B6" s="101" t="s">
        <v>350</v>
      </c>
      <c r="C6" s="124" t="s">
        <v>163</v>
      </c>
      <c r="D6" s="124" t="s">
        <v>164</v>
      </c>
      <c r="E6" s="124" t="s">
        <v>165</v>
      </c>
      <c r="F6" s="124" t="s">
        <v>166</v>
      </c>
      <c r="G6" s="124" t="s">
        <v>167</v>
      </c>
      <c r="H6" s="124" t="s">
        <v>168</v>
      </c>
      <c r="I6" s="124" t="s">
        <v>169</v>
      </c>
      <c r="J6" s="124" t="s">
        <v>175</v>
      </c>
      <c r="K6" s="129" t="s">
        <v>53</v>
      </c>
      <c r="L6" s="129" t="s">
        <v>53</v>
      </c>
      <c r="M6" s="71"/>
    </row>
    <row r="7" spans="1:13" ht="15.75" customHeight="1">
      <c r="A7" s="71"/>
      <c r="B7" s="71"/>
      <c r="C7" s="130"/>
      <c r="D7" s="129" t="s">
        <v>170</v>
      </c>
      <c r="E7" s="129" t="s">
        <v>171</v>
      </c>
      <c r="F7" s="129" t="s">
        <v>172</v>
      </c>
      <c r="G7" s="129" t="s">
        <v>173</v>
      </c>
      <c r="H7" s="130"/>
      <c r="I7" s="130"/>
      <c r="J7" s="129" t="s">
        <v>177</v>
      </c>
      <c r="K7" s="129" t="s">
        <v>178</v>
      </c>
      <c r="L7" s="129" t="s">
        <v>177</v>
      </c>
      <c r="M7" s="71"/>
    </row>
    <row r="8" spans="1:13" ht="15.75" customHeight="1">
      <c r="A8" s="119" t="s">
        <v>14</v>
      </c>
      <c r="B8" s="71"/>
      <c r="C8" s="131"/>
      <c r="D8" s="131"/>
      <c r="E8" s="131"/>
      <c r="F8" s="131"/>
      <c r="G8" s="131"/>
      <c r="H8" s="131"/>
      <c r="I8" s="131"/>
      <c r="J8" s="71"/>
      <c r="K8" s="71"/>
      <c r="L8" s="71"/>
      <c r="M8" s="71"/>
    </row>
    <row r="9" spans="1:13" ht="15.75" customHeight="1">
      <c r="A9" s="110" t="s">
        <v>47</v>
      </c>
      <c r="B9" s="110"/>
      <c r="C9" s="111"/>
      <c r="D9" s="111"/>
      <c r="E9" s="132">
        <v>0</v>
      </c>
      <c r="F9" s="111"/>
      <c r="G9" s="111"/>
      <c r="H9" s="111"/>
      <c r="I9" s="111"/>
      <c r="J9" s="112">
        <f>SUM(C9:I9)</f>
        <v>0</v>
      </c>
      <c r="K9" s="133"/>
      <c r="L9" s="112">
        <f>+J9+K9</f>
        <v>0</v>
      </c>
      <c r="M9" s="71"/>
    </row>
    <row r="10" spans="1:15" ht="15.75" customHeight="1">
      <c r="A10" s="110" t="s">
        <v>25</v>
      </c>
      <c r="B10" s="110" t="s">
        <v>357</v>
      </c>
      <c r="C10" s="151">
        <v>3343161.48</v>
      </c>
      <c r="D10" s="151">
        <v>1130094.86</v>
      </c>
      <c r="E10" s="151">
        <v>765772.13</v>
      </c>
      <c r="F10" s="151">
        <v>79380.1</v>
      </c>
      <c r="G10" s="151">
        <v>10772.52</v>
      </c>
      <c r="H10" s="134">
        <v>0</v>
      </c>
      <c r="I10" s="151">
        <v>239.51</v>
      </c>
      <c r="J10" s="113">
        <f>SUM(C10:I10)</f>
        <v>5329420.599999999</v>
      </c>
      <c r="K10" s="133"/>
      <c r="L10" s="113">
        <f>+J10+K10</f>
        <v>5329420.599999999</v>
      </c>
      <c r="M10" s="71"/>
      <c r="N10" s="112">
        <v>5329420.6</v>
      </c>
      <c r="O10" s="112">
        <f>L10-N10</f>
        <v>0</v>
      </c>
    </row>
    <row r="11" spans="1:13" ht="15.75" customHeight="1">
      <c r="A11" s="114" t="s">
        <v>26</v>
      </c>
      <c r="B11" s="114"/>
      <c r="C11" s="112">
        <f>SUM(C9:C10)</f>
        <v>3343161.48</v>
      </c>
      <c r="D11" s="112">
        <f aca="true" t="shared" si="0" ref="D11:I11">SUM(D9:D10)</f>
        <v>1130094.86</v>
      </c>
      <c r="E11" s="112">
        <f t="shared" si="0"/>
        <v>765772.13</v>
      </c>
      <c r="F11" s="112">
        <f t="shared" si="0"/>
        <v>79380.1</v>
      </c>
      <c r="G11" s="112">
        <f t="shared" si="0"/>
        <v>10772.52</v>
      </c>
      <c r="H11" s="112">
        <f t="shared" si="0"/>
        <v>0</v>
      </c>
      <c r="I11" s="112">
        <f t="shared" si="0"/>
        <v>239.51</v>
      </c>
      <c r="J11" s="112">
        <f>SUM(C11:I11)</f>
        <v>5329420.599999999</v>
      </c>
      <c r="K11" s="133"/>
      <c r="L11" s="112">
        <f>SUM(L9:L10)</f>
        <v>5329420.599999999</v>
      </c>
      <c r="M11" s="71"/>
    </row>
    <row r="12" spans="1:13" ht="15.75" customHeight="1">
      <c r="A12" s="71" t="s">
        <v>15</v>
      </c>
      <c r="B12" s="71"/>
      <c r="C12" s="112"/>
      <c r="D12" s="112"/>
      <c r="E12" s="112"/>
      <c r="F12" s="112"/>
      <c r="G12" s="112"/>
      <c r="H12" s="112"/>
      <c r="I12" s="112"/>
      <c r="J12" s="112"/>
      <c r="K12" s="133"/>
      <c r="L12" s="112"/>
      <c r="M12" s="71"/>
    </row>
    <row r="13" spans="1:13" ht="15.75" customHeight="1">
      <c r="A13" s="110" t="s">
        <v>37</v>
      </c>
      <c r="B13" s="110" t="s">
        <v>351</v>
      </c>
      <c r="C13" s="148">
        <v>2144514.33</v>
      </c>
      <c r="D13" s="148">
        <v>627878.42</v>
      </c>
      <c r="E13" s="148">
        <v>209380.77</v>
      </c>
      <c r="F13" s="148">
        <v>59361.68</v>
      </c>
      <c r="G13" s="132">
        <v>0</v>
      </c>
      <c r="H13" s="132">
        <v>0</v>
      </c>
      <c r="I13" s="148">
        <v>9457.28</v>
      </c>
      <c r="J13" s="112">
        <f>SUM(C13:I13)</f>
        <v>3050592.48</v>
      </c>
      <c r="K13" s="133"/>
      <c r="L13" s="112">
        <f>+J13+K13</f>
        <v>3050592.48</v>
      </c>
      <c r="M13" s="71"/>
    </row>
    <row r="14" spans="1:17" ht="15.75" customHeight="1">
      <c r="A14" s="110" t="s">
        <v>38</v>
      </c>
      <c r="B14" s="110" t="s">
        <v>356</v>
      </c>
      <c r="C14" s="148">
        <v>3338582.47</v>
      </c>
      <c r="D14" s="148">
        <v>1171703.36</v>
      </c>
      <c r="E14" s="148">
        <v>1360172.9</v>
      </c>
      <c r="F14" s="148">
        <v>428147.17</v>
      </c>
      <c r="G14" s="148">
        <v>0</v>
      </c>
      <c r="H14" s="132">
        <v>0</v>
      </c>
      <c r="I14" s="148">
        <v>161661.15</v>
      </c>
      <c r="J14" s="112">
        <f>SUM(C14:I14)</f>
        <v>6460267.050000001</v>
      </c>
      <c r="K14" s="133"/>
      <c r="L14" s="112">
        <f>+J14+K14</f>
        <v>6460267.050000001</v>
      </c>
      <c r="M14" s="71"/>
      <c r="Q14" s="112">
        <v>2902361</v>
      </c>
    </row>
    <row r="15" spans="1:18" ht="15.75" customHeight="1">
      <c r="A15" s="110" t="s">
        <v>16</v>
      </c>
      <c r="B15" s="110" t="s">
        <v>348</v>
      </c>
      <c r="C15" s="148">
        <v>430826.56</v>
      </c>
      <c r="D15" s="148">
        <v>160376.47</v>
      </c>
      <c r="E15" s="148">
        <v>159204.05</v>
      </c>
      <c r="F15" s="148">
        <v>20842.46</v>
      </c>
      <c r="G15" s="148">
        <v>0</v>
      </c>
      <c r="H15" s="132">
        <v>0</v>
      </c>
      <c r="I15" s="148">
        <v>16473.69</v>
      </c>
      <c r="J15" s="112">
        <f>SUM(C15:I15)</f>
        <v>787723.23</v>
      </c>
      <c r="K15" s="133"/>
      <c r="L15" s="112">
        <f>+J15+K15</f>
        <v>787723.23</v>
      </c>
      <c r="M15" s="71"/>
      <c r="P15" s="150">
        <v>221200</v>
      </c>
      <c r="Q15" s="112">
        <v>551554.59</v>
      </c>
      <c r="R15" s="149">
        <f>Q14-Q15</f>
        <v>2350806.41</v>
      </c>
    </row>
    <row r="16" spans="1:18" ht="15.75" customHeight="1">
      <c r="A16" s="110" t="s">
        <v>48</v>
      </c>
      <c r="B16" s="110" t="s">
        <v>349</v>
      </c>
      <c r="C16" s="148">
        <v>487842.53</v>
      </c>
      <c r="D16" s="148">
        <v>243523.12</v>
      </c>
      <c r="E16" s="148">
        <v>342644.08</v>
      </c>
      <c r="F16" s="148">
        <v>23837.49</v>
      </c>
      <c r="G16" s="148">
        <v>363119.4</v>
      </c>
      <c r="H16" s="132">
        <v>0</v>
      </c>
      <c r="I16" s="148">
        <v>15571.88</v>
      </c>
      <c r="J16" s="112">
        <f>SUM(C16:I16)</f>
        <v>1476538.5</v>
      </c>
      <c r="K16" s="133"/>
      <c r="L16" s="112">
        <f>+J16+K16</f>
        <v>1476538.5</v>
      </c>
      <c r="M16" s="71"/>
      <c r="P16" s="150">
        <v>221300</v>
      </c>
      <c r="Q16" s="112">
        <v>1521919.53</v>
      </c>
      <c r="R16" s="149">
        <f>R15-Q16</f>
        <v>828886.8800000001</v>
      </c>
    </row>
    <row r="17" spans="1:18" ht="15.75" customHeight="1">
      <c r="A17" s="110" t="s">
        <v>35</v>
      </c>
      <c r="B17" s="110"/>
      <c r="C17" s="132">
        <v>0</v>
      </c>
      <c r="D17" s="132">
        <v>0</v>
      </c>
      <c r="E17" s="132">
        <v>0</v>
      </c>
      <c r="F17" s="132">
        <v>0</v>
      </c>
      <c r="G17" s="132">
        <v>0</v>
      </c>
      <c r="H17" s="132">
        <v>0</v>
      </c>
      <c r="I17" s="132">
        <v>0</v>
      </c>
      <c r="J17" s="112">
        <f>SUM(C17:I17)</f>
        <v>0</v>
      </c>
      <c r="K17" s="133"/>
      <c r="L17" s="112">
        <f>+J17+K17</f>
        <v>0</v>
      </c>
      <c r="M17" s="71"/>
      <c r="P17" s="150" t="s">
        <v>354</v>
      </c>
      <c r="Q17" s="112">
        <v>48077.75</v>
      </c>
      <c r="R17" s="149">
        <f>R16-Q17</f>
        <v>780809.1300000001</v>
      </c>
    </row>
    <row r="18" spans="1:18" ht="15.75" customHeight="1">
      <c r="A18" s="110" t="s">
        <v>36</v>
      </c>
      <c r="B18" s="110" t="s">
        <v>358</v>
      </c>
      <c r="C18" s="151">
        <f>7958471.22-SUM(C13:C17)</f>
        <v>1556705.3299999991</v>
      </c>
      <c r="D18" s="151">
        <f>2791210.26-SUM(D13:D17)</f>
        <v>587728.8899999997</v>
      </c>
      <c r="E18" s="151">
        <f>2720504.56-SUM(E13:E17)+457215.95</f>
        <v>1106318.71</v>
      </c>
      <c r="F18" s="151">
        <f>677637.19-SUM(F13:F17)</f>
        <v>145448.3899999999</v>
      </c>
      <c r="G18" s="151">
        <f>417667.56-SUM(G13:G17)</f>
        <v>54548.159999999974</v>
      </c>
      <c r="H18" s="134">
        <v>0</v>
      </c>
      <c r="I18" s="151">
        <f>314948.02-SUM(I13:I17)+1197806.95+107829.62+13071.93</f>
        <v>1430492.5199999998</v>
      </c>
      <c r="J18" s="113">
        <f>SUM(C18:I18)</f>
        <v>4881241.999999998</v>
      </c>
      <c r="K18" s="133"/>
      <c r="L18" s="113">
        <f>+J18+K18</f>
        <v>4881241.999999998</v>
      </c>
      <c r="M18" s="71"/>
      <c r="P18" s="150" t="s">
        <v>352</v>
      </c>
      <c r="Q18" s="112">
        <v>657793.11</v>
      </c>
      <c r="R18" s="149">
        <f>R17-Q18</f>
        <v>123016.02000000014</v>
      </c>
    </row>
    <row r="19" spans="1:18" ht="15.75" customHeight="1">
      <c r="A19" s="114" t="s">
        <v>17</v>
      </c>
      <c r="B19" s="114"/>
      <c r="C19" s="112">
        <f aca="true" t="shared" si="1" ref="C19:H19">SUM(C13:C18)</f>
        <v>7958471.22</v>
      </c>
      <c r="D19" s="112">
        <f t="shared" si="1"/>
        <v>2791210.26</v>
      </c>
      <c r="E19" s="112">
        <f t="shared" si="1"/>
        <v>3177720.51</v>
      </c>
      <c r="F19" s="112">
        <f t="shared" si="1"/>
        <v>677637.19</v>
      </c>
      <c r="G19" s="112">
        <f t="shared" si="1"/>
        <v>417667.56</v>
      </c>
      <c r="H19" s="112">
        <f t="shared" si="1"/>
        <v>0</v>
      </c>
      <c r="I19" s="112">
        <f>SUM(I13:I18)</f>
        <v>1633656.5199999998</v>
      </c>
      <c r="J19" s="112">
        <f>SUM(C19:I19)</f>
        <v>16656363.26</v>
      </c>
      <c r="K19" s="133"/>
      <c r="L19" s="112">
        <f>SUM(L13:L18)</f>
        <v>16656363.26</v>
      </c>
      <c r="M19" s="71"/>
      <c r="N19" s="112">
        <v>15001340.36</v>
      </c>
      <c r="O19" s="112">
        <f>L19-N19</f>
        <v>1655022.9000000004</v>
      </c>
      <c r="P19" s="150" t="s">
        <v>353</v>
      </c>
      <c r="Q19" s="112">
        <v>45726.03</v>
      </c>
      <c r="R19" s="149">
        <f>R18-Q19</f>
        <v>77289.99000000014</v>
      </c>
    </row>
    <row r="20" spans="1:18" ht="15.75" customHeight="1" hidden="1">
      <c r="A20" s="71"/>
      <c r="B20" s="71"/>
      <c r="C20" s="136">
        <v>7958471.22</v>
      </c>
      <c r="D20" s="136">
        <v>2791210.26</v>
      </c>
      <c r="E20" s="136">
        <v>2720504.56</v>
      </c>
      <c r="F20" s="136">
        <v>677637.19</v>
      </c>
      <c r="G20" s="136">
        <v>417667.56</v>
      </c>
      <c r="H20" s="112"/>
      <c r="I20" s="136">
        <v>314948.02</v>
      </c>
      <c r="J20" s="112"/>
      <c r="K20" s="133"/>
      <c r="L20" s="112"/>
      <c r="M20" s="117"/>
      <c r="N20" s="112">
        <v>5948093.29</v>
      </c>
      <c r="O20" s="154">
        <f>457215.95+1197806.95</f>
        <v>1655022.9</v>
      </c>
      <c r="R20" s="149"/>
    </row>
    <row r="21" spans="1:18" ht="15.75" customHeight="1">
      <c r="A21" s="71"/>
      <c r="B21" s="71"/>
      <c r="C21" s="136"/>
      <c r="D21" s="136"/>
      <c r="E21" s="136"/>
      <c r="F21" s="136"/>
      <c r="G21" s="136"/>
      <c r="H21" s="112"/>
      <c r="I21" s="136"/>
      <c r="J21" s="112"/>
      <c r="K21" s="133"/>
      <c r="L21" s="112"/>
      <c r="M21" s="117"/>
      <c r="O21" s="154"/>
      <c r="R21" s="149"/>
    </row>
    <row r="22" spans="1:15" ht="15.75" customHeight="1">
      <c r="A22" s="71" t="s">
        <v>18</v>
      </c>
      <c r="B22" s="71"/>
      <c r="C22" s="112"/>
      <c r="D22" s="112"/>
      <c r="E22" s="112"/>
      <c r="F22" s="112"/>
      <c r="G22" s="112"/>
      <c r="H22" s="112"/>
      <c r="I22" s="112"/>
      <c r="J22" s="112"/>
      <c r="K22" s="133"/>
      <c r="L22" s="112"/>
      <c r="M22" s="71"/>
      <c r="O22" s="112">
        <f>O19-O20</f>
        <v>0</v>
      </c>
    </row>
    <row r="23" spans="1:13" ht="15.75" customHeight="1">
      <c r="A23" s="110" t="s">
        <v>28</v>
      </c>
      <c r="B23" s="110"/>
      <c r="C23" s="132">
        <v>0</v>
      </c>
      <c r="D23" s="132">
        <v>0</v>
      </c>
      <c r="E23" s="132">
        <v>0</v>
      </c>
      <c r="F23" s="132">
        <v>0</v>
      </c>
      <c r="G23" s="132">
        <v>0</v>
      </c>
      <c r="H23" s="132">
        <v>0</v>
      </c>
      <c r="I23" s="132">
        <v>0</v>
      </c>
      <c r="J23" s="135">
        <f>SUM(C23:I23)</f>
        <v>0</v>
      </c>
      <c r="K23" s="133"/>
      <c r="L23" s="112">
        <f>+J23+K23</f>
        <v>0</v>
      </c>
      <c r="M23" s="71"/>
    </row>
    <row r="24" spans="1:17" ht="15.75" customHeight="1">
      <c r="A24" s="110" t="s">
        <v>174</v>
      </c>
      <c r="B24" s="110"/>
      <c r="C24" s="132">
        <v>0</v>
      </c>
      <c r="D24" s="132">
        <v>0</v>
      </c>
      <c r="E24" s="132">
        <v>0</v>
      </c>
      <c r="F24" s="132">
        <v>0</v>
      </c>
      <c r="G24" s="132">
        <v>0</v>
      </c>
      <c r="H24" s="132">
        <v>0</v>
      </c>
      <c r="I24" s="132">
        <v>0</v>
      </c>
      <c r="J24" s="135">
        <f>SUM(C24:I24)</f>
        <v>0</v>
      </c>
      <c r="K24" s="133"/>
      <c r="L24" s="112">
        <f>+J24+K24</f>
        <v>0</v>
      </c>
      <c r="M24" s="71"/>
      <c r="P24" s="150">
        <v>219000</v>
      </c>
      <c r="Q24" s="112">
        <v>348116.6</v>
      </c>
    </row>
    <row r="25" spans="1:14" ht="15.75" customHeight="1">
      <c r="A25" s="110" t="s">
        <v>19</v>
      </c>
      <c r="B25" s="110"/>
      <c r="C25" s="134">
        <v>0</v>
      </c>
      <c r="D25" s="134">
        <v>0</v>
      </c>
      <c r="E25" s="134">
        <v>0</v>
      </c>
      <c r="F25" s="134">
        <v>0</v>
      </c>
      <c r="G25" s="134">
        <v>0</v>
      </c>
      <c r="H25" s="134">
        <v>0</v>
      </c>
      <c r="I25" s="134">
        <v>0</v>
      </c>
      <c r="J25" s="113">
        <f>SUM(C25:I25)</f>
        <v>0</v>
      </c>
      <c r="K25" s="133"/>
      <c r="L25" s="113">
        <f>+J25+K25</f>
        <v>0</v>
      </c>
      <c r="M25" s="71"/>
      <c r="N25" s="112">
        <f>SUM(N10:N23)</f>
        <v>26278854.25</v>
      </c>
    </row>
    <row r="26" spans="1:17" ht="15.75" customHeight="1">
      <c r="A26" s="114" t="s">
        <v>20</v>
      </c>
      <c r="B26" s="114"/>
      <c r="C26" s="112">
        <f>SUM(C23:C25)</f>
        <v>0</v>
      </c>
      <c r="D26" s="112">
        <f aca="true" t="shared" si="2" ref="D26:I26">SUM(D23:D25)</f>
        <v>0</v>
      </c>
      <c r="E26" s="112">
        <f t="shared" si="2"/>
        <v>0</v>
      </c>
      <c r="F26" s="112">
        <f t="shared" si="2"/>
        <v>0</v>
      </c>
      <c r="G26" s="112">
        <f t="shared" si="2"/>
        <v>0</v>
      </c>
      <c r="H26" s="112">
        <f t="shared" si="2"/>
        <v>0</v>
      </c>
      <c r="I26" s="112">
        <f t="shared" si="2"/>
        <v>0</v>
      </c>
      <c r="J26" s="112">
        <f>SUM(C26:I26)</f>
        <v>0</v>
      </c>
      <c r="K26" s="133"/>
      <c r="L26" s="112">
        <f>SUM(L23:L25)</f>
        <v>0</v>
      </c>
      <c r="M26" s="71"/>
      <c r="P26" s="62" t="s">
        <v>355</v>
      </c>
      <c r="Q26" s="112">
        <v>2902360.96</v>
      </c>
    </row>
    <row r="27" spans="1:13" ht="15.75" customHeight="1">
      <c r="A27" s="71"/>
      <c r="B27" s="71"/>
      <c r="C27" s="112"/>
      <c r="D27" s="112"/>
      <c r="E27" s="112"/>
      <c r="F27" s="112"/>
      <c r="G27" s="112"/>
      <c r="H27" s="112"/>
      <c r="I27" s="112"/>
      <c r="J27" s="112"/>
      <c r="K27" s="133"/>
      <c r="L27" s="112"/>
      <c r="M27" s="71"/>
    </row>
    <row r="28" spans="1:13" ht="15.75" customHeight="1">
      <c r="A28" s="71" t="s">
        <v>21</v>
      </c>
      <c r="B28" s="71"/>
      <c r="C28" s="111"/>
      <c r="D28" s="111"/>
      <c r="E28" s="111"/>
      <c r="F28" s="111"/>
      <c r="G28" s="111"/>
      <c r="H28" s="111"/>
      <c r="I28" s="111"/>
      <c r="J28" s="112"/>
      <c r="K28" s="133"/>
      <c r="L28" s="112"/>
      <c r="M28" s="71"/>
    </row>
    <row r="29" spans="1:13" ht="15.75" customHeight="1">
      <c r="A29" s="110" t="s">
        <v>22</v>
      </c>
      <c r="B29" s="110"/>
      <c r="C29" s="132">
        <v>0</v>
      </c>
      <c r="D29" s="132">
        <v>0</v>
      </c>
      <c r="E29" s="132">
        <v>0</v>
      </c>
      <c r="F29" s="132">
        <v>0</v>
      </c>
      <c r="G29" s="132">
        <v>0</v>
      </c>
      <c r="H29" s="132">
        <v>0</v>
      </c>
      <c r="I29" s="132">
        <v>0</v>
      </c>
      <c r="J29" s="112">
        <f>SUM(C29:I29)</f>
        <v>0</v>
      </c>
      <c r="K29" s="133"/>
      <c r="L29" s="112">
        <f>+J29+K29</f>
        <v>0</v>
      </c>
      <c r="M29" s="71"/>
    </row>
    <row r="30" spans="1:13" ht="15.75" customHeight="1">
      <c r="A30" s="110" t="s">
        <v>23</v>
      </c>
      <c r="B30" s="110"/>
      <c r="C30" s="132">
        <v>0</v>
      </c>
      <c r="D30" s="132">
        <v>0</v>
      </c>
      <c r="E30" s="132">
        <v>0</v>
      </c>
      <c r="F30" s="132">
        <v>0</v>
      </c>
      <c r="G30" s="132">
        <v>0</v>
      </c>
      <c r="H30" s="132">
        <v>0</v>
      </c>
      <c r="I30" s="132">
        <v>0</v>
      </c>
      <c r="J30" s="112">
        <f>SUM(C30:I30)</f>
        <v>0</v>
      </c>
      <c r="K30" s="133"/>
      <c r="L30" s="112">
        <f>+J30+K30</f>
        <v>0</v>
      </c>
      <c r="M30" s="71"/>
    </row>
    <row r="31" spans="1:13" ht="15.75" customHeight="1">
      <c r="A31" s="110" t="s">
        <v>24</v>
      </c>
      <c r="B31" s="110"/>
      <c r="C31" s="134">
        <v>0</v>
      </c>
      <c r="D31" s="134">
        <v>0</v>
      </c>
      <c r="E31" s="134">
        <v>0</v>
      </c>
      <c r="F31" s="134">
        <v>0</v>
      </c>
      <c r="G31" s="134">
        <v>0</v>
      </c>
      <c r="H31" s="134">
        <v>0</v>
      </c>
      <c r="I31" s="134"/>
      <c r="J31" s="113">
        <f>SUM(C31:I31)</f>
        <v>0</v>
      </c>
      <c r="K31" s="133"/>
      <c r="L31" s="113">
        <f>+J31+K31</f>
        <v>0</v>
      </c>
      <c r="M31" s="71"/>
    </row>
    <row r="32" spans="1:13" ht="15.75" customHeight="1">
      <c r="A32" s="114" t="s">
        <v>27</v>
      </c>
      <c r="B32" s="114"/>
      <c r="C32" s="112">
        <f>SUM(C28:C31)</f>
        <v>0</v>
      </c>
      <c r="D32" s="112">
        <f aca="true" t="shared" si="3" ref="D32:I32">SUM(D28:D31)</f>
        <v>0</v>
      </c>
      <c r="E32" s="112">
        <f t="shared" si="3"/>
        <v>0</v>
      </c>
      <c r="F32" s="112">
        <f t="shared" si="3"/>
        <v>0</v>
      </c>
      <c r="G32" s="112">
        <f t="shared" si="3"/>
        <v>0</v>
      </c>
      <c r="H32" s="112">
        <f t="shared" si="3"/>
        <v>0</v>
      </c>
      <c r="I32" s="112">
        <f t="shared" si="3"/>
        <v>0</v>
      </c>
      <c r="J32" s="112">
        <f>SUM(C32:I32)</f>
        <v>0</v>
      </c>
      <c r="K32" s="133"/>
      <c r="L32" s="112">
        <f>SUM(L29:L31)</f>
        <v>0</v>
      </c>
      <c r="M32" s="71"/>
    </row>
    <row r="33" spans="1:13" ht="15.75" customHeight="1">
      <c r="A33" s="71"/>
      <c r="B33" s="71"/>
      <c r="C33" s="112"/>
      <c r="D33" s="112"/>
      <c r="E33" s="112"/>
      <c r="F33" s="112"/>
      <c r="G33" s="112"/>
      <c r="H33" s="112"/>
      <c r="I33" s="112"/>
      <c r="J33" s="112"/>
      <c r="K33" s="133"/>
      <c r="L33" s="112"/>
      <c r="M33" s="71"/>
    </row>
    <row r="34" spans="1:13" ht="15.75" customHeight="1">
      <c r="A34" s="71" t="s">
        <v>39</v>
      </c>
      <c r="B34" s="71"/>
      <c r="C34" s="112"/>
      <c r="D34" s="112"/>
      <c r="E34" s="112"/>
      <c r="F34" s="112"/>
      <c r="G34" s="112"/>
      <c r="H34" s="111"/>
      <c r="I34" s="112"/>
      <c r="J34" s="112"/>
      <c r="K34" s="133"/>
      <c r="L34" s="112"/>
      <c r="M34" s="71"/>
    </row>
    <row r="35" spans="1:13" ht="15.75" customHeight="1">
      <c r="A35" s="110" t="s">
        <v>51</v>
      </c>
      <c r="B35" s="110"/>
      <c r="C35" s="112"/>
      <c r="D35" s="112"/>
      <c r="E35" s="112"/>
      <c r="F35" s="112"/>
      <c r="G35" s="112"/>
      <c r="H35" s="137">
        <v>0</v>
      </c>
      <c r="I35" s="112"/>
      <c r="J35" s="138">
        <f>SUM(H35)</f>
        <v>0</v>
      </c>
      <c r="K35" s="133"/>
      <c r="L35" s="112">
        <f>+J35+K35</f>
        <v>0</v>
      </c>
      <c r="M35" s="71"/>
    </row>
    <row r="36" spans="1:13" ht="15.75" customHeight="1">
      <c r="A36" s="110" t="s">
        <v>52</v>
      </c>
      <c r="B36" s="110"/>
      <c r="C36" s="139"/>
      <c r="D36" s="139"/>
      <c r="E36" s="139"/>
      <c r="F36" s="139"/>
      <c r="G36" s="139"/>
      <c r="H36" s="134">
        <v>0</v>
      </c>
      <c r="I36" s="139"/>
      <c r="J36" s="140">
        <f>SUM(H36)</f>
        <v>0</v>
      </c>
      <c r="K36" s="133"/>
      <c r="L36" s="113">
        <f>+J36+K36</f>
        <v>0</v>
      </c>
      <c r="M36" s="71"/>
    </row>
    <row r="37" spans="1:13" ht="15.75" customHeight="1">
      <c r="A37" s="115" t="s">
        <v>40</v>
      </c>
      <c r="B37" s="115"/>
      <c r="C37" s="112"/>
      <c r="D37" s="112"/>
      <c r="E37" s="116"/>
      <c r="F37" s="112"/>
      <c r="G37" s="112"/>
      <c r="H37" s="112">
        <f>SUM(H35:H36)</f>
        <v>0</v>
      </c>
      <c r="I37" s="112"/>
      <c r="J37" s="141">
        <f>SUM(H37)</f>
        <v>0</v>
      </c>
      <c r="K37" s="133"/>
      <c r="L37" s="112">
        <f>SUM(L35:L36)</f>
        <v>0</v>
      </c>
      <c r="M37" s="71"/>
    </row>
    <row r="38" spans="1:13" ht="15.75" customHeight="1">
      <c r="A38" s="71"/>
      <c r="B38" s="71"/>
      <c r="C38" s="112"/>
      <c r="D38" s="112"/>
      <c r="E38" s="112"/>
      <c r="F38" s="112"/>
      <c r="G38" s="112"/>
      <c r="H38" s="112"/>
      <c r="I38" s="112"/>
      <c r="J38" s="112"/>
      <c r="K38" s="133"/>
      <c r="L38" s="112"/>
      <c r="M38" s="71"/>
    </row>
    <row r="39" spans="1:17" ht="15.75" customHeight="1">
      <c r="A39" s="71" t="s">
        <v>324</v>
      </c>
      <c r="B39" s="71"/>
      <c r="C39" s="112"/>
      <c r="D39" s="112"/>
      <c r="E39" s="112"/>
      <c r="F39" s="112"/>
      <c r="G39" s="112"/>
      <c r="H39" s="112"/>
      <c r="I39" s="112"/>
      <c r="J39" s="112">
        <f>+Revenues!B11*0+N39</f>
        <v>4293070.39</v>
      </c>
      <c r="K39" s="133"/>
      <c r="L39" s="112">
        <v>4077590</v>
      </c>
      <c r="M39" s="71"/>
      <c r="N39" s="112">
        <v>4293070.39</v>
      </c>
      <c r="P39" s="71" t="s">
        <v>359</v>
      </c>
      <c r="Q39" s="112">
        <f>J39-N39</f>
        <v>0</v>
      </c>
    </row>
    <row r="40" spans="1:17" ht="15.75" customHeight="1" thickBot="1">
      <c r="A40" s="71" t="s">
        <v>55</v>
      </c>
      <c r="B40" s="71"/>
      <c r="C40" s="142">
        <f>+C11+C19+C26+C32+C37+C39</f>
        <v>11301632.7</v>
      </c>
      <c r="D40" s="142">
        <f aca="true" t="shared" si="4" ref="D40:I40">+D11+D19+D26+D32+D37+D39</f>
        <v>3921305.12</v>
      </c>
      <c r="E40" s="142">
        <f t="shared" si="4"/>
        <v>3943492.6399999997</v>
      </c>
      <c r="F40" s="142">
        <f t="shared" si="4"/>
        <v>757017.2899999999</v>
      </c>
      <c r="G40" s="142">
        <f t="shared" si="4"/>
        <v>428440.08</v>
      </c>
      <c r="H40" s="112"/>
      <c r="I40" s="142">
        <f t="shared" si="4"/>
        <v>1633896.0299999998</v>
      </c>
      <c r="J40" s="142">
        <f>+J11+J19+J26+J32+J37+J39</f>
        <v>26278854.25</v>
      </c>
      <c r="K40" s="133"/>
      <c r="L40" s="142">
        <f>+L11+L19+L26+L32+L37+L39</f>
        <v>26063373.86</v>
      </c>
      <c r="M40" s="71"/>
      <c r="N40" s="112">
        <f>'Governmental Funds'!L36</f>
        <v>26278854.25</v>
      </c>
      <c r="Q40" s="112">
        <f>J40-N40</f>
        <v>0</v>
      </c>
    </row>
    <row r="41" spans="1:13" ht="15.75" thickTop="1">
      <c r="A41" s="71"/>
      <c r="B41" s="71"/>
      <c r="C41" s="112">
        <v>11301632.7</v>
      </c>
      <c r="D41" s="112">
        <v>3921305.12</v>
      </c>
      <c r="E41" s="112">
        <v>3943492.64</v>
      </c>
      <c r="F41" s="112">
        <v>757017.29</v>
      </c>
      <c r="G41" s="112">
        <v>428440.08</v>
      </c>
      <c r="H41" s="112"/>
      <c r="I41" s="112">
        <f>1512994.48+120901.55</f>
        <v>1633896.03</v>
      </c>
      <c r="J41" s="152">
        <f>SUM(C40:I40)+J39</f>
        <v>26278854.25</v>
      </c>
      <c r="K41" s="71"/>
      <c r="L41" s="71"/>
      <c r="M41" s="71"/>
    </row>
    <row r="42" spans="1:13" ht="156.75">
      <c r="A42" s="71"/>
      <c r="B42" s="71"/>
      <c r="C42" s="153">
        <f>C40-C41</f>
        <v>0</v>
      </c>
      <c r="D42" s="153">
        <f aca="true" t="shared" si="5" ref="D42:I42">D40-D41</f>
        <v>0</v>
      </c>
      <c r="E42" s="153">
        <f t="shared" si="5"/>
        <v>0</v>
      </c>
      <c r="F42" s="153">
        <f t="shared" si="5"/>
        <v>0</v>
      </c>
      <c r="G42" s="153">
        <f t="shared" si="5"/>
        <v>0</v>
      </c>
      <c r="H42" s="153"/>
      <c r="I42" s="153">
        <f t="shared" si="5"/>
        <v>0</v>
      </c>
      <c r="J42" s="174" t="s">
        <v>338</v>
      </c>
      <c r="K42" s="175"/>
      <c r="L42" s="174" t="s">
        <v>341</v>
      </c>
      <c r="M42" s="71"/>
    </row>
    <row r="43" spans="1:13" ht="15" customHeight="1">
      <c r="A43" s="71"/>
      <c r="B43" s="71"/>
      <c r="C43" s="71"/>
      <c r="D43" s="71"/>
      <c r="E43" s="71"/>
      <c r="F43" s="71"/>
      <c r="G43" s="71"/>
      <c r="H43" s="71"/>
      <c r="I43" s="71"/>
      <c r="J43" s="71"/>
      <c r="K43" s="71"/>
      <c r="L43" s="71"/>
      <c r="M43" s="71"/>
    </row>
    <row r="44" spans="1:13" ht="15" customHeight="1">
      <c r="A44" s="71"/>
      <c r="B44" s="71"/>
      <c r="C44" s="71"/>
      <c r="D44" s="71"/>
      <c r="E44" s="71"/>
      <c r="F44" s="71"/>
      <c r="G44" s="71"/>
      <c r="H44" s="71"/>
      <c r="I44" s="71"/>
      <c r="J44" s="71"/>
      <c r="K44" s="71"/>
      <c r="L44" s="71"/>
      <c r="M44" s="71"/>
    </row>
    <row r="45" spans="1:13" ht="15" customHeight="1">
      <c r="A45" s="71"/>
      <c r="B45" s="71"/>
      <c r="C45" s="71"/>
      <c r="D45" s="71"/>
      <c r="E45" s="71"/>
      <c r="F45" s="71"/>
      <c r="G45" s="71"/>
      <c r="H45" s="71"/>
      <c r="I45" s="71"/>
      <c r="J45" s="71"/>
      <c r="K45" s="71"/>
      <c r="L45" s="71"/>
      <c r="M45" s="71"/>
    </row>
    <row r="46" spans="1:13" ht="15" customHeight="1">
      <c r="A46" s="71"/>
      <c r="B46" s="71"/>
      <c r="C46" s="71"/>
      <c r="D46" s="71"/>
      <c r="E46" s="71"/>
      <c r="F46" s="71"/>
      <c r="G46" s="71"/>
      <c r="H46" s="71"/>
      <c r="I46" s="71"/>
      <c r="J46" s="71"/>
      <c r="K46" s="71"/>
      <c r="L46" s="71"/>
      <c r="M46" s="71"/>
    </row>
    <row r="47" spans="1:13" ht="15" customHeight="1">
      <c r="A47" s="71"/>
      <c r="B47" s="71"/>
      <c r="C47" s="71"/>
      <c r="D47" s="71"/>
      <c r="E47" s="71"/>
      <c r="F47" s="71"/>
      <c r="G47" s="71"/>
      <c r="H47" s="71"/>
      <c r="I47" s="71"/>
      <c r="J47" s="71"/>
      <c r="K47" s="71"/>
      <c r="L47" s="71"/>
      <c r="M47" s="71"/>
    </row>
    <row r="48" spans="1:13" ht="15" customHeight="1">
      <c r="A48" s="71"/>
      <c r="B48" s="71"/>
      <c r="C48" s="71"/>
      <c r="D48" s="71"/>
      <c r="E48" s="71"/>
      <c r="F48" s="71"/>
      <c r="G48" s="71"/>
      <c r="H48" s="71"/>
      <c r="I48" s="71"/>
      <c r="J48" s="71"/>
      <c r="K48" s="71"/>
      <c r="L48" s="71"/>
      <c r="M48" s="71"/>
    </row>
    <row r="49" spans="1:13" ht="15" customHeight="1">
      <c r="A49" s="71"/>
      <c r="B49" s="71"/>
      <c r="C49" s="71"/>
      <c r="D49" s="71"/>
      <c r="E49" s="71"/>
      <c r="F49" s="71"/>
      <c r="G49" s="71"/>
      <c r="H49" s="71"/>
      <c r="I49" s="71"/>
      <c r="J49" s="71"/>
      <c r="K49" s="71"/>
      <c r="L49" s="71"/>
      <c r="M49" s="71"/>
    </row>
    <row r="50" spans="1:13" ht="15" customHeight="1">
      <c r="A50" s="71"/>
      <c r="B50" s="71"/>
      <c r="C50" s="71"/>
      <c r="D50" s="71"/>
      <c r="E50" s="71"/>
      <c r="F50" s="71"/>
      <c r="G50" s="71"/>
      <c r="H50" s="71"/>
      <c r="I50" s="71"/>
      <c r="J50" s="71"/>
      <c r="K50" s="71"/>
      <c r="L50" s="71"/>
      <c r="M50" s="71"/>
    </row>
    <row r="51" spans="1:13" ht="15" customHeight="1">
      <c r="A51" s="71"/>
      <c r="B51" s="71"/>
      <c r="C51" s="71"/>
      <c r="D51" s="71"/>
      <c r="E51" s="71"/>
      <c r="F51" s="71"/>
      <c r="G51" s="71"/>
      <c r="H51" s="71"/>
      <c r="I51" s="71"/>
      <c r="J51" s="71"/>
      <c r="K51" s="71"/>
      <c r="L51" s="71"/>
      <c r="M51" s="71"/>
    </row>
    <row r="52" ht="15" customHeight="1"/>
    <row r="53" ht="15" customHeight="1"/>
  </sheetData>
  <sheetProtection/>
  <printOptions gridLines="1"/>
  <pageMargins left="0.25" right="0" top="0" bottom="0.275" header="0" footer="0"/>
  <pageSetup fitToHeight="1" fitToWidth="1" horizontalDpi="600" verticalDpi="600" orientation="landscape" scale="72" r:id="rId3"/>
  <legacyDrawing r:id="rId2"/>
</worksheet>
</file>

<file path=xl/worksheets/sheet6.xml><?xml version="1.0" encoding="utf-8"?>
<worksheet xmlns="http://schemas.openxmlformats.org/spreadsheetml/2006/main" xmlns:r="http://schemas.openxmlformats.org/officeDocument/2006/relationships">
  <dimension ref="A1:C23"/>
  <sheetViews>
    <sheetView zoomScalePageLayoutView="0" workbookViewId="0" topLeftCell="A1">
      <selection activeCell="A1" sqref="A1"/>
    </sheetView>
  </sheetViews>
  <sheetFormatPr defaultColWidth="9.140625" defaultRowHeight="12.75"/>
  <cols>
    <col min="1" max="1" width="31.00390625" style="0" customWidth="1"/>
    <col min="2" max="2" width="18.8515625" style="0" customWidth="1"/>
    <col min="3" max="4" width="18.421875" style="0" customWidth="1"/>
  </cols>
  <sheetData>
    <row r="1" spans="1:2" ht="18">
      <c r="A1" s="10" t="s">
        <v>49</v>
      </c>
      <c r="B1" s="11">
        <f>'Signature Page'!$B$10</f>
        <v>6</v>
      </c>
    </row>
    <row r="2" spans="1:2" ht="18">
      <c r="A2" s="2" t="s">
        <v>50</v>
      </c>
      <c r="B2" s="5" t="str">
        <f>Revenues!B2</f>
        <v>2014-15</v>
      </c>
    </row>
    <row r="4" ht="18">
      <c r="B4" s="14" t="s">
        <v>0</v>
      </c>
    </row>
    <row r="5" ht="15.75">
      <c r="B5" s="13" t="s">
        <v>206</v>
      </c>
    </row>
    <row r="6" ht="12.75">
      <c r="C6" s="15"/>
    </row>
    <row r="7" spans="1:3" ht="12.75">
      <c r="A7" t="s">
        <v>207</v>
      </c>
      <c r="C7" s="15"/>
    </row>
    <row r="8" spans="1:3" ht="12.75">
      <c r="A8" t="s">
        <v>213</v>
      </c>
      <c r="C8" s="19">
        <v>0</v>
      </c>
    </row>
    <row r="9" spans="1:3" ht="12.75">
      <c r="A9" t="s">
        <v>214</v>
      </c>
      <c r="C9" s="19">
        <v>0</v>
      </c>
    </row>
    <row r="10" spans="1:3" ht="12.75">
      <c r="A10" t="s">
        <v>212</v>
      </c>
      <c r="C10" s="20">
        <v>39725.92</v>
      </c>
    </row>
    <row r="11" ht="12.75">
      <c r="C11" s="17"/>
    </row>
    <row r="12" ht="12.75">
      <c r="C12" s="16">
        <f>SUM(C8:C10)</f>
        <v>39725.92</v>
      </c>
    </row>
    <row r="13" ht="12.75">
      <c r="C13" s="15"/>
    </row>
    <row r="14" spans="1:3" ht="12.75">
      <c r="A14" t="s">
        <v>208</v>
      </c>
      <c r="C14" s="15"/>
    </row>
    <row r="15" spans="1:3" ht="12.75">
      <c r="A15" t="s">
        <v>215</v>
      </c>
      <c r="C15" s="20">
        <v>274197.29</v>
      </c>
    </row>
    <row r="16" ht="12.75">
      <c r="C16" s="15"/>
    </row>
    <row r="17" spans="1:3" ht="12.75">
      <c r="A17" t="s">
        <v>209</v>
      </c>
      <c r="C17" s="15">
        <f>+C12-C15</f>
        <v>-234471.37</v>
      </c>
    </row>
    <row r="18" ht="12.75">
      <c r="C18" s="15"/>
    </row>
    <row r="19" spans="1:3" ht="13.5" thickBot="1">
      <c r="A19" t="s">
        <v>210</v>
      </c>
      <c r="C19" s="161">
        <v>524227</v>
      </c>
    </row>
    <row r="20" ht="13.5" thickTop="1">
      <c r="C20" s="15"/>
    </row>
    <row r="21" spans="1:3" ht="13.5" thickBot="1">
      <c r="A21" t="s">
        <v>211</v>
      </c>
      <c r="C21" s="18">
        <f>+C17+C19</f>
        <v>289755.63</v>
      </c>
    </row>
    <row r="22" ht="13.5" thickTop="1">
      <c r="C22" s="15"/>
    </row>
    <row r="23" ht="12.75">
      <c r="C23" s="15"/>
    </row>
  </sheetData>
  <sheetProtection selectLockedCells="1"/>
  <printOptions/>
  <pageMargins left="0.75" right="0.75" top="1" bottom="1" header="0.5" footer="0.5"/>
  <pageSetup horizontalDpi="600" verticalDpi="600" orientation="portrait" r:id="rId3"/>
  <legacyDrawing r:id="rId2"/>
</worksheet>
</file>

<file path=xl/worksheets/sheet7.xml><?xml version="1.0" encoding="utf-8"?>
<worksheet xmlns="http://schemas.openxmlformats.org/spreadsheetml/2006/main" xmlns:r="http://schemas.openxmlformats.org/officeDocument/2006/relationships">
  <sheetPr>
    <pageSetUpPr fitToPage="1"/>
  </sheetPr>
  <dimension ref="A1:P42"/>
  <sheetViews>
    <sheetView zoomScalePageLayoutView="0" workbookViewId="0" topLeftCell="A1">
      <selection activeCell="A1" sqref="A1"/>
    </sheetView>
  </sheetViews>
  <sheetFormatPr defaultColWidth="9.140625" defaultRowHeight="12.75"/>
  <cols>
    <col min="1" max="1" width="15.57421875" style="62" customWidth="1"/>
    <col min="2" max="2" width="9.140625" style="62" customWidth="1"/>
    <col min="3" max="3" width="9.28125" style="62" bestFit="1" customWidth="1"/>
    <col min="4" max="5" width="11.28125" style="62" bestFit="1" customWidth="1"/>
    <col min="6" max="6" width="12.140625" style="62" bestFit="1" customWidth="1"/>
    <col min="7" max="7" width="9.28125" style="62" bestFit="1" customWidth="1"/>
    <col min="8" max="8" width="11.28125" style="62" bestFit="1" customWidth="1"/>
    <col min="9" max="9" width="10.28125" style="62" bestFit="1" customWidth="1"/>
    <col min="10" max="10" width="11.7109375" style="62" bestFit="1" customWidth="1"/>
    <col min="11" max="11" width="12.140625" style="62" bestFit="1" customWidth="1"/>
    <col min="12" max="12" width="9.28125" style="62" bestFit="1" customWidth="1"/>
    <col min="13" max="13" width="9.140625" style="62" customWidth="1"/>
    <col min="14" max="14" width="12.8515625" style="62" bestFit="1" customWidth="1"/>
    <col min="15" max="15" width="0" style="62" hidden="1" customWidth="1"/>
    <col min="16" max="16" width="10.00390625" style="62" hidden="1" customWidth="1"/>
    <col min="17" max="16384" width="9.140625" style="62" customWidth="1"/>
  </cols>
  <sheetData>
    <row r="1" spans="1:2" ht="18.75">
      <c r="A1" s="65" t="s">
        <v>49</v>
      </c>
      <c r="B1" s="97">
        <f>'Signature Page'!$B$10</f>
        <v>6</v>
      </c>
    </row>
    <row r="2" spans="1:2" ht="18.75">
      <c r="A2" s="67" t="s">
        <v>50</v>
      </c>
      <c r="B2" s="68" t="str">
        <f>Revenues!B2</f>
        <v>2014-15</v>
      </c>
    </row>
    <row r="3" ht="12.75"/>
    <row r="4" ht="18.75">
      <c r="H4" s="128" t="s">
        <v>219</v>
      </c>
    </row>
    <row r="5" ht="18.75">
      <c r="H5" s="128" t="s">
        <v>302</v>
      </c>
    </row>
    <row r="6" ht="18.75">
      <c r="H6" s="128" t="s">
        <v>283</v>
      </c>
    </row>
    <row r="7" spans="3:12" ht="12.75">
      <c r="C7" s="63"/>
      <c r="D7" s="63"/>
      <c r="E7" s="63"/>
      <c r="H7" s="63"/>
      <c r="I7" s="63" t="s">
        <v>289</v>
      </c>
      <c r="J7" s="63"/>
      <c r="L7" s="63" t="s">
        <v>169</v>
      </c>
    </row>
    <row r="8" spans="3:12" ht="12.75">
      <c r="C8" s="63" t="s">
        <v>285</v>
      </c>
      <c r="D8" s="63"/>
      <c r="E8" s="63"/>
      <c r="F8" s="63"/>
      <c r="G8" s="63" t="s">
        <v>322</v>
      </c>
      <c r="H8" s="63" t="s">
        <v>294</v>
      </c>
      <c r="I8" s="63" t="s">
        <v>290</v>
      </c>
      <c r="J8" s="63"/>
      <c r="K8" s="63"/>
      <c r="L8" s="63" t="s">
        <v>294</v>
      </c>
    </row>
    <row r="9" spans="3:14" ht="12.75">
      <c r="C9" s="156" t="s">
        <v>286</v>
      </c>
      <c r="D9" s="156" t="s">
        <v>321</v>
      </c>
      <c r="E9" s="156" t="s">
        <v>287</v>
      </c>
      <c r="F9" s="156" t="s">
        <v>323</v>
      </c>
      <c r="G9" s="156" t="s">
        <v>288</v>
      </c>
      <c r="H9" s="156" t="s">
        <v>296</v>
      </c>
      <c r="I9" s="156" t="s">
        <v>291</v>
      </c>
      <c r="J9" s="156" t="s">
        <v>292</v>
      </c>
      <c r="K9" s="156" t="s">
        <v>293</v>
      </c>
      <c r="L9" s="156" t="s">
        <v>295</v>
      </c>
      <c r="N9" s="156" t="s">
        <v>234</v>
      </c>
    </row>
    <row r="10" spans="4:12" s="63" customFormat="1" ht="12.75">
      <c r="D10" s="63">
        <v>81</v>
      </c>
      <c r="E10" s="63">
        <v>82</v>
      </c>
      <c r="F10" s="63">
        <v>87</v>
      </c>
      <c r="H10" s="63">
        <v>88</v>
      </c>
      <c r="I10" s="63">
        <v>85</v>
      </c>
      <c r="J10" s="63">
        <v>84</v>
      </c>
      <c r="K10" s="63">
        <v>86</v>
      </c>
      <c r="L10" s="63">
        <v>80</v>
      </c>
    </row>
    <row r="11" spans="1:14" ht="12.75">
      <c r="A11" s="157" t="s">
        <v>235</v>
      </c>
      <c r="C11" s="158"/>
      <c r="D11" s="158"/>
      <c r="E11" s="158"/>
      <c r="F11" s="158"/>
      <c r="G11" s="158"/>
      <c r="H11" s="158"/>
      <c r="I11" s="158"/>
      <c r="J11" s="158"/>
      <c r="K11" s="158"/>
      <c r="L11" s="158"/>
      <c r="M11" s="158"/>
      <c r="N11" s="158"/>
    </row>
    <row r="12" spans="1:14" ht="12.75">
      <c r="A12" s="62" t="s">
        <v>278</v>
      </c>
      <c r="C12" s="158"/>
      <c r="D12" s="158"/>
      <c r="E12" s="158"/>
      <c r="F12" s="158"/>
      <c r="G12" s="158"/>
      <c r="H12" s="158"/>
      <c r="I12" s="158"/>
      <c r="J12" s="158"/>
      <c r="K12" s="158"/>
      <c r="L12" s="158"/>
      <c r="M12" s="158"/>
      <c r="N12" s="158"/>
    </row>
    <row r="13" spans="1:14" ht="12.75">
      <c r="A13" s="62" t="s">
        <v>279</v>
      </c>
      <c r="C13" s="158">
        <v>0</v>
      </c>
      <c r="D13" s="158">
        <v>791519.19</v>
      </c>
      <c r="E13" s="158">
        <v>273180.67</v>
      </c>
      <c r="F13" s="158">
        <v>28769.55</v>
      </c>
      <c r="G13" s="158"/>
      <c r="H13" s="158">
        <v>293239.14</v>
      </c>
      <c r="I13" s="158">
        <v>63232.32</v>
      </c>
      <c r="J13" s="158">
        <v>-6329.28</v>
      </c>
      <c r="K13" s="158">
        <v>14632.24</v>
      </c>
      <c r="L13" s="158">
        <v>0</v>
      </c>
      <c r="M13" s="158"/>
      <c r="N13" s="158">
        <f>SUM(C13:L13)</f>
        <v>1458243.8299999998</v>
      </c>
    </row>
    <row r="14" spans="1:14" ht="12.75">
      <c r="A14" s="62" t="s">
        <v>281</v>
      </c>
      <c r="C14" s="158">
        <v>0</v>
      </c>
      <c r="D14" s="158">
        <v>1360</v>
      </c>
      <c r="E14" s="158"/>
      <c r="F14" s="158"/>
      <c r="G14" s="158"/>
      <c r="H14" s="158">
        <v>9900</v>
      </c>
      <c r="I14" s="158"/>
      <c r="J14" s="158">
        <v>13083.54</v>
      </c>
      <c r="K14" s="158"/>
      <c r="L14" s="158"/>
      <c r="M14" s="158"/>
      <c r="N14" s="158">
        <f>SUM(C14:L14)</f>
        <v>24343.54</v>
      </c>
    </row>
    <row r="15" spans="1:14" ht="12.75">
      <c r="A15" s="62" t="s">
        <v>280</v>
      </c>
      <c r="C15" s="158"/>
      <c r="D15" s="158">
        <v>4279.84</v>
      </c>
      <c r="E15" s="158">
        <f>1200+1200+158</f>
        <v>2558</v>
      </c>
      <c r="F15" s="158"/>
      <c r="G15" s="158"/>
      <c r="H15" s="158">
        <v>647.15</v>
      </c>
      <c r="I15" s="158">
        <v>40.3</v>
      </c>
      <c r="J15" s="158"/>
      <c r="K15" s="158"/>
      <c r="L15" s="158"/>
      <c r="M15" s="158"/>
      <c r="N15" s="158">
        <f>SUM(C15:L15)</f>
        <v>7525.29</v>
      </c>
    </row>
    <row r="16" spans="1:14" ht="12.75">
      <c r="A16" s="62" t="s">
        <v>282</v>
      </c>
      <c r="C16" s="158"/>
      <c r="D16" s="158"/>
      <c r="E16" s="158"/>
      <c r="F16" s="158"/>
      <c r="G16" s="158"/>
      <c r="H16" s="158"/>
      <c r="I16" s="158"/>
      <c r="J16" s="158"/>
      <c r="K16" s="158"/>
      <c r="L16" s="158"/>
      <c r="M16" s="158"/>
      <c r="N16" s="158">
        <f>SUM(C16:L16)</f>
        <v>0</v>
      </c>
    </row>
    <row r="17" spans="1:14" ht="12.75">
      <c r="A17" s="62" t="s">
        <v>284</v>
      </c>
      <c r="C17" s="158"/>
      <c r="D17" s="158">
        <v>-4785.04</v>
      </c>
      <c r="E17" s="158">
        <f>1000+1600</f>
        <v>2600</v>
      </c>
      <c r="F17" s="158"/>
      <c r="G17" s="158"/>
      <c r="H17" s="158"/>
      <c r="I17" s="158"/>
      <c r="J17" s="158"/>
      <c r="K17" s="158"/>
      <c r="L17" s="158"/>
      <c r="M17" s="158"/>
      <c r="N17" s="158">
        <f>SUM(C17:L17)</f>
        <v>-2185.04</v>
      </c>
    </row>
    <row r="18" spans="3:14" ht="12.75">
      <c r="C18" s="158"/>
      <c r="D18" s="158"/>
      <c r="E18" s="158"/>
      <c r="F18" s="158"/>
      <c r="G18" s="158"/>
      <c r="H18" s="158"/>
      <c r="I18" s="158"/>
      <c r="J18" s="158"/>
      <c r="K18" s="158"/>
      <c r="L18" s="158"/>
      <c r="M18" s="158"/>
      <c r="N18" s="158"/>
    </row>
    <row r="19" spans="1:14" ht="12.75">
      <c r="A19" s="62" t="s">
        <v>241</v>
      </c>
      <c r="C19" s="159">
        <f>SUM(C12:C16)</f>
        <v>0</v>
      </c>
      <c r="D19" s="159">
        <f>SUM(D12:D17)</f>
        <v>792373.9899999999</v>
      </c>
      <c r="E19" s="159">
        <f>SUM(E12:E17)</f>
        <v>278338.67</v>
      </c>
      <c r="F19" s="159">
        <f aca="true" t="shared" si="0" ref="F19:L19">SUM(F12:F17)</f>
        <v>28769.55</v>
      </c>
      <c r="G19" s="159">
        <f t="shared" si="0"/>
        <v>0</v>
      </c>
      <c r="H19" s="159">
        <f t="shared" si="0"/>
        <v>303786.29000000004</v>
      </c>
      <c r="I19" s="159">
        <f t="shared" si="0"/>
        <v>63272.62</v>
      </c>
      <c r="J19" s="159">
        <f t="shared" si="0"/>
        <v>6754.260000000001</v>
      </c>
      <c r="K19" s="159">
        <f t="shared" si="0"/>
        <v>14632.24</v>
      </c>
      <c r="L19" s="159">
        <f t="shared" si="0"/>
        <v>0</v>
      </c>
      <c r="M19" s="159"/>
      <c r="N19" s="159">
        <f>SUM(N12:N17)</f>
        <v>1487927.6199999999</v>
      </c>
    </row>
    <row r="20" spans="3:16" ht="12.75">
      <c r="C20" s="158"/>
      <c r="D20" s="158"/>
      <c r="E20" s="158"/>
      <c r="F20" s="158"/>
      <c r="G20" s="158"/>
      <c r="H20" s="158"/>
      <c r="I20" s="158"/>
      <c r="J20" s="158"/>
      <c r="K20" s="158"/>
      <c r="L20" s="158"/>
      <c r="M20" s="158"/>
      <c r="P20" s="158">
        <f>SUM(D19:L19)</f>
        <v>1487927.62</v>
      </c>
    </row>
    <row r="21" spans="1:14" ht="12.75">
      <c r="A21" s="157" t="s">
        <v>242</v>
      </c>
      <c r="C21" s="158"/>
      <c r="D21" s="158"/>
      <c r="E21" s="158"/>
      <c r="F21" s="158"/>
      <c r="G21" s="158"/>
      <c r="H21" s="158"/>
      <c r="I21" s="158"/>
      <c r="J21" s="158"/>
      <c r="K21" s="158"/>
      <c r="L21" s="158"/>
      <c r="M21" s="158"/>
      <c r="N21" s="158"/>
    </row>
    <row r="22" spans="1:14" ht="12.75">
      <c r="A22" s="62" t="s">
        <v>246</v>
      </c>
      <c r="C22" s="158"/>
      <c r="D22" s="158"/>
      <c r="E22" s="158"/>
      <c r="F22" s="158"/>
      <c r="G22" s="158"/>
      <c r="H22" s="158"/>
      <c r="I22" s="158"/>
      <c r="J22" s="158"/>
      <c r="K22" s="158"/>
      <c r="L22" s="158"/>
      <c r="M22" s="158"/>
      <c r="N22" s="158"/>
    </row>
    <row r="23" spans="1:14" ht="12.75">
      <c r="A23" s="62" t="s">
        <v>244</v>
      </c>
      <c r="C23" s="158">
        <v>0</v>
      </c>
      <c r="D23" s="158">
        <v>792373.99</v>
      </c>
      <c r="E23" s="158">
        <v>273299.47</v>
      </c>
      <c r="F23" s="158">
        <v>28769.55</v>
      </c>
      <c r="G23" s="158"/>
      <c r="H23" s="158">
        <v>303786.29</v>
      </c>
      <c r="I23" s="158">
        <v>63272.62</v>
      </c>
      <c r="J23" s="158">
        <v>6754.26</v>
      </c>
      <c r="K23" s="158">
        <v>14632.24</v>
      </c>
      <c r="L23" s="158">
        <v>0</v>
      </c>
      <c r="M23" s="158"/>
      <c r="N23" s="158">
        <f>SUM(C23:L23)</f>
        <v>1482888.4200000002</v>
      </c>
    </row>
    <row r="24" spans="1:14" ht="12.75">
      <c r="A24" s="62" t="s">
        <v>245</v>
      </c>
      <c r="C24" s="158"/>
      <c r="D24" s="158"/>
      <c r="E24" s="158">
        <v>5039.2</v>
      </c>
      <c r="F24" s="158"/>
      <c r="G24" s="158"/>
      <c r="H24" s="158"/>
      <c r="I24" s="158"/>
      <c r="J24" s="158"/>
      <c r="K24" s="158"/>
      <c r="L24" s="158"/>
      <c r="M24" s="158"/>
      <c r="N24" s="158">
        <f>SUM(C24:L24)</f>
        <v>5039.2</v>
      </c>
    </row>
    <row r="25" spans="3:14" ht="12.75">
      <c r="C25" s="158"/>
      <c r="D25" s="158"/>
      <c r="E25" s="158"/>
      <c r="F25" s="158"/>
      <c r="G25" s="158"/>
      <c r="H25" s="158"/>
      <c r="I25" s="158"/>
      <c r="J25" s="158"/>
      <c r="K25" s="158"/>
      <c r="L25" s="158"/>
      <c r="M25" s="158"/>
      <c r="N25" s="158"/>
    </row>
    <row r="26" spans="1:14" ht="12.75">
      <c r="A26" s="62" t="s">
        <v>297</v>
      </c>
      <c r="C26" s="159">
        <f aca="true" t="shared" si="1" ref="C26:L26">SUM(C22:C24)</f>
        <v>0</v>
      </c>
      <c r="D26" s="159">
        <f t="shared" si="1"/>
        <v>792373.99</v>
      </c>
      <c r="E26" s="159">
        <f t="shared" si="1"/>
        <v>278338.67</v>
      </c>
      <c r="F26" s="159">
        <f t="shared" si="1"/>
        <v>28769.55</v>
      </c>
      <c r="G26" s="159">
        <f t="shared" si="1"/>
        <v>0</v>
      </c>
      <c r="H26" s="159">
        <f t="shared" si="1"/>
        <v>303786.29</v>
      </c>
      <c r="I26" s="159">
        <f t="shared" si="1"/>
        <v>63272.62</v>
      </c>
      <c r="J26" s="159">
        <f t="shared" si="1"/>
        <v>6754.26</v>
      </c>
      <c r="K26" s="159">
        <f t="shared" si="1"/>
        <v>14632.24</v>
      </c>
      <c r="L26" s="159">
        <f t="shared" si="1"/>
        <v>0</v>
      </c>
      <c r="M26" s="159"/>
      <c r="N26" s="159">
        <f>SUM(N22:N24)</f>
        <v>1487927.62</v>
      </c>
    </row>
    <row r="27" spans="3:14" ht="12.75">
      <c r="C27" s="158"/>
      <c r="D27" s="158"/>
      <c r="E27" s="158"/>
      <c r="F27" s="158"/>
      <c r="G27" s="158"/>
      <c r="H27" s="158"/>
      <c r="I27" s="158"/>
      <c r="J27" s="158"/>
      <c r="K27" s="158"/>
      <c r="L27" s="158"/>
      <c r="M27" s="158"/>
      <c r="N27" s="158"/>
    </row>
    <row r="28" spans="1:14" ht="12.75">
      <c r="A28" s="62" t="s">
        <v>249</v>
      </c>
      <c r="C28" s="158"/>
      <c r="D28" s="158"/>
      <c r="E28" s="158"/>
      <c r="F28" s="158"/>
      <c r="G28" s="158"/>
      <c r="H28" s="158"/>
      <c r="I28" s="158"/>
      <c r="J28" s="158"/>
      <c r="K28" s="158"/>
      <c r="L28" s="158"/>
      <c r="M28" s="158"/>
      <c r="N28" s="158"/>
    </row>
    <row r="29" spans="1:14" ht="12.75">
      <c r="A29" s="62" t="s">
        <v>298</v>
      </c>
      <c r="C29" s="158">
        <f aca="true" t="shared" si="2" ref="C29:L29">+C19-C26</f>
        <v>0</v>
      </c>
      <c r="D29" s="158">
        <f t="shared" si="2"/>
        <v>0</v>
      </c>
      <c r="E29" s="158">
        <f t="shared" si="2"/>
        <v>0</v>
      </c>
      <c r="F29" s="158">
        <f t="shared" si="2"/>
        <v>0</v>
      </c>
      <c r="G29" s="158">
        <f t="shared" si="2"/>
        <v>0</v>
      </c>
      <c r="H29" s="158">
        <f t="shared" si="2"/>
        <v>0</v>
      </c>
      <c r="I29" s="158">
        <f t="shared" si="2"/>
        <v>0</v>
      </c>
      <c r="J29" s="158">
        <f t="shared" si="2"/>
        <v>0</v>
      </c>
      <c r="K29" s="158">
        <f t="shared" si="2"/>
        <v>0</v>
      </c>
      <c r="L29" s="158">
        <f t="shared" si="2"/>
        <v>0</v>
      </c>
      <c r="M29" s="158"/>
      <c r="N29" s="158">
        <f>+N19-N26</f>
        <v>0</v>
      </c>
    </row>
    <row r="30" spans="3:14" ht="12.75">
      <c r="C30" s="158"/>
      <c r="D30" s="158"/>
      <c r="E30" s="158"/>
      <c r="F30" s="158"/>
      <c r="G30" s="158"/>
      <c r="H30" s="158"/>
      <c r="I30" s="158"/>
      <c r="J30" s="158"/>
      <c r="K30" s="158"/>
      <c r="L30" s="158"/>
      <c r="M30" s="158"/>
      <c r="N30" s="158"/>
    </row>
    <row r="31" spans="1:14" ht="12.75">
      <c r="A31" s="62" t="s">
        <v>255</v>
      </c>
      <c r="C31" s="158"/>
      <c r="D31" s="158"/>
      <c r="E31" s="158"/>
      <c r="F31" s="158"/>
      <c r="G31" s="158"/>
      <c r="H31" s="158"/>
      <c r="I31" s="158"/>
      <c r="J31" s="158"/>
      <c r="K31" s="158"/>
      <c r="L31" s="158"/>
      <c r="M31" s="158"/>
      <c r="N31" s="158"/>
    </row>
    <row r="32" spans="1:14" ht="12.75">
      <c r="A32" s="62" t="s">
        <v>256</v>
      </c>
      <c r="C32" s="158"/>
      <c r="D32" s="158"/>
      <c r="E32" s="158"/>
      <c r="F32" s="158"/>
      <c r="G32" s="158"/>
      <c r="H32" s="158"/>
      <c r="I32" s="158"/>
      <c r="J32" s="158"/>
      <c r="K32" s="158"/>
      <c r="L32" s="158"/>
      <c r="M32" s="158"/>
      <c r="N32" s="158">
        <f>SUM(C32:L32)</f>
        <v>0</v>
      </c>
    </row>
    <row r="33" spans="1:14" ht="12.75">
      <c r="A33" s="62" t="s">
        <v>257</v>
      </c>
      <c r="C33" s="158"/>
      <c r="D33" s="158"/>
      <c r="E33" s="158"/>
      <c r="F33" s="158"/>
      <c r="G33" s="158"/>
      <c r="H33" s="158"/>
      <c r="I33" s="158"/>
      <c r="J33" s="158"/>
      <c r="K33" s="158"/>
      <c r="L33" s="158"/>
      <c r="M33" s="158"/>
      <c r="N33" s="158">
        <f>SUM(C33:L33)</f>
        <v>0</v>
      </c>
    </row>
    <row r="34" spans="3:14" ht="12.75">
      <c r="C34" s="158"/>
      <c r="D34" s="158"/>
      <c r="E34" s="158"/>
      <c r="F34" s="158"/>
      <c r="G34" s="158"/>
      <c r="H34" s="158"/>
      <c r="I34" s="158"/>
      <c r="J34" s="158"/>
      <c r="K34" s="158"/>
      <c r="L34" s="158"/>
      <c r="M34" s="158"/>
      <c r="N34" s="158"/>
    </row>
    <row r="35" spans="1:14" ht="12.75">
      <c r="A35" s="62" t="s">
        <v>258</v>
      </c>
      <c r="C35" s="158"/>
      <c r="D35" s="158"/>
      <c r="E35" s="158"/>
      <c r="F35" s="158"/>
      <c r="G35" s="158"/>
      <c r="H35" s="158"/>
      <c r="I35" s="158"/>
      <c r="J35" s="158"/>
      <c r="K35" s="158"/>
      <c r="L35" s="158"/>
      <c r="M35" s="158"/>
      <c r="N35" s="158"/>
    </row>
    <row r="36" spans="1:14" ht="12.75">
      <c r="A36" s="62" t="s">
        <v>259</v>
      </c>
      <c r="C36" s="159">
        <f>SUM(C32:C33)</f>
        <v>0</v>
      </c>
      <c r="D36" s="159">
        <f aca="true" t="shared" si="3" ref="D36:N36">SUM(D32:D33)</f>
        <v>0</v>
      </c>
      <c r="E36" s="159">
        <f t="shared" si="3"/>
        <v>0</v>
      </c>
      <c r="F36" s="159">
        <f t="shared" si="3"/>
        <v>0</v>
      </c>
      <c r="G36" s="159">
        <f t="shared" si="3"/>
        <v>0</v>
      </c>
      <c r="H36" s="159">
        <f t="shared" si="3"/>
        <v>0</v>
      </c>
      <c r="I36" s="159">
        <f t="shared" si="3"/>
        <v>0</v>
      </c>
      <c r="J36" s="159">
        <f t="shared" si="3"/>
        <v>0</v>
      </c>
      <c r="K36" s="159">
        <f t="shared" si="3"/>
        <v>0</v>
      </c>
      <c r="L36" s="159">
        <f t="shared" si="3"/>
        <v>0</v>
      </c>
      <c r="M36" s="159"/>
      <c r="N36" s="159">
        <f t="shared" si="3"/>
        <v>0</v>
      </c>
    </row>
    <row r="37" spans="3:14" ht="12.75">
      <c r="C37" s="158"/>
      <c r="D37" s="158"/>
      <c r="E37" s="158"/>
      <c r="F37" s="158"/>
      <c r="G37" s="158"/>
      <c r="H37" s="158"/>
      <c r="I37" s="158"/>
      <c r="J37" s="158"/>
      <c r="K37" s="158"/>
      <c r="L37" s="158"/>
      <c r="M37" s="158"/>
      <c r="N37" s="158"/>
    </row>
    <row r="38" spans="1:14" ht="12.75">
      <c r="A38" s="62" t="s">
        <v>301</v>
      </c>
      <c r="C38" s="158">
        <f aca="true" t="shared" si="4" ref="C38:L38">+C29+C36</f>
        <v>0</v>
      </c>
      <c r="D38" s="158">
        <f t="shared" si="4"/>
        <v>0</v>
      </c>
      <c r="E38" s="158">
        <f t="shared" si="4"/>
        <v>0</v>
      </c>
      <c r="F38" s="158">
        <f t="shared" si="4"/>
        <v>0</v>
      </c>
      <c r="G38" s="158">
        <f t="shared" si="4"/>
        <v>0</v>
      </c>
      <c r="H38" s="158">
        <f t="shared" si="4"/>
        <v>0</v>
      </c>
      <c r="I38" s="158">
        <f t="shared" si="4"/>
        <v>0</v>
      </c>
      <c r="J38" s="158">
        <f t="shared" si="4"/>
        <v>0</v>
      </c>
      <c r="K38" s="158">
        <f t="shared" si="4"/>
        <v>0</v>
      </c>
      <c r="L38" s="158">
        <f t="shared" si="4"/>
        <v>0</v>
      </c>
      <c r="M38" s="158"/>
      <c r="N38" s="158">
        <f>+N29+N36</f>
        <v>0</v>
      </c>
    </row>
    <row r="39" spans="3:14" ht="12.75">
      <c r="C39" s="158"/>
      <c r="D39" s="158"/>
      <c r="E39" s="158"/>
      <c r="F39" s="158"/>
      <c r="G39" s="158"/>
      <c r="H39" s="158"/>
      <c r="I39" s="158"/>
      <c r="J39" s="158"/>
      <c r="K39" s="158"/>
      <c r="L39" s="158"/>
      <c r="M39" s="158"/>
      <c r="N39" s="158"/>
    </row>
    <row r="40" spans="1:14" ht="12.75">
      <c r="A40" s="62" t="s">
        <v>299</v>
      </c>
      <c r="C40" s="158"/>
      <c r="D40" s="158"/>
      <c r="E40" s="158"/>
      <c r="F40" s="158"/>
      <c r="G40" s="158"/>
      <c r="H40" s="158"/>
      <c r="I40" s="158"/>
      <c r="J40" s="158"/>
      <c r="K40" s="158"/>
      <c r="L40" s="158"/>
      <c r="M40" s="158"/>
      <c r="N40" s="158">
        <f>SUM(C40:L40)</f>
        <v>0</v>
      </c>
    </row>
    <row r="41" spans="3:14" ht="12.75">
      <c r="C41" s="158"/>
      <c r="D41" s="158"/>
      <c r="E41" s="158"/>
      <c r="F41" s="158"/>
      <c r="G41" s="158"/>
      <c r="H41" s="158"/>
      <c r="I41" s="158"/>
      <c r="J41" s="158"/>
      <c r="K41" s="158"/>
      <c r="L41" s="158"/>
      <c r="M41" s="158"/>
      <c r="N41" s="158"/>
    </row>
    <row r="42" spans="1:14" ht="13.5" thickBot="1">
      <c r="A42" s="62" t="s">
        <v>300</v>
      </c>
      <c r="C42" s="160">
        <f>+C38+C40</f>
        <v>0</v>
      </c>
      <c r="D42" s="160">
        <f>+D38+D40</f>
        <v>0</v>
      </c>
      <c r="E42" s="160">
        <f aca="true" t="shared" si="5" ref="E42:L42">+E38+E40</f>
        <v>0</v>
      </c>
      <c r="F42" s="160">
        <f t="shared" si="5"/>
        <v>0</v>
      </c>
      <c r="G42" s="160">
        <f t="shared" si="5"/>
        <v>0</v>
      </c>
      <c r="H42" s="160">
        <f t="shared" si="5"/>
        <v>0</v>
      </c>
      <c r="I42" s="160">
        <f t="shared" si="5"/>
        <v>0</v>
      </c>
      <c r="J42" s="160">
        <f t="shared" si="5"/>
        <v>0</v>
      </c>
      <c r="K42" s="160">
        <f t="shared" si="5"/>
        <v>0</v>
      </c>
      <c r="L42" s="160">
        <f t="shared" si="5"/>
        <v>0</v>
      </c>
      <c r="M42" s="160"/>
      <c r="N42" s="160">
        <f>+N38+N40</f>
        <v>0</v>
      </c>
    </row>
    <row r="43" ht="13.5" thickTop="1"/>
  </sheetData>
  <sheetProtection/>
  <printOptions/>
  <pageMargins left="0" right="0" top="0" bottom="0.25" header="0" footer="0"/>
  <pageSetup fitToHeight="1" fitToWidth="1" horizontalDpi="600" verticalDpi="600" orientation="landscape" scale="89" r:id="rId3"/>
  <legacyDrawing r:id="rId2"/>
</worksheet>
</file>

<file path=xl/worksheets/sheet8.xml><?xml version="1.0" encoding="utf-8"?>
<worksheet xmlns="http://schemas.openxmlformats.org/spreadsheetml/2006/main" xmlns:r="http://schemas.openxmlformats.org/officeDocument/2006/relationships">
  <dimension ref="A1:H54"/>
  <sheetViews>
    <sheetView zoomScalePageLayoutView="0" workbookViewId="0" topLeftCell="A4">
      <selection activeCell="A1" sqref="A1"/>
    </sheetView>
  </sheetViews>
  <sheetFormatPr defaultColWidth="9.140625" defaultRowHeight="12.75"/>
  <cols>
    <col min="7" max="7" width="11.8515625" style="0" customWidth="1"/>
    <col min="8" max="8" width="18.00390625" style="0" customWidth="1"/>
    <col min="9" max="9" width="14.140625" style="0" customWidth="1"/>
  </cols>
  <sheetData>
    <row r="1" spans="1:8" ht="12.75">
      <c r="A1" s="3" t="s">
        <v>182</v>
      </c>
      <c r="B1" s="3"/>
      <c r="C1" s="3"/>
      <c r="D1" s="3"/>
      <c r="E1" s="3"/>
      <c r="F1" s="3"/>
      <c r="G1" s="3"/>
      <c r="H1" s="3"/>
    </row>
    <row r="2" spans="1:8" ht="12.75">
      <c r="A2" s="3"/>
      <c r="B2" s="3"/>
      <c r="C2" s="3"/>
      <c r="D2" s="3"/>
      <c r="E2" s="3"/>
      <c r="F2" s="3"/>
      <c r="G2" s="3"/>
      <c r="H2" s="3"/>
    </row>
    <row r="3" spans="1:8" ht="12.75">
      <c r="A3" s="3" t="s">
        <v>56</v>
      </c>
      <c r="B3" s="3"/>
      <c r="C3" s="3"/>
      <c r="D3" s="3"/>
      <c r="E3" s="3"/>
      <c r="F3" s="3"/>
      <c r="G3" s="3"/>
      <c r="H3" s="3"/>
    </row>
    <row r="4" spans="1:8" ht="12.75">
      <c r="A4" s="3" t="s">
        <v>57</v>
      </c>
      <c r="B4" s="3"/>
      <c r="C4" s="3"/>
      <c r="D4" s="3"/>
      <c r="E4" s="3"/>
      <c r="F4" s="3"/>
      <c r="G4" s="3"/>
      <c r="H4" s="3"/>
    </row>
    <row r="5" spans="1:8" ht="12.75">
      <c r="A5" s="3"/>
      <c r="B5" s="3"/>
      <c r="C5" s="3"/>
      <c r="D5" s="3"/>
      <c r="E5" s="3"/>
      <c r="F5" s="3"/>
      <c r="G5" s="3"/>
      <c r="H5" s="3"/>
    </row>
    <row r="6" spans="1:8" ht="12.75">
      <c r="A6" s="3" t="s">
        <v>58</v>
      </c>
      <c r="B6" s="3"/>
      <c r="C6" s="3"/>
      <c r="D6" s="3"/>
      <c r="E6" s="3"/>
      <c r="F6" s="3"/>
      <c r="G6" s="3"/>
      <c r="H6" s="3"/>
    </row>
    <row r="7" spans="1:8" ht="12.75">
      <c r="A7" s="3"/>
      <c r="B7" s="3"/>
      <c r="C7" s="3"/>
      <c r="D7" s="3"/>
      <c r="E7" s="3"/>
      <c r="F7" s="3"/>
      <c r="G7" s="3"/>
      <c r="H7" s="3"/>
    </row>
    <row r="8" spans="1:8" ht="12.75">
      <c r="A8" s="3" t="s">
        <v>59</v>
      </c>
      <c r="B8" s="3"/>
      <c r="C8" s="3"/>
      <c r="D8" s="3"/>
      <c r="E8" s="3"/>
      <c r="F8" s="3"/>
      <c r="G8" s="3"/>
      <c r="H8" s="3"/>
    </row>
    <row r="9" spans="1:8" ht="12.75">
      <c r="A9" s="3" t="s">
        <v>60</v>
      </c>
      <c r="B9" s="3"/>
      <c r="C9" s="3"/>
      <c r="D9" s="3"/>
      <c r="E9" s="3"/>
      <c r="F9" s="3"/>
      <c r="G9" s="3"/>
      <c r="H9" s="3"/>
    </row>
    <row r="10" spans="1:8" ht="12.75">
      <c r="A10" s="3"/>
      <c r="B10" s="3"/>
      <c r="C10" s="3"/>
      <c r="D10" s="3"/>
      <c r="E10" s="3"/>
      <c r="F10" s="3"/>
      <c r="G10" s="3"/>
      <c r="H10" s="3"/>
    </row>
    <row r="11" spans="1:8" ht="12.75">
      <c r="A11" s="3" t="s">
        <v>61</v>
      </c>
      <c r="B11" s="3"/>
      <c r="C11" s="3"/>
      <c r="D11" s="3"/>
      <c r="E11" s="3"/>
      <c r="F11" s="3"/>
      <c r="G11" s="3"/>
      <c r="H11" s="3"/>
    </row>
    <row r="12" spans="1:8" ht="12.75">
      <c r="A12" s="3" t="s">
        <v>62</v>
      </c>
      <c r="B12" s="3"/>
      <c r="C12" s="3"/>
      <c r="D12" s="3"/>
      <c r="E12" s="3"/>
      <c r="F12" s="3"/>
      <c r="G12" s="3"/>
      <c r="H12" s="3"/>
    </row>
    <row r="13" spans="1:8" ht="12.75">
      <c r="A13" s="3"/>
      <c r="B13" s="3"/>
      <c r="C13" s="3"/>
      <c r="D13" s="3"/>
      <c r="E13" s="3"/>
      <c r="F13" s="3"/>
      <c r="G13" s="3"/>
      <c r="H13" s="3"/>
    </row>
    <row r="14" spans="1:8" ht="12.75">
      <c r="A14" s="1" t="s">
        <v>143</v>
      </c>
      <c r="B14" s="3"/>
      <c r="C14" s="3"/>
      <c r="D14" s="3"/>
      <c r="E14" s="3"/>
      <c r="F14" s="3"/>
      <c r="G14" s="3"/>
      <c r="H14" s="3"/>
    </row>
    <row r="15" spans="1:8" ht="12.75">
      <c r="A15" s="1" t="s">
        <v>153</v>
      </c>
      <c r="B15" s="3"/>
      <c r="C15" s="3"/>
      <c r="D15" s="3"/>
      <c r="E15" s="3"/>
      <c r="F15" s="3"/>
      <c r="G15" s="3"/>
      <c r="H15" s="3"/>
    </row>
    <row r="16" spans="1:8" ht="12.75">
      <c r="A16" s="3"/>
      <c r="B16" s="3"/>
      <c r="C16" s="3"/>
      <c r="D16" s="3"/>
      <c r="E16" s="3"/>
      <c r="F16" s="3"/>
      <c r="G16" s="3"/>
      <c r="H16" s="3"/>
    </row>
    <row r="17" spans="1:8" ht="12.75">
      <c r="A17" s="3" t="s">
        <v>148</v>
      </c>
      <c r="B17" s="3"/>
      <c r="C17" s="3"/>
      <c r="D17" s="3"/>
      <c r="E17" s="3"/>
      <c r="F17" s="3"/>
      <c r="G17" s="3"/>
      <c r="H17" s="3"/>
    </row>
    <row r="18" spans="1:8" ht="12.75">
      <c r="A18" s="3" t="s">
        <v>147</v>
      </c>
      <c r="B18" s="3"/>
      <c r="C18" s="3"/>
      <c r="D18" s="3"/>
      <c r="E18" s="3"/>
      <c r="F18" s="3"/>
      <c r="G18" s="3"/>
      <c r="H18" s="3"/>
    </row>
    <row r="19" spans="1:8" ht="12.75">
      <c r="A19" s="3" t="s">
        <v>179</v>
      </c>
      <c r="B19" s="3"/>
      <c r="C19" s="3"/>
      <c r="D19" s="3"/>
      <c r="E19" s="3"/>
      <c r="F19" s="3"/>
      <c r="G19" s="3"/>
      <c r="H19" s="3"/>
    </row>
    <row r="20" spans="1:8" ht="12.75">
      <c r="A20" s="3" t="s">
        <v>180</v>
      </c>
      <c r="B20" s="3"/>
      <c r="C20" s="3"/>
      <c r="D20" s="3"/>
      <c r="E20" s="3"/>
      <c r="F20" s="3"/>
      <c r="G20" s="3"/>
      <c r="H20" s="3"/>
    </row>
    <row r="21" spans="1:8" ht="12.75">
      <c r="A21" s="3" t="s">
        <v>181</v>
      </c>
      <c r="B21" s="3"/>
      <c r="C21" s="3"/>
      <c r="D21" s="3"/>
      <c r="E21" s="3"/>
      <c r="F21" s="3"/>
      <c r="G21" s="3"/>
      <c r="H21" s="3"/>
    </row>
    <row r="22" spans="1:8" ht="12.75">
      <c r="A22" s="3"/>
      <c r="B22" s="3"/>
      <c r="C22" s="3"/>
      <c r="D22" s="3"/>
      <c r="E22" s="3"/>
      <c r="F22" s="3"/>
      <c r="G22" s="3"/>
      <c r="H22" s="3"/>
    </row>
    <row r="23" spans="1:8" ht="12.75">
      <c r="A23" s="3" t="s">
        <v>150</v>
      </c>
      <c r="B23" s="3"/>
      <c r="C23" s="3"/>
      <c r="D23" s="3"/>
      <c r="E23" s="3"/>
      <c r="F23" s="3"/>
      <c r="G23" s="3"/>
      <c r="H23" s="3"/>
    </row>
    <row r="24" spans="1:8" ht="12.75">
      <c r="A24" s="3" t="s">
        <v>149</v>
      </c>
      <c r="B24" s="3"/>
      <c r="C24" s="3"/>
      <c r="D24" s="3"/>
      <c r="E24" s="3"/>
      <c r="F24" s="3"/>
      <c r="G24" s="3"/>
      <c r="H24" s="3"/>
    </row>
    <row r="25" spans="1:8" ht="12.75">
      <c r="A25" s="1"/>
      <c r="B25" s="3"/>
      <c r="C25" s="3"/>
      <c r="D25" s="3"/>
      <c r="E25" s="3"/>
      <c r="F25" s="3"/>
      <c r="G25" s="3"/>
      <c r="H25" s="3"/>
    </row>
    <row r="26" spans="1:8" ht="12.75">
      <c r="A26" s="1" t="s">
        <v>146</v>
      </c>
      <c r="B26" s="3"/>
      <c r="C26" s="3"/>
      <c r="D26" s="3"/>
      <c r="E26" s="3"/>
      <c r="F26" s="3"/>
      <c r="G26" s="3"/>
      <c r="H26" s="3"/>
    </row>
    <row r="27" spans="1:8" ht="12.75">
      <c r="A27" s="3" t="s">
        <v>144</v>
      </c>
      <c r="B27" s="3"/>
      <c r="C27" s="3"/>
      <c r="D27" s="3"/>
      <c r="E27" s="3"/>
      <c r="F27" s="3"/>
      <c r="G27" s="3"/>
      <c r="H27" s="3"/>
    </row>
    <row r="28" spans="1:8" ht="12.75">
      <c r="A28" s="9" t="s">
        <v>154</v>
      </c>
      <c r="B28" s="3"/>
      <c r="C28" s="3"/>
      <c r="D28" s="3"/>
      <c r="E28" s="3"/>
      <c r="F28" s="3"/>
      <c r="G28" s="3"/>
      <c r="H28" s="3"/>
    </row>
    <row r="29" spans="1:8" ht="12.75">
      <c r="A29" s="9" t="s">
        <v>155</v>
      </c>
      <c r="B29" s="3"/>
      <c r="C29" s="3"/>
      <c r="D29" s="3"/>
      <c r="E29" s="3"/>
      <c r="F29" s="3"/>
      <c r="G29" s="3"/>
      <c r="H29" s="3"/>
    </row>
    <row r="30" spans="1:8" ht="12.75">
      <c r="A30" s="9" t="s">
        <v>156</v>
      </c>
      <c r="B30" s="3"/>
      <c r="C30" s="3"/>
      <c r="D30" s="3"/>
      <c r="E30" s="3"/>
      <c r="F30" s="3"/>
      <c r="G30" s="3"/>
      <c r="H30" s="3"/>
    </row>
    <row r="31" spans="1:8" ht="12.75">
      <c r="A31" s="9" t="s">
        <v>157</v>
      </c>
      <c r="B31" s="3"/>
      <c r="C31" s="3"/>
      <c r="D31" s="3"/>
      <c r="E31" s="3"/>
      <c r="F31" s="3"/>
      <c r="G31" s="3"/>
      <c r="H31" s="3"/>
    </row>
    <row r="32" spans="1:8" ht="12.75">
      <c r="A32" s="9" t="s">
        <v>158</v>
      </c>
      <c r="B32" s="3"/>
      <c r="C32" s="3"/>
      <c r="D32" s="3"/>
      <c r="E32" s="3"/>
      <c r="F32" s="3"/>
      <c r="G32" s="3"/>
      <c r="H32" s="3"/>
    </row>
    <row r="33" spans="1:8" ht="12.75">
      <c r="A33" s="3"/>
      <c r="B33" s="3"/>
      <c r="C33" s="3"/>
      <c r="D33" s="3"/>
      <c r="E33" s="3"/>
      <c r="F33" s="3"/>
      <c r="G33" s="3"/>
      <c r="H33" s="3"/>
    </row>
    <row r="34" spans="1:8" ht="12.75">
      <c r="A34" s="8" t="s">
        <v>145</v>
      </c>
      <c r="B34" s="3"/>
      <c r="C34" s="3"/>
      <c r="D34" s="3"/>
      <c r="E34" s="3"/>
      <c r="F34" s="3"/>
      <c r="G34" s="3"/>
      <c r="H34" s="3"/>
    </row>
    <row r="35" spans="1:8" ht="12.75">
      <c r="A35" s="9" t="s">
        <v>159</v>
      </c>
      <c r="B35" s="3"/>
      <c r="C35" s="3"/>
      <c r="D35" s="3"/>
      <c r="E35" s="3"/>
      <c r="F35" s="3"/>
      <c r="G35" s="3"/>
      <c r="H35" s="3"/>
    </row>
    <row r="36" spans="1:8" ht="12.75">
      <c r="A36" s="9" t="s">
        <v>160</v>
      </c>
      <c r="B36" s="3"/>
      <c r="C36" s="3"/>
      <c r="D36" s="3"/>
      <c r="E36" s="3"/>
      <c r="F36" s="3"/>
      <c r="G36" s="3"/>
      <c r="H36" s="3"/>
    </row>
    <row r="37" spans="1:8" ht="12.75">
      <c r="A37" s="9" t="s">
        <v>161</v>
      </c>
      <c r="B37" s="3"/>
      <c r="C37" s="3"/>
      <c r="D37" s="3"/>
      <c r="E37" s="3"/>
      <c r="F37" s="3"/>
      <c r="G37" s="3"/>
      <c r="H37" s="3"/>
    </row>
    <row r="38" spans="1:8" ht="12.75">
      <c r="A38" s="9" t="s">
        <v>162</v>
      </c>
      <c r="B38" s="3"/>
      <c r="C38" s="3"/>
      <c r="D38" s="3"/>
      <c r="E38" s="3"/>
      <c r="F38" s="3"/>
      <c r="G38" s="3"/>
      <c r="H38" s="3"/>
    </row>
    <row r="39" spans="1:8" ht="12.75">
      <c r="A39" s="3"/>
      <c r="B39" s="3"/>
      <c r="C39" s="3"/>
      <c r="D39" s="3"/>
      <c r="E39" s="3"/>
      <c r="F39" s="3"/>
      <c r="G39" s="3"/>
      <c r="H39" s="3"/>
    </row>
    <row r="40" spans="1:8" ht="12.75">
      <c r="A40" s="3" t="s">
        <v>152</v>
      </c>
      <c r="B40" s="3"/>
      <c r="C40" s="3"/>
      <c r="D40" s="3"/>
      <c r="E40" s="3"/>
      <c r="F40" s="3"/>
      <c r="G40" s="3"/>
      <c r="H40" s="3"/>
    </row>
    <row r="41" spans="1:8" ht="12.75">
      <c r="A41" s="8" t="s">
        <v>151</v>
      </c>
      <c r="B41" s="3"/>
      <c r="C41" s="3"/>
      <c r="D41" s="3"/>
      <c r="E41" s="3"/>
      <c r="F41" s="3"/>
      <c r="G41" s="3"/>
      <c r="H41" s="3"/>
    </row>
    <row r="42" spans="1:8" ht="12.75">
      <c r="A42" s="3"/>
      <c r="B42" s="3"/>
      <c r="C42" s="3"/>
      <c r="D42" s="3"/>
      <c r="E42" s="3"/>
      <c r="F42" s="3"/>
      <c r="G42" s="3"/>
      <c r="H42" s="3"/>
    </row>
    <row r="43" spans="1:8" ht="12.75">
      <c r="A43" s="3"/>
      <c r="B43" s="3"/>
      <c r="C43" s="3"/>
      <c r="D43" s="3"/>
      <c r="E43" s="3"/>
      <c r="F43" s="3"/>
      <c r="G43" s="3"/>
      <c r="H43" s="3"/>
    </row>
    <row r="44" spans="1:8" ht="12.75">
      <c r="A44" s="3"/>
      <c r="B44" s="3"/>
      <c r="C44" s="3"/>
      <c r="D44" s="3"/>
      <c r="E44" s="3"/>
      <c r="F44" s="3"/>
      <c r="G44" s="3"/>
      <c r="H44" s="3"/>
    </row>
    <row r="45" spans="1:8" ht="12.75">
      <c r="A45" s="3"/>
      <c r="B45" s="3"/>
      <c r="C45" s="3"/>
      <c r="D45" s="3"/>
      <c r="E45" s="3"/>
      <c r="F45" s="3"/>
      <c r="G45" s="3"/>
      <c r="H45" s="3"/>
    </row>
    <row r="46" spans="1:8" ht="12.75">
      <c r="A46" s="3"/>
      <c r="B46" s="3"/>
      <c r="C46" s="3"/>
      <c r="D46" s="3"/>
      <c r="E46" s="3"/>
      <c r="F46" s="3"/>
      <c r="G46" s="3"/>
      <c r="H46" s="3"/>
    </row>
    <row r="47" spans="1:8" ht="12.75">
      <c r="A47" s="3"/>
      <c r="B47" s="3"/>
      <c r="C47" s="3"/>
      <c r="D47" s="3"/>
      <c r="E47" s="3"/>
      <c r="F47" s="3"/>
      <c r="G47" s="3"/>
      <c r="H47" s="3"/>
    </row>
    <row r="48" spans="1:8" ht="12.75">
      <c r="A48" s="3"/>
      <c r="B48" s="3"/>
      <c r="C48" s="3"/>
      <c r="D48" s="3"/>
      <c r="E48" s="3"/>
      <c r="F48" s="3"/>
      <c r="G48" s="3"/>
      <c r="H48" s="3"/>
    </row>
    <row r="49" spans="1:8" ht="12.75">
      <c r="A49" s="3"/>
      <c r="B49" s="3"/>
      <c r="C49" s="3"/>
      <c r="D49" s="3"/>
      <c r="E49" s="3"/>
      <c r="F49" s="3"/>
      <c r="G49" s="3"/>
      <c r="H49" s="3"/>
    </row>
    <row r="50" spans="1:8" ht="12.75">
      <c r="A50" s="3"/>
      <c r="B50" s="3"/>
      <c r="C50" s="3"/>
      <c r="D50" s="3"/>
      <c r="E50" s="3"/>
      <c r="F50" s="3"/>
      <c r="G50" s="3"/>
      <c r="H50" s="3"/>
    </row>
    <row r="51" spans="1:8" ht="12.75">
      <c r="A51" s="3"/>
      <c r="B51" s="3"/>
      <c r="C51" s="3"/>
      <c r="D51" s="3"/>
      <c r="E51" s="3"/>
      <c r="F51" s="3"/>
      <c r="G51" s="3"/>
      <c r="H51" s="3"/>
    </row>
    <row r="52" spans="1:8" ht="12.75">
      <c r="A52" s="3"/>
      <c r="B52" s="3"/>
      <c r="C52" s="3"/>
      <c r="D52" s="3"/>
      <c r="E52" s="3"/>
      <c r="F52" s="3"/>
      <c r="G52" s="3"/>
      <c r="H52" s="3"/>
    </row>
    <row r="53" spans="1:8" ht="12.75">
      <c r="A53" s="3"/>
      <c r="B53" s="3"/>
      <c r="C53" s="3"/>
      <c r="D53" s="3"/>
      <c r="E53" s="3"/>
      <c r="F53" s="3"/>
      <c r="G53" s="3"/>
      <c r="H53" s="3"/>
    </row>
    <row r="54" spans="1:8" ht="12.75">
      <c r="A54" s="3"/>
      <c r="B54" s="3"/>
      <c r="C54" s="3"/>
      <c r="D54" s="3"/>
      <c r="E54" s="3"/>
      <c r="F54" s="3"/>
      <c r="G54" s="3"/>
      <c r="H54" s="3"/>
    </row>
  </sheetData>
  <sheetProtection sheet="1" objects="1" scenarios="1"/>
  <printOptions/>
  <pageMargins left="0.75" right="0.75" top="1" bottom="1" header="0.5" footer="0.5"/>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pageSetUpPr fitToPage="1"/>
  </sheetPr>
  <dimension ref="A1:N650"/>
  <sheetViews>
    <sheetView zoomScalePageLayoutView="0" workbookViewId="0" topLeftCell="A1">
      <pane ySplit="8" topLeftCell="A9" activePane="bottomLeft" state="frozen"/>
      <selection pane="topLeft" activeCell="B18" sqref="B18"/>
      <selection pane="bottomLeft" activeCell="G10" sqref="G10"/>
    </sheetView>
  </sheetViews>
  <sheetFormatPr defaultColWidth="21.421875" defaultRowHeight="12.75"/>
  <cols>
    <col min="1" max="1" width="19.8515625" style="62" customWidth="1"/>
    <col min="2" max="2" width="10.57421875" style="62" customWidth="1"/>
    <col min="3" max="3" width="8.57421875" style="62" customWidth="1"/>
    <col min="4" max="4" width="48.00390625" style="62" customWidth="1"/>
    <col min="5" max="5" width="18.7109375" style="62" customWidth="1"/>
    <col min="6" max="6" width="20.28125" style="62" bestFit="1" customWidth="1"/>
    <col min="7" max="7" width="14.8515625" style="62" bestFit="1" customWidth="1"/>
    <col min="8" max="8" width="15.140625" style="62" bestFit="1" customWidth="1"/>
    <col min="9" max="9" width="15.421875" style="62" bestFit="1" customWidth="1"/>
    <col min="10" max="10" width="21.421875" style="62" customWidth="1"/>
    <col min="11" max="12" width="11.28125" style="62" bestFit="1" customWidth="1"/>
    <col min="13" max="13" width="11.00390625" style="62" bestFit="1" customWidth="1"/>
    <col min="14" max="16384" width="21.421875" style="62" customWidth="1"/>
  </cols>
  <sheetData>
    <row r="1" spans="1:2" ht="18.75">
      <c r="A1" s="65" t="s">
        <v>49</v>
      </c>
      <c r="B1" s="66">
        <v>6</v>
      </c>
    </row>
    <row r="2" spans="1:2" ht="18.75">
      <c r="A2" s="67" t="s">
        <v>50</v>
      </c>
      <c r="B2" s="68" t="str">
        <f>Revenues!B2</f>
        <v>2014-15</v>
      </c>
    </row>
    <row r="3" spans="1:2" ht="18.75">
      <c r="A3" s="67"/>
      <c r="B3" s="72"/>
    </row>
    <row r="4" spans="1:6" ht="12.75">
      <c r="A4" s="73" t="s">
        <v>63</v>
      </c>
      <c r="E4" s="150" t="s">
        <v>391</v>
      </c>
      <c r="F4" s="63" t="s">
        <v>390</v>
      </c>
    </row>
    <row r="5" spans="1:6" ht="12.75">
      <c r="A5" s="73" t="s">
        <v>184</v>
      </c>
      <c r="C5" s="62" t="s">
        <v>342</v>
      </c>
      <c r="E5" s="150" t="s">
        <v>389</v>
      </c>
      <c r="F5" s="180">
        <v>42320</v>
      </c>
    </row>
    <row r="6" ht="12.75">
      <c r="A6" s="73" t="s">
        <v>183</v>
      </c>
    </row>
    <row r="7" ht="12.75"/>
    <row r="8" spans="1:9" ht="15">
      <c r="A8" s="87" t="s">
        <v>392</v>
      </c>
      <c r="B8" s="87" t="s">
        <v>350</v>
      </c>
      <c r="C8" s="87" t="s">
        <v>393</v>
      </c>
      <c r="D8" s="87" t="s">
        <v>394</v>
      </c>
      <c r="E8" s="181" t="s">
        <v>395</v>
      </c>
      <c r="F8" s="181" t="s">
        <v>396</v>
      </c>
      <c r="G8" s="181" t="s">
        <v>397</v>
      </c>
      <c r="H8" s="181" t="s">
        <v>398</v>
      </c>
      <c r="I8" s="181" t="s">
        <v>399</v>
      </c>
    </row>
    <row r="9" ht="12.75"/>
    <row r="10" spans="1:9" ht="12.75">
      <c r="A10" s="75" t="s">
        <v>67</v>
      </c>
      <c r="B10" s="75" t="s">
        <v>68</v>
      </c>
      <c r="C10" s="75" t="s">
        <v>69</v>
      </c>
      <c r="D10" s="73" t="s">
        <v>70</v>
      </c>
      <c r="E10" s="164"/>
      <c r="F10" s="164"/>
      <c r="G10" s="165">
        <f>137146+276096.33+0.08</f>
        <v>413242.41000000003</v>
      </c>
      <c r="H10" s="166"/>
      <c r="I10" s="165">
        <f>G10</f>
        <v>413242.41000000003</v>
      </c>
    </row>
    <row r="11" spans="1:9" ht="12.75">
      <c r="A11" s="75" t="s">
        <v>67</v>
      </c>
      <c r="B11" s="75" t="s">
        <v>68</v>
      </c>
      <c r="C11" s="75" t="s">
        <v>71</v>
      </c>
      <c r="D11" s="73" t="s">
        <v>137</v>
      </c>
      <c r="E11" s="164"/>
      <c r="F11" s="164"/>
      <c r="G11" s="165">
        <f>43670+97439.04</f>
        <v>141109.03999999998</v>
      </c>
      <c r="H11" s="164"/>
      <c r="I11" s="165">
        <f>G11</f>
        <v>141109.03999999998</v>
      </c>
    </row>
    <row r="12" spans="1:9" ht="12.75">
      <c r="A12" s="75" t="s">
        <v>67</v>
      </c>
      <c r="B12" s="75" t="s">
        <v>68</v>
      </c>
      <c r="C12" s="75" t="s">
        <v>72</v>
      </c>
      <c r="D12" s="73" t="s">
        <v>73</v>
      </c>
      <c r="E12" s="167">
        <f>34794.6+3722.84</f>
        <v>38517.44</v>
      </c>
      <c r="F12" s="168">
        <f>E12</f>
        <v>38517.44</v>
      </c>
      <c r="G12" s="164"/>
      <c r="H12" s="164"/>
      <c r="I12" s="165">
        <f>F12</f>
        <v>38517.44</v>
      </c>
    </row>
    <row r="13" spans="1:9" ht="12.75">
      <c r="A13" s="75" t="s">
        <v>67</v>
      </c>
      <c r="B13" s="75" t="s">
        <v>68</v>
      </c>
      <c r="C13" s="75" t="s">
        <v>74</v>
      </c>
      <c r="D13" s="73" t="s">
        <v>75</v>
      </c>
      <c r="E13" s="164"/>
      <c r="F13" s="165">
        <f>1206.11+21</f>
        <v>1227.11</v>
      </c>
      <c r="G13" s="164"/>
      <c r="H13" s="166"/>
      <c r="I13" s="165">
        <f>F13</f>
        <v>1227.11</v>
      </c>
    </row>
    <row r="14" spans="1:9" ht="12.75">
      <c r="A14" s="75" t="s">
        <v>67</v>
      </c>
      <c r="B14" s="75" t="s">
        <v>68</v>
      </c>
      <c r="C14" s="75" t="s">
        <v>76</v>
      </c>
      <c r="D14" s="73" t="s">
        <v>77</v>
      </c>
      <c r="E14" s="164"/>
      <c r="F14" s="165">
        <v>0</v>
      </c>
      <c r="G14" s="164"/>
      <c r="H14" s="164"/>
      <c r="I14" s="165">
        <f>F14</f>
        <v>0</v>
      </c>
    </row>
    <row r="15" spans="1:9" ht="12.75">
      <c r="A15" s="75" t="s">
        <v>67</v>
      </c>
      <c r="B15" s="75" t="s">
        <v>68</v>
      </c>
      <c r="C15" s="75" t="s">
        <v>78</v>
      </c>
      <c r="D15" s="73" t="s">
        <v>136</v>
      </c>
      <c r="E15" s="164"/>
      <c r="F15" s="164"/>
      <c r="G15" s="165">
        <f>12366.31+8907.14+4065.77+777.86+19712.67+2238.6</f>
        <v>48068.35</v>
      </c>
      <c r="H15" s="166"/>
      <c r="I15" s="165">
        <f>G15</f>
        <v>48068.35</v>
      </c>
    </row>
    <row r="16" spans="1:9" ht="12.75">
      <c r="A16" s="75" t="s">
        <v>67</v>
      </c>
      <c r="B16" s="75" t="s">
        <v>68</v>
      </c>
      <c r="C16" s="75" t="s">
        <v>79</v>
      </c>
      <c r="D16" s="73" t="s">
        <v>80</v>
      </c>
      <c r="E16" s="167">
        <f>1557.39+2786.89+360+266.82</f>
        <v>4971.099999999999</v>
      </c>
      <c r="F16" s="168">
        <f>E16</f>
        <v>4971.099999999999</v>
      </c>
      <c r="G16" s="164"/>
      <c r="H16" s="164"/>
      <c r="I16" s="165">
        <f>F16</f>
        <v>4971.099999999999</v>
      </c>
    </row>
    <row r="17" spans="1:9" ht="12.75">
      <c r="A17" s="75" t="s">
        <v>67</v>
      </c>
      <c r="B17" s="75" t="s">
        <v>68</v>
      </c>
      <c r="C17" s="75" t="s">
        <v>81</v>
      </c>
      <c r="D17" s="73" t="s">
        <v>135</v>
      </c>
      <c r="E17" s="165">
        <f>+I17</f>
        <v>0</v>
      </c>
      <c r="F17" s="165">
        <v>0</v>
      </c>
      <c r="G17" s="164"/>
      <c r="H17" s="164"/>
      <c r="I17" s="165">
        <f>F17</f>
        <v>0</v>
      </c>
    </row>
    <row r="18" spans="1:9" ht="12.75">
      <c r="A18" s="75" t="s">
        <v>67</v>
      </c>
      <c r="B18" s="75" t="s">
        <v>68</v>
      </c>
      <c r="C18" s="75" t="s">
        <v>82</v>
      </c>
      <c r="D18" s="73" t="s">
        <v>138</v>
      </c>
      <c r="E18" s="165">
        <f>+I18</f>
        <v>0</v>
      </c>
      <c r="F18" s="165">
        <v>0</v>
      </c>
      <c r="G18" s="164"/>
      <c r="H18" s="164"/>
      <c r="I18" s="165">
        <f>F18</f>
        <v>0</v>
      </c>
    </row>
    <row r="19" spans="1:9" ht="12.75">
      <c r="A19" s="75" t="s">
        <v>67</v>
      </c>
      <c r="B19" s="75" t="s">
        <v>68</v>
      </c>
      <c r="C19" s="75" t="s">
        <v>83</v>
      </c>
      <c r="D19" s="73" t="s">
        <v>139</v>
      </c>
      <c r="E19" s="164"/>
      <c r="F19" s="164"/>
      <c r="G19" s="164"/>
      <c r="H19" s="165">
        <v>0</v>
      </c>
      <c r="I19" s="165">
        <f>H19</f>
        <v>0</v>
      </c>
    </row>
    <row r="20" spans="1:9" s="79" customFormat="1" ht="12.75">
      <c r="A20" s="77" t="s">
        <v>67</v>
      </c>
      <c r="B20" s="77" t="s">
        <v>68</v>
      </c>
      <c r="C20" s="77" t="s">
        <v>84</v>
      </c>
      <c r="D20" s="78" t="s">
        <v>85</v>
      </c>
      <c r="E20" s="167">
        <v>0</v>
      </c>
      <c r="F20" s="167">
        <v>0</v>
      </c>
      <c r="G20" s="167"/>
      <c r="H20" s="167"/>
      <c r="I20" s="165">
        <f>F20</f>
        <v>0</v>
      </c>
    </row>
    <row r="21" spans="1:9" ht="12.75">
      <c r="A21" s="75" t="s">
        <v>67</v>
      </c>
      <c r="B21" s="75" t="s">
        <v>68</v>
      </c>
      <c r="C21" s="75" t="s">
        <v>86</v>
      </c>
      <c r="D21" s="73" t="s">
        <v>140</v>
      </c>
      <c r="E21" s="165">
        <f>13645.15+816.32</f>
        <v>14461.47</v>
      </c>
      <c r="F21" s="168">
        <f>E21</f>
        <v>14461.47</v>
      </c>
      <c r="G21" s="164"/>
      <c r="H21" s="164"/>
      <c r="I21" s="165">
        <f>F21</f>
        <v>14461.47</v>
      </c>
    </row>
    <row r="22" spans="1:9" ht="12.75">
      <c r="A22" s="75" t="s">
        <v>67</v>
      </c>
      <c r="B22" s="75" t="s">
        <v>68</v>
      </c>
      <c r="C22" s="75" t="s">
        <v>87</v>
      </c>
      <c r="D22" s="73" t="s">
        <v>120</v>
      </c>
      <c r="E22" s="164"/>
      <c r="F22" s="164"/>
      <c r="G22" s="164"/>
      <c r="H22" s="169">
        <v>4915.01</v>
      </c>
      <c r="I22" s="165">
        <f>H22</f>
        <v>4915.01</v>
      </c>
    </row>
    <row r="23" spans="1:9" ht="12.75">
      <c r="A23" s="81" t="s">
        <v>67</v>
      </c>
      <c r="B23" s="81" t="s">
        <v>68</v>
      </c>
      <c r="C23" s="81" t="s">
        <v>88</v>
      </c>
      <c r="D23" s="82" t="s">
        <v>141</v>
      </c>
      <c r="E23" s="166"/>
      <c r="F23" s="166"/>
      <c r="G23" s="166"/>
      <c r="H23" s="158">
        <v>0</v>
      </c>
      <c r="I23" s="165">
        <f>H23</f>
        <v>0</v>
      </c>
    </row>
    <row r="24" spans="1:9" ht="12.75">
      <c r="A24" s="75" t="s">
        <v>67</v>
      </c>
      <c r="B24" s="75" t="s">
        <v>68</v>
      </c>
      <c r="C24" s="75" t="s">
        <v>89</v>
      </c>
      <c r="D24" s="73" t="s">
        <v>90</v>
      </c>
      <c r="E24" s="165">
        <v>4203</v>
      </c>
      <c r="F24" s="168">
        <f>E24</f>
        <v>4203</v>
      </c>
      <c r="G24" s="164"/>
      <c r="H24" s="164"/>
      <c r="I24" s="165">
        <f>F24</f>
        <v>4203</v>
      </c>
    </row>
    <row r="25" spans="1:9" ht="12.75">
      <c r="A25" s="81" t="s">
        <v>67</v>
      </c>
      <c r="B25" s="81" t="s">
        <v>68</v>
      </c>
      <c r="C25" s="81" t="s">
        <v>91</v>
      </c>
      <c r="D25" s="82" t="s">
        <v>92</v>
      </c>
      <c r="E25" s="166"/>
      <c r="F25" s="166"/>
      <c r="G25" s="158">
        <v>0</v>
      </c>
      <c r="H25" s="166"/>
      <c r="I25" s="165">
        <f>G25</f>
        <v>0</v>
      </c>
    </row>
    <row r="26" spans="1:9" ht="12.75">
      <c r="A26" s="75" t="s">
        <v>67</v>
      </c>
      <c r="B26" s="75" t="s">
        <v>68</v>
      </c>
      <c r="C26" s="75" t="s">
        <v>93</v>
      </c>
      <c r="D26" s="73" t="s">
        <v>94</v>
      </c>
      <c r="E26" s="164"/>
      <c r="F26" s="164"/>
      <c r="G26" s="170">
        <v>0</v>
      </c>
      <c r="H26" s="164"/>
      <c r="I26" s="165">
        <f>G26</f>
        <v>0</v>
      </c>
    </row>
    <row r="27" spans="1:9" ht="12.75">
      <c r="A27" s="75" t="s">
        <v>67</v>
      </c>
      <c r="B27" s="75" t="s">
        <v>68</v>
      </c>
      <c r="C27" s="75" t="s">
        <v>95</v>
      </c>
      <c r="D27" s="73" t="s">
        <v>96</v>
      </c>
      <c r="E27" s="164"/>
      <c r="F27" s="164"/>
      <c r="G27" s="167">
        <v>0</v>
      </c>
      <c r="H27" s="164"/>
      <c r="I27" s="165">
        <f>G27</f>
        <v>0</v>
      </c>
    </row>
    <row r="28" spans="1:9" ht="12.75">
      <c r="A28" s="75" t="s">
        <v>67</v>
      </c>
      <c r="B28" s="75" t="s">
        <v>68</v>
      </c>
      <c r="C28" s="75" t="s">
        <v>97</v>
      </c>
      <c r="D28" s="73" t="s">
        <v>98</v>
      </c>
      <c r="E28" s="164"/>
      <c r="F28" s="164"/>
      <c r="G28" s="165">
        <f>16318.12-E57+130+24</f>
        <v>3525.120000000001</v>
      </c>
      <c r="H28" s="164"/>
      <c r="I28" s="165">
        <f>G28</f>
        <v>3525.120000000001</v>
      </c>
    </row>
    <row r="29" spans="1:9" ht="12.75">
      <c r="A29" s="77" t="s">
        <v>67</v>
      </c>
      <c r="B29" s="77" t="s">
        <v>99</v>
      </c>
      <c r="C29" s="77" t="s">
        <v>100</v>
      </c>
      <c r="D29" s="78" t="s">
        <v>142</v>
      </c>
      <c r="E29" s="167"/>
      <c r="F29" s="167"/>
      <c r="G29" s="167"/>
      <c r="H29" s="167">
        <v>0</v>
      </c>
      <c r="I29" s="165">
        <f>H29</f>
        <v>0</v>
      </c>
    </row>
    <row r="30" spans="5:9" ht="12.75">
      <c r="E30" s="165"/>
      <c r="F30" s="165"/>
      <c r="G30" s="165"/>
      <c r="H30" s="165"/>
      <c r="I30" s="165"/>
    </row>
    <row r="31" spans="1:11" ht="12.75">
      <c r="A31" s="75" t="s">
        <v>67</v>
      </c>
      <c r="B31" s="75" t="s">
        <v>101</v>
      </c>
      <c r="C31" s="75" t="s">
        <v>100</v>
      </c>
      <c r="D31" s="73" t="s">
        <v>121</v>
      </c>
      <c r="E31" s="165">
        <f>SUM(E10:E30)</f>
        <v>62153.01</v>
      </c>
      <c r="F31" s="165">
        <f>SUM(F10:F30)</f>
        <v>63380.12</v>
      </c>
      <c r="G31" s="165">
        <f>SUM(G10:G30)</f>
        <v>605944.9199999999</v>
      </c>
      <c r="H31" s="165">
        <f>SUM(H10:H30)</f>
        <v>4915.01</v>
      </c>
      <c r="I31" s="165">
        <f>SUM(I10:I30)</f>
        <v>674240.0499999998</v>
      </c>
      <c r="J31" s="162">
        <v>411139.93</v>
      </c>
      <c r="K31" s="163">
        <f>I31-J31</f>
        <v>263100.1199999998</v>
      </c>
    </row>
    <row r="32" spans="1:9" ht="12.75">
      <c r="A32" s="75" t="s">
        <v>102</v>
      </c>
      <c r="B32" s="75" t="s">
        <v>101</v>
      </c>
      <c r="C32" s="75" t="s">
        <v>100</v>
      </c>
      <c r="D32" s="73" t="s">
        <v>103</v>
      </c>
      <c r="E32" s="164"/>
      <c r="F32" s="164"/>
      <c r="G32" s="165">
        <v>0</v>
      </c>
      <c r="H32" s="164"/>
      <c r="I32" s="165">
        <f>+G32</f>
        <v>0</v>
      </c>
    </row>
    <row r="33" spans="1:9" ht="12.75">
      <c r="A33" s="75" t="s">
        <v>104</v>
      </c>
      <c r="B33" s="75" t="s">
        <v>101</v>
      </c>
      <c r="C33" s="75" t="s">
        <v>100</v>
      </c>
      <c r="D33" s="73" t="s">
        <v>105</v>
      </c>
      <c r="E33" s="164"/>
      <c r="F33" s="164"/>
      <c r="G33" s="165">
        <v>111877.49</v>
      </c>
      <c r="H33" s="164"/>
      <c r="I33" s="165">
        <f>+G33</f>
        <v>111877.49</v>
      </c>
    </row>
    <row r="34" spans="1:9" ht="12.75">
      <c r="A34" s="75" t="s">
        <v>106</v>
      </c>
      <c r="B34" s="75" t="s">
        <v>101</v>
      </c>
      <c r="C34" s="75" t="s">
        <v>100</v>
      </c>
      <c r="D34" s="73" t="s">
        <v>107</v>
      </c>
      <c r="E34" s="164"/>
      <c r="F34" s="164"/>
      <c r="G34" s="165">
        <v>1405084.03</v>
      </c>
      <c r="H34" s="164"/>
      <c r="I34" s="165">
        <f>+G34</f>
        <v>1405084.03</v>
      </c>
    </row>
    <row r="35" spans="1:9" ht="12.75">
      <c r="A35" s="75" t="s">
        <v>108</v>
      </c>
      <c r="B35" s="75" t="s">
        <v>101</v>
      </c>
      <c r="C35" s="75" t="s">
        <v>100</v>
      </c>
      <c r="D35" s="73" t="s">
        <v>109</v>
      </c>
      <c r="E35" s="164"/>
      <c r="F35" s="164"/>
      <c r="G35" s="165">
        <v>879791.07</v>
      </c>
      <c r="H35" s="164"/>
      <c r="I35" s="165">
        <f>+G35</f>
        <v>879791.07</v>
      </c>
    </row>
    <row r="36" spans="1:9" ht="12.75">
      <c r="A36" s="75" t="s">
        <v>110</v>
      </c>
      <c r="B36" s="75" t="s">
        <v>101</v>
      </c>
      <c r="C36" s="75" t="s">
        <v>100</v>
      </c>
      <c r="D36" s="73" t="s">
        <v>122</v>
      </c>
      <c r="E36" s="164"/>
      <c r="F36" s="164"/>
      <c r="G36" s="164"/>
      <c r="H36" s="165">
        <f>+I36</f>
        <v>0</v>
      </c>
      <c r="I36" s="165">
        <v>0</v>
      </c>
    </row>
    <row r="37" spans="1:9" ht="12.75">
      <c r="A37" s="75" t="s">
        <v>111</v>
      </c>
      <c r="B37" s="75" t="s">
        <v>101</v>
      </c>
      <c r="C37" s="75" t="s">
        <v>100</v>
      </c>
      <c r="D37" s="73" t="s">
        <v>123</v>
      </c>
      <c r="E37" s="164"/>
      <c r="F37" s="164"/>
      <c r="G37" s="164"/>
      <c r="H37" s="170">
        <f>+I37</f>
        <v>0</v>
      </c>
      <c r="I37" s="165">
        <v>0</v>
      </c>
    </row>
    <row r="38" spans="1:9" ht="12.75">
      <c r="A38" s="75" t="s">
        <v>112</v>
      </c>
      <c r="B38" s="75" t="s">
        <v>101</v>
      </c>
      <c r="C38" s="75" t="s">
        <v>100</v>
      </c>
      <c r="D38" s="73" t="s">
        <v>124</v>
      </c>
      <c r="E38" s="164"/>
      <c r="F38" s="164"/>
      <c r="G38" s="165">
        <v>0</v>
      </c>
      <c r="H38" s="171"/>
      <c r="I38" s="165">
        <v>0</v>
      </c>
    </row>
    <row r="39" spans="1:9" ht="12.75">
      <c r="A39" s="75" t="s">
        <v>113</v>
      </c>
      <c r="B39" s="75" t="s">
        <v>101</v>
      </c>
      <c r="C39" s="75" t="s">
        <v>100</v>
      </c>
      <c r="D39" s="73" t="s">
        <v>125</v>
      </c>
      <c r="E39" s="164"/>
      <c r="F39" s="164"/>
      <c r="G39" s="165">
        <v>0</v>
      </c>
      <c r="H39" s="164"/>
      <c r="I39" s="165">
        <f>+G39</f>
        <v>0</v>
      </c>
    </row>
    <row r="40" spans="1:9" ht="12.75">
      <c r="A40" s="75" t="s">
        <v>114</v>
      </c>
      <c r="B40" s="75" t="s">
        <v>101</v>
      </c>
      <c r="C40" s="75" t="s">
        <v>100</v>
      </c>
      <c r="D40" s="73" t="s">
        <v>126</v>
      </c>
      <c r="E40" s="164"/>
      <c r="F40" s="164"/>
      <c r="G40" s="172" t="s">
        <v>115</v>
      </c>
      <c r="H40" s="165">
        <v>274197.29</v>
      </c>
      <c r="I40" s="165">
        <f>+H40</f>
        <v>274197.29</v>
      </c>
    </row>
    <row r="41" spans="1:9" ht="12.75">
      <c r="A41" s="75" t="s">
        <v>116</v>
      </c>
      <c r="B41" s="75" t="s">
        <v>101</v>
      </c>
      <c r="C41" s="75" t="s">
        <v>100</v>
      </c>
      <c r="D41" s="73" t="s">
        <v>127</v>
      </c>
      <c r="E41" s="164"/>
      <c r="F41" s="164"/>
      <c r="G41" s="164"/>
      <c r="H41" s="165">
        <f>(3705875.18-E63-E64-E65+146583.17-E61+4203)*0+3705875.18</f>
        <v>3705875.18</v>
      </c>
      <c r="I41" s="165">
        <f>+H41</f>
        <v>3705875.18</v>
      </c>
    </row>
    <row r="42" spans="1:9" ht="12.75">
      <c r="A42" s="75">
        <v>94</v>
      </c>
      <c r="B42" s="75" t="s">
        <v>101</v>
      </c>
      <c r="C42" s="75" t="s">
        <v>100</v>
      </c>
      <c r="D42" s="73" t="s">
        <v>128</v>
      </c>
      <c r="E42" s="164"/>
      <c r="F42" s="164"/>
      <c r="G42" s="164"/>
      <c r="H42" s="165">
        <v>0</v>
      </c>
      <c r="I42" s="165">
        <f>+H42</f>
        <v>0</v>
      </c>
    </row>
    <row r="43" spans="1:9" ht="12.75">
      <c r="A43" s="81" t="s">
        <v>325</v>
      </c>
      <c r="B43" s="81" t="s">
        <v>101</v>
      </c>
      <c r="C43" s="81" t="s">
        <v>100</v>
      </c>
      <c r="D43" s="82" t="s">
        <v>129</v>
      </c>
      <c r="E43" s="166"/>
      <c r="F43" s="166"/>
      <c r="G43" s="182">
        <f>6248061.69+3077151.8</f>
        <v>9325213.49</v>
      </c>
      <c r="H43" s="166"/>
      <c r="I43" s="165">
        <f>+G43</f>
        <v>9325213.49</v>
      </c>
    </row>
    <row r="44" spans="1:9" ht="12.75">
      <c r="A44" s="75" t="s">
        <v>117</v>
      </c>
      <c r="B44" s="75" t="s">
        <v>101</v>
      </c>
      <c r="C44" s="75" t="s">
        <v>100</v>
      </c>
      <c r="D44" s="73" t="s">
        <v>130</v>
      </c>
      <c r="E44" s="164"/>
      <c r="F44" s="164"/>
      <c r="G44" s="165">
        <f>9765208.15-I65</f>
        <v>9618624.98</v>
      </c>
      <c r="H44" s="164"/>
      <c r="I44" s="165">
        <f>+G44</f>
        <v>9618624.98</v>
      </c>
    </row>
    <row r="45" spans="1:9" ht="12.75">
      <c r="A45" s="75" t="s">
        <v>118</v>
      </c>
      <c r="B45" s="75" t="s">
        <v>101</v>
      </c>
      <c r="C45" s="75" t="s">
        <v>100</v>
      </c>
      <c r="D45" s="73" t="s">
        <v>131</v>
      </c>
      <c r="E45" s="164"/>
      <c r="F45" s="164"/>
      <c r="G45" s="165">
        <f>+I45</f>
        <v>0</v>
      </c>
      <c r="H45" s="164"/>
      <c r="I45" s="165">
        <v>0</v>
      </c>
    </row>
    <row r="46" spans="5:9" ht="12.75">
      <c r="E46" s="165"/>
      <c r="F46" s="165"/>
      <c r="G46" s="165"/>
      <c r="H46" s="165"/>
      <c r="I46" s="165"/>
    </row>
    <row r="47" spans="4:9" ht="12.75">
      <c r="D47" s="87" t="s">
        <v>64</v>
      </c>
      <c r="E47" s="186">
        <f>SUM(E31:E46)</f>
        <v>62153.01</v>
      </c>
      <c r="F47" s="186">
        <f>SUM(F31:F46)</f>
        <v>63380.12</v>
      </c>
      <c r="G47" s="186">
        <f>SUM(G31:G46)</f>
        <v>21946535.98</v>
      </c>
      <c r="H47" s="186">
        <f>SUM(H31:H46)</f>
        <v>3984987.48</v>
      </c>
      <c r="I47" s="186">
        <f>SUM(I31:I46)</f>
        <v>25994903.58</v>
      </c>
    </row>
    <row r="48" spans="5:9" ht="12.75">
      <c r="E48" s="158"/>
      <c r="F48" s="158"/>
      <c r="G48" s="158"/>
      <c r="H48" s="158"/>
      <c r="I48" s="158"/>
    </row>
    <row r="49" ht="12.75">
      <c r="D49" s="73" t="s">
        <v>119</v>
      </c>
    </row>
    <row r="50" ht="12.75">
      <c r="I50" s="85" t="s">
        <v>115</v>
      </c>
    </row>
    <row r="51" spans="4:5" ht="12.75">
      <c r="D51" s="73" t="s">
        <v>66</v>
      </c>
      <c r="E51" s="86">
        <f>F47/G47</f>
        <v>0.00288793274974049</v>
      </c>
    </row>
    <row r="52" ht="12.75">
      <c r="D52" s="88"/>
    </row>
    <row r="53" spans="4:5" ht="12.75">
      <c r="D53" s="73" t="s">
        <v>65</v>
      </c>
      <c r="E53" s="86">
        <f>E47/(+G47+F47-E47)</f>
        <v>0.002831860802630889</v>
      </c>
    </row>
    <row r="54" ht="9" customHeight="1">
      <c r="D54" s="73"/>
    </row>
    <row r="55" ht="12.75">
      <c r="D55" s="87" t="s">
        <v>379</v>
      </c>
    </row>
    <row r="56" spans="4:14" ht="12.75">
      <c r="D56" s="177" t="s">
        <v>375</v>
      </c>
      <c r="E56" s="178">
        <f>N59</f>
        <v>89699.26999999999</v>
      </c>
      <c r="F56" s="64">
        <f>E56</f>
        <v>89699.26999999999</v>
      </c>
      <c r="G56" s="64">
        <f>-F56</f>
        <v>-89699.26999999999</v>
      </c>
      <c r="H56" s="64"/>
      <c r="I56" s="64">
        <f>F56+H56</f>
        <v>89699.26999999999</v>
      </c>
      <c r="J56" s="185" t="s">
        <v>401</v>
      </c>
      <c r="L56" s="62" t="s">
        <v>369</v>
      </c>
      <c r="M56" s="62" t="s">
        <v>368</v>
      </c>
      <c r="N56" s="62" t="s">
        <v>370</v>
      </c>
    </row>
    <row r="57" spans="4:14" ht="12.75">
      <c r="D57" s="177" t="s">
        <v>371</v>
      </c>
      <c r="E57" s="178">
        <f>280+500+312+1382+2500+2700+2571+1100+1602</f>
        <v>12947</v>
      </c>
      <c r="F57" s="64">
        <f>E57</f>
        <v>12947</v>
      </c>
      <c r="G57" s="64">
        <f>-F57</f>
        <v>-12947</v>
      </c>
      <c r="H57" s="64"/>
      <c r="I57" s="162">
        <f>F57</f>
        <v>12947</v>
      </c>
      <c r="J57" s="185" t="s">
        <v>400</v>
      </c>
      <c r="K57" s="62" t="s">
        <v>163</v>
      </c>
      <c r="L57" s="162">
        <v>195452.35</v>
      </c>
      <c r="M57" s="184">
        <v>137146.32</v>
      </c>
      <c r="N57" s="149">
        <f>L57-M57</f>
        <v>58306.03</v>
      </c>
    </row>
    <row r="58" spans="4:14" ht="12.75">
      <c r="D58" s="177" t="s">
        <v>372</v>
      </c>
      <c r="E58" s="178">
        <v>22641.23</v>
      </c>
      <c r="F58" s="162">
        <f aca="true" t="shared" si="0" ref="F58:F67">E58</f>
        <v>22641.23</v>
      </c>
      <c r="G58" s="64">
        <f>-F58</f>
        <v>-22641.23</v>
      </c>
      <c r="H58" s="64"/>
      <c r="I58" s="162">
        <f>F58</f>
        <v>22641.23</v>
      </c>
      <c r="J58" s="185" t="s">
        <v>400</v>
      </c>
      <c r="K58" s="62" t="s">
        <v>367</v>
      </c>
      <c r="L58" s="162">
        <v>75063</v>
      </c>
      <c r="M58" s="162">
        <v>43669.76</v>
      </c>
      <c r="N58" s="149">
        <f>L58-M58</f>
        <v>31393.239999999998</v>
      </c>
    </row>
    <row r="59" spans="4:14" ht="13.5" thickBot="1">
      <c r="D59" s="177" t="s">
        <v>373</v>
      </c>
      <c r="E59" s="179">
        <v>12080</v>
      </c>
      <c r="F59" s="162">
        <f t="shared" si="0"/>
        <v>12080</v>
      </c>
      <c r="G59" s="94">
        <f>-F59</f>
        <v>-12080</v>
      </c>
      <c r="H59" s="94"/>
      <c r="I59" s="162">
        <f>F59</f>
        <v>12080</v>
      </c>
      <c r="J59" s="185" t="s">
        <v>400</v>
      </c>
      <c r="N59" s="173">
        <f>SUM(N57:N58)</f>
        <v>89699.26999999999</v>
      </c>
    </row>
    <row r="60" spans="1:9" ht="13.5" thickTop="1">
      <c r="A60" s="73"/>
      <c r="B60" s="73"/>
      <c r="C60" s="73"/>
      <c r="D60" s="177" t="s">
        <v>374</v>
      </c>
      <c r="E60" s="179">
        <v>0</v>
      </c>
      <c r="F60" s="162">
        <f t="shared" si="0"/>
        <v>0</v>
      </c>
      <c r="G60" s="94">
        <v>0</v>
      </c>
      <c r="H60" s="94"/>
      <c r="I60" s="162"/>
    </row>
    <row r="61" spans="1:9" ht="12.75">
      <c r="A61" s="75"/>
      <c r="B61" s="75"/>
      <c r="C61" s="75"/>
      <c r="D61" s="176" t="s">
        <v>377</v>
      </c>
      <c r="E61" s="179">
        <f>81955.257203</f>
        <v>81955.257203</v>
      </c>
      <c r="F61" s="162">
        <f t="shared" si="0"/>
        <v>81955.257203</v>
      </c>
      <c r="G61" s="94">
        <f>-F61</f>
        <v>-81955.257203</v>
      </c>
      <c r="H61" s="95"/>
      <c r="I61" s="162"/>
    </row>
    <row r="62" spans="1:9" ht="12.75">
      <c r="A62" s="75"/>
      <c r="B62" s="75"/>
      <c r="C62" s="75"/>
      <c r="D62" s="177" t="s">
        <v>169</v>
      </c>
      <c r="E62" s="179">
        <v>0</v>
      </c>
      <c r="F62" s="162">
        <f t="shared" si="0"/>
        <v>0</v>
      </c>
      <c r="G62" s="94">
        <v>0</v>
      </c>
      <c r="H62" s="95"/>
      <c r="I62" s="162"/>
    </row>
    <row r="63" spans="1:9" ht="12.75">
      <c r="A63" s="75">
        <v>802</v>
      </c>
      <c r="B63" s="75"/>
      <c r="C63" s="75"/>
      <c r="D63" s="177" t="s">
        <v>326</v>
      </c>
      <c r="E63" s="179">
        <f>'Internal Service Funds'!D26</f>
        <v>792373.99</v>
      </c>
      <c r="F63" s="162">
        <f t="shared" si="0"/>
        <v>792373.99</v>
      </c>
      <c r="G63" s="94">
        <f>-F63</f>
        <v>-792373.99</v>
      </c>
      <c r="H63" s="95"/>
      <c r="I63" s="162"/>
    </row>
    <row r="64" spans="1:9" ht="12.75">
      <c r="A64" s="75">
        <v>809</v>
      </c>
      <c r="B64" s="75"/>
      <c r="C64" s="75"/>
      <c r="D64" s="177" t="s">
        <v>327</v>
      </c>
      <c r="E64" s="179">
        <f>'Internal Service Funds'!H26</f>
        <v>303786.29</v>
      </c>
      <c r="F64" s="162">
        <f t="shared" si="0"/>
        <v>303786.29</v>
      </c>
      <c r="G64" s="94">
        <f>-F64</f>
        <v>-303786.29</v>
      </c>
      <c r="H64" s="95"/>
      <c r="I64" s="162"/>
    </row>
    <row r="65" spans="1:10" ht="12.75">
      <c r="A65" s="75" t="s">
        <v>378</v>
      </c>
      <c r="B65" s="75"/>
      <c r="C65" s="75"/>
      <c r="D65" s="177" t="s">
        <v>329</v>
      </c>
      <c r="E65" s="179">
        <f>'Internal Service Funds'!K26+'Internal Service Funds'!J26+'Internal Service Funds'!I26+146583.17</f>
        <v>231242.29</v>
      </c>
      <c r="F65" s="162">
        <f t="shared" si="0"/>
        <v>231242.29</v>
      </c>
      <c r="G65" s="94">
        <f>-F65</f>
        <v>-231242.29</v>
      </c>
      <c r="H65" s="95"/>
      <c r="I65" s="162">
        <v>146583.17</v>
      </c>
      <c r="J65" s="175" t="s">
        <v>402</v>
      </c>
    </row>
    <row r="66" spans="1:9" ht="12.75">
      <c r="A66" s="75"/>
      <c r="B66" s="75"/>
      <c r="C66" s="75"/>
      <c r="D66" s="177" t="s">
        <v>328</v>
      </c>
      <c r="E66" s="179">
        <v>0</v>
      </c>
      <c r="F66" s="162">
        <f t="shared" si="0"/>
        <v>0</v>
      </c>
      <c r="G66" s="94">
        <f>-F66</f>
        <v>0</v>
      </c>
      <c r="H66" s="95"/>
      <c r="I66" s="162"/>
    </row>
    <row r="67" spans="1:9" ht="12.75">
      <c r="A67" s="75"/>
      <c r="B67" s="75"/>
      <c r="C67" s="75"/>
      <c r="D67" s="177" t="s">
        <v>376</v>
      </c>
      <c r="E67" s="179">
        <f>'Internal Service Funds'!E26</f>
        <v>278338.67</v>
      </c>
      <c r="F67" s="162">
        <f t="shared" si="0"/>
        <v>278338.67</v>
      </c>
      <c r="G67" s="94">
        <f>-F67</f>
        <v>-278338.67</v>
      </c>
      <c r="H67" s="95"/>
      <c r="I67" s="162"/>
    </row>
    <row r="68" spans="1:9" ht="12.75">
      <c r="A68" s="75"/>
      <c r="B68" s="75"/>
      <c r="C68" s="75"/>
      <c r="D68" s="88"/>
      <c r="E68" s="95"/>
      <c r="F68" s="95"/>
      <c r="G68" s="95"/>
      <c r="H68" s="95"/>
      <c r="I68" s="162"/>
    </row>
    <row r="69" spans="1:9" ht="12.75">
      <c r="A69" s="75"/>
      <c r="B69" s="75"/>
      <c r="C69" s="75"/>
      <c r="D69" s="87" t="s">
        <v>380</v>
      </c>
      <c r="E69" s="95"/>
      <c r="F69" s="95"/>
      <c r="G69" s="95"/>
      <c r="H69" s="95"/>
      <c r="I69" s="162"/>
    </row>
    <row r="70" spans="1:9" ht="12.75">
      <c r="A70" s="75"/>
      <c r="B70" s="75"/>
      <c r="C70" s="75"/>
      <c r="D70" s="176" t="s">
        <v>381</v>
      </c>
      <c r="E70" s="95">
        <v>0</v>
      </c>
      <c r="F70" s="95">
        <v>0</v>
      </c>
      <c r="G70" s="95">
        <v>985276.3</v>
      </c>
      <c r="H70" s="95">
        <f>-G70</f>
        <v>-985276.3</v>
      </c>
      <c r="I70" s="162"/>
    </row>
    <row r="71" spans="1:9" ht="12.75">
      <c r="A71" s="75"/>
      <c r="B71" s="75"/>
      <c r="C71" s="75"/>
      <c r="D71" s="177" t="s">
        <v>382</v>
      </c>
      <c r="E71" s="95">
        <v>0</v>
      </c>
      <c r="F71" s="95">
        <v>0</v>
      </c>
      <c r="G71" s="95">
        <v>4293070.39</v>
      </c>
      <c r="H71" s="95">
        <f>-G71</f>
        <v>-4293070.39</v>
      </c>
      <c r="I71" s="162"/>
    </row>
    <row r="72" spans="1:9" ht="12.75">
      <c r="A72" s="75"/>
      <c r="B72" s="75"/>
      <c r="C72" s="75"/>
      <c r="D72" s="177" t="s">
        <v>383</v>
      </c>
      <c r="E72" s="95">
        <v>0</v>
      </c>
      <c r="F72" s="95">
        <v>0</v>
      </c>
      <c r="G72" s="96">
        <v>428440.08</v>
      </c>
      <c r="H72" s="95">
        <f>-G72</f>
        <v>-428440.08</v>
      </c>
      <c r="I72" s="162"/>
    </row>
    <row r="73" spans="1:9" ht="12.75">
      <c r="A73" s="75"/>
      <c r="B73" s="75"/>
      <c r="C73" s="75"/>
      <c r="D73" s="177" t="s">
        <v>384</v>
      </c>
      <c r="E73" s="95">
        <v>0</v>
      </c>
      <c r="F73" s="95">
        <v>0</v>
      </c>
      <c r="G73" s="95">
        <v>0</v>
      </c>
      <c r="H73" s="95">
        <v>0</v>
      </c>
      <c r="I73" s="162"/>
    </row>
    <row r="74" spans="1:9" ht="12.75">
      <c r="A74" s="75"/>
      <c r="B74" s="75"/>
      <c r="C74" s="75"/>
      <c r="D74" s="177" t="s">
        <v>169</v>
      </c>
      <c r="E74" s="95">
        <v>0</v>
      </c>
      <c r="F74" s="95">
        <v>0</v>
      </c>
      <c r="G74" s="95">
        <v>0</v>
      </c>
      <c r="H74" s="95">
        <v>0</v>
      </c>
      <c r="I74" s="162"/>
    </row>
    <row r="75" spans="1:9" ht="12.75">
      <c r="A75" s="75"/>
      <c r="B75" s="75"/>
      <c r="C75" s="75"/>
      <c r="D75" s="73"/>
      <c r="E75" s="95"/>
      <c r="F75" s="95"/>
      <c r="G75" s="95"/>
      <c r="H75" s="95"/>
      <c r="I75" s="95"/>
    </row>
    <row r="76" spans="1:11" ht="12.75">
      <c r="A76" s="75"/>
      <c r="B76" s="75"/>
      <c r="C76" s="75"/>
      <c r="D76" s="87" t="s">
        <v>385</v>
      </c>
      <c r="E76" s="183">
        <f>E47+SUM(E56:E68)-SUM(E70:E75)</f>
        <v>1887217.007203</v>
      </c>
      <c r="F76" s="183">
        <f>F47+SUM(F56:F68)-SUM(F70:F75)</f>
        <v>1888444.117203</v>
      </c>
      <c r="G76" s="183">
        <f>G47+SUM(G56:G68)-SUM(G70:G75)</f>
        <v>14414685.212797001</v>
      </c>
      <c r="H76" s="183">
        <f>H47+SUM(H56:H68)-SUM(H70:H75)</f>
        <v>9691774.25</v>
      </c>
      <c r="I76" s="183">
        <f>+I47+SUM(I56:I68)-SUM(I70:I75)</f>
        <v>26278854.25</v>
      </c>
      <c r="J76" s="149">
        <f>Expenses!J41</f>
        <v>26278854.25</v>
      </c>
      <c r="K76" s="62" t="s">
        <v>403</v>
      </c>
    </row>
    <row r="77" spans="1:10" ht="12.75">
      <c r="A77" s="75"/>
      <c r="B77" s="75"/>
      <c r="C77" s="75"/>
      <c r="D77" s="73"/>
      <c r="E77" s="84"/>
      <c r="F77" s="84"/>
      <c r="G77" s="76"/>
      <c r="H77" s="76"/>
      <c r="I77" s="76"/>
      <c r="J77" s="149">
        <f>J76-I76</f>
        <v>0</v>
      </c>
    </row>
    <row r="78" spans="1:9" ht="12.75">
      <c r="A78" s="75"/>
      <c r="B78" s="75"/>
      <c r="C78" s="75"/>
      <c r="D78" s="73" t="s">
        <v>386</v>
      </c>
      <c r="E78" s="86"/>
      <c r="F78" s="76"/>
      <c r="G78" s="76"/>
      <c r="H78" s="76"/>
      <c r="I78" s="76"/>
    </row>
    <row r="79" spans="1:9" ht="12.75">
      <c r="A79" s="89"/>
      <c r="B79" s="89"/>
      <c r="C79" s="89"/>
      <c r="D79" s="82" t="s">
        <v>387</v>
      </c>
      <c r="E79" s="86">
        <f>F76/G76</f>
        <v>0.13100834942454975</v>
      </c>
      <c r="I79" s="83"/>
    </row>
    <row r="80" spans="1:9" ht="12.75">
      <c r="A80" s="75"/>
      <c r="B80" s="75"/>
      <c r="C80" s="75"/>
      <c r="D80" s="82" t="s">
        <v>388</v>
      </c>
      <c r="E80" s="86">
        <f>E76/(+G76+F76-E76)</f>
        <v>0.13091207583293893</v>
      </c>
      <c r="F80" s="76"/>
      <c r="G80" s="76"/>
      <c r="H80" s="76"/>
      <c r="I80" s="76"/>
    </row>
    <row r="81" spans="1:9" ht="12.75">
      <c r="A81" s="89"/>
      <c r="B81" s="89"/>
      <c r="C81" s="89"/>
      <c r="I81" s="83"/>
    </row>
    <row r="82" spans="1:9" ht="12.75">
      <c r="A82" s="75"/>
      <c r="B82" s="75"/>
      <c r="C82" s="75"/>
      <c r="D82" s="73"/>
      <c r="E82" s="76"/>
      <c r="F82" s="76"/>
      <c r="G82" s="76"/>
      <c r="H82" s="76"/>
      <c r="I82" s="76"/>
    </row>
    <row r="83" spans="1:9" ht="12.75">
      <c r="A83" s="75"/>
      <c r="B83" s="75"/>
      <c r="C83" s="75"/>
      <c r="D83" s="73"/>
      <c r="E83" s="76"/>
      <c r="F83" s="76"/>
      <c r="G83" s="76"/>
      <c r="H83" s="76"/>
      <c r="I83" s="76"/>
    </row>
    <row r="84" spans="1:9" ht="12.75">
      <c r="A84" s="75"/>
      <c r="B84" s="75"/>
      <c r="C84" s="75"/>
      <c r="D84" s="73"/>
      <c r="E84" s="76"/>
      <c r="F84" s="76"/>
      <c r="G84" s="76"/>
      <c r="H84" s="76"/>
      <c r="I84" s="76"/>
    </row>
    <row r="85" spans="1:9" ht="12.75">
      <c r="A85" s="75"/>
      <c r="B85" s="75"/>
      <c r="C85" s="75"/>
      <c r="D85" s="73"/>
      <c r="E85" s="76"/>
      <c r="F85" s="76"/>
      <c r="G85" s="76"/>
      <c r="H85" s="84"/>
      <c r="I85" s="76"/>
    </row>
    <row r="86" spans="5:9" ht="12.75">
      <c r="E86" s="76"/>
      <c r="F86" s="76"/>
      <c r="G86" s="76"/>
      <c r="H86" s="76"/>
      <c r="I86" s="76"/>
    </row>
    <row r="87" spans="1:9" ht="12.75">
      <c r="A87" s="75"/>
      <c r="B87" s="75"/>
      <c r="C87" s="75"/>
      <c r="D87" s="73"/>
      <c r="E87" s="76"/>
      <c r="F87" s="76"/>
      <c r="G87" s="76"/>
      <c r="H87" s="76"/>
      <c r="I87" s="76"/>
    </row>
    <row r="88" spans="1:9" ht="12.75">
      <c r="A88" s="75"/>
      <c r="B88" s="75"/>
      <c r="C88" s="75"/>
      <c r="D88" s="73"/>
      <c r="E88" s="76"/>
      <c r="F88" s="76"/>
      <c r="G88" s="76"/>
      <c r="H88" s="76"/>
      <c r="I88" s="76"/>
    </row>
    <row r="89" spans="1:9" ht="12.75">
      <c r="A89" s="75"/>
      <c r="B89" s="75"/>
      <c r="C89" s="75"/>
      <c r="D89" s="73"/>
      <c r="E89" s="76"/>
      <c r="F89" s="76"/>
      <c r="G89" s="76"/>
      <c r="H89" s="76"/>
      <c r="I89" s="76"/>
    </row>
    <row r="90" spans="1:9" ht="12.75">
      <c r="A90" s="75"/>
      <c r="B90" s="75"/>
      <c r="C90" s="75"/>
      <c r="D90" s="73"/>
      <c r="E90" s="76"/>
      <c r="F90" s="76"/>
      <c r="G90" s="76"/>
      <c r="H90" s="76"/>
      <c r="I90" s="76"/>
    </row>
    <row r="91" spans="1:9" ht="12.75">
      <c r="A91" s="75"/>
      <c r="B91" s="75"/>
      <c r="C91" s="75"/>
      <c r="D91" s="73"/>
      <c r="E91" s="76"/>
      <c r="F91" s="76"/>
      <c r="G91" s="76"/>
      <c r="H91" s="76"/>
      <c r="I91" s="76"/>
    </row>
    <row r="92" spans="1:9" ht="12.75">
      <c r="A92" s="75"/>
      <c r="B92" s="75"/>
      <c r="C92" s="75"/>
      <c r="D92" s="73"/>
      <c r="E92" s="76"/>
      <c r="F92" s="76"/>
      <c r="G92" s="90"/>
      <c r="H92" s="76"/>
      <c r="I92" s="76"/>
    </row>
    <row r="93" spans="1:9" ht="12.75">
      <c r="A93" s="75"/>
      <c r="B93" s="75"/>
      <c r="C93" s="75"/>
      <c r="D93" s="73"/>
      <c r="E93" s="76"/>
      <c r="F93" s="76"/>
      <c r="G93" s="76"/>
      <c r="H93" s="76"/>
      <c r="I93" s="76"/>
    </row>
    <row r="94" spans="1:9" ht="12.75">
      <c r="A94" s="75"/>
      <c r="B94" s="75"/>
      <c r="C94" s="75"/>
      <c r="D94" s="73"/>
      <c r="E94" s="76"/>
      <c r="F94" s="76"/>
      <c r="G94" s="76"/>
      <c r="H94" s="76"/>
      <c r="I94" s="76"/>
    </row>
    <row r="95" spans="1:9" ht="12.75">
      <c r="A95" s="75"/>
      <c r="B95" s="75"/>
      <c r="C95" s="75"/>
      <c r="D95" s="73"/>
      <c r="E95" s="76"/>
      <c r="F95" s="76"/>
      <c r="G95" s="76"/>
      <c r="H95" s="76"/>
      <c r="I95" s="76"/>
    </row>
    <row r="96" spans="1:9" ht="12.75">
      <c r="A96" s="75"/>
      <c r="B96" s="75"/>
      <c r="C96" s="75"/>
      <c r="D96" s="73"/>
      <c r="E96" s="76"/>
      <c r="F96" s="76"/>
      <c r="G96" s="90"/>
      <c r="H96" s="84"/>
      <c r="I96" s="76"/>
    </row>
    <row r="97" spans="1:9" ht="12.75">
      <c r="A97" s="75"/>
      <c r="B97" s="75"/>
      <c r="C97" s="75"/>
      <c r="D97" s="73"/>
      <c r="E97" s="76"/>
      <c r="F97" s="76"/>
      <c r="G97" s="76"/>
      <c r="H97" s="76"/>
      <c r="I97" s="76"/>
    </row>
    <row r="98" spans="1:9" ht="12.75">
      <c r="A98" s="75"/>
      <c r="B98" s="75"/>
      <c r="C98" s="75"/>
      <c r="D98" s="73"/>
      <c r="E98" s="76"/>
      <c r="F98" s="76"/>
      <c r="G98" s="76"/>
      <c r="H98" s="76"/>
      <c r="I98" s="76"/>
    </row>
    <row r="99" spans="1:9" ht="12.75">
      <c r="A99" s="89"/>
      <c r="B99" s="89"/>
      <c r="C99" s="89"/>
      <c r="D99" s="85"/>
      <c r="G99" s="83"/>
      <c r="I99" s="83"/>
    </row>
    <row r="100" spans="1:9" ht="12.75">
      <c r="A100" s="75"/>
      <c r="B100" s="75"/>
      <c r="C100" s="75"/>
      <c r="D100" s="73"/>
      <c r="E100" s="76"/>
      <c r="F100" s="76"/>
      <c r="G100" s="76"/>
      <c r="H100" s="76"/>
      <c r="I100" s="76"/>
    </row>
    <row r="101" spans="1:9" ht="12.75">
      <c r="A101" s="75"/>
      <c r="B101" s="75"/>
      <c r="C101" s="75"/>
      <c r="D101" s="73"/>
      <c r="E101" s="76"/>
      <c r="F101" s="76"/>
      <c r="G101" s="76"/>
      <c r="H101" s="76"/>
      <c r="I101" s="76"/>
    </row>
    <row r="102" spans="5:9" ht="12.75">
      <c r="E102" s="76"/>
      <c r="F102" s="76"/>
      <c r="G102" s="76"/>
      <c r="H102" s="76"/>
      <c r="I102" s="76"/>
    </row>
    <row r="103" spans="4:9" ht="12.75">
      <c r="D103" s="73"/>
      <c r="E103" s="76"/>
      <c r="F103" s="76"/>
      <c r="G103" s="76"/>
      <c r="H103" s="76"/>
      <c r="I103" s="76"/>
    </row>
    <row r="106" ht="12.75">
      <c r="D106" s="73"/>
    </row>
    <row r="108" spans="4:5" ht="12.75">
      <c r="D108" s="73"/>
      <c r="E108" s="86"/>
    </row>
    <row r="110" spans="4:5" ht="12.75">
      <c r="D110" s="73"/>
      <c r="E110" s="86"/>
    </row>
    <row r="112" spans="4:5" ht="12.75">
      <c r="D112" s="87"/>
      <c r="E112" s="73"/>
    </row>
    <row r="113" ht="12.75">
      <c r="D113" s="73"/>
    </row>
    <row r="114" ht="12.75">
      <c r="D114" s="73"/>
    </row>
    <row r="115" ht="12.75">
      <c r="D115" s="73"/>
    </row>
    <row r="117" spans="5:9" ht="12.75">
      <c r="E117" s="74"/>
      <c r="F117" s="74"/>
      <c r="G117" s="74"/>
      <c r="H117" s="74"/>
      <c r="I117" s="74"/>
    </row>
    <row r="118" spans="1:9" ht="12.75">
      <c r="A118" s="73"/>
      <c r="B118" s="73"/>
      <c r="C118" s="73"/>
      <c r="D118" s="73"/>
      <c r="E118" s="74"/>
      <c r="F118" s="74"/>
      <c r="G118" s="74"/>
      <c r="H118" s="74"/>
      <c r="I118" s="74"/>
    </row>
    <row r="120" spans="1:9" ht="12.75">
      <c r="A120" s="75"/>
      <c r="B120" s="75"/>
      <c r="C120" s="75"/>
      <c r="D120" s="73"/>
      <c r="E120" s="76"/>
      <c r="F120" s="76"/>
      <c r="G120" s="76"/>
      <c r="H120" s="76"/>
      <c r="I120" s="76"/>
    </row>
    <row r="121" spans="1:9" ht="12.75">
      <c r="A121" s="75"/>
      <c r="B121" s="75"/>
      <c r="C121" s="75"/>
      <c r="D121" s="73"/>
      <c r="E121" s="76"/>
      <c r="F121" s="76"/>
      <c r="G121" s="76"/>
      <c r="H121" s="76"/>
      <c r="I121" s="76"/>
    </row>
    <row r="122" spans="1:9" ht="12.75">
      <c r="A122" s="75"/>
      <c r="B122" s="75"/>
      <c r="C122" s="75"/>
      <c r="D122" s="73"/>
      <c r="E122" s="76"/>
      <c r="F122" s="76"/>
      <c r="G122" s="76"/>
      <c r="H122" s="76"/>
      <c r="I122" s="76"/>
    </row>
    <row r="123" spans="1:9" ht="12.75">
      <c r="A123" s="75"/>
      <c r="B123" s="75"/>
      <c r="C123" s="75"/>
      <c r="D123" s="73"/>
      <c r="E123" s="76"/>
      <c r="F123" s="90"/>
      <c r="G123" s="76"/>
      <c r="H123" s="76"/>
      <c r="I123" s="76"/>
    </row>
    <row r="124" spans="1:9" ht="12.75">
      <c r="A124" s="75"/>
      <c r="B124" s="75"/>
      <c r="C124" s="75"/>
      <c r="D124" s="73"/>
      <c r="E124" s="76"/>
      <c r="F124" s="76"/>
      <c r="G124" s="76"/>
      <c r="H124" s="76"/>
      <c r="I124" s="76"/>
    </row>
    <row r="125" spans="1:9" ht="12.75">
      <c r="A125" s="75"/>
      <c r="B125" s="75"/>
      <c r="C125" s="75"/>
      <c r="D125" s="73"/>
      <c r="E125" s="76"/>
      <c r="F125" s="76"/>
      <c r="G125" s="76"/>
      <c r="H125" s="76"/>
      <c r="I125" s="76"/>
    </row>
    <row r="126" spans="1:9" ht="12.75">
      <c r="A126" s="75"/>
      <c r="B126" s="75"/>
      <c r="C126" s="75"/>
      <c r="D126" s="73"/>
      <c r="E126" s="76"/>
      <c r="F126" s="76"/>
      <c r="G126" s="76"/>
      <c r="H126" s="76"/>
      <c r="I126" s="76"/>
    </row>
    <row r="127" spans="1:9" ht="12.75">
      <c r="A127" s="75"/>
      <c r="B127" s="75"/>
      <c r="C127" s="75"/>
      <c r="D127" s="73"/>
      <c r="E127" s="76"/>
      <c r="F127" s="76"/>
      <c r="G127" s="76"/>
      <c r="H127" s="76"/>
      <c r="I127" s="76"/>
    </row>
    <row r="128" spans="1:9" ht="12.75">
      <c r="A128" s="75"/>
      <c r="B128" s="75"/>
      <c r="C128" s="75"/>
      <c r="D128" s="73"/>
      <c r="E128" s="76"/>
      <c r="F128" s="76"/>
      <c r="G128" s="76"/>
      <c r="H128" s="76"/>
      <c r="I128" s="76"/>
    </row>
    <row r="129" spans="1:9" ht="12.75">
      <c r="A129" s="75"/>
      <c r="B129" s="75"/>
      <c r="C129" s="75"/>
      <c r="D129" s="73"/>
      <c r="E129" s="76"/>
      <c r="F129" s="76"/>
      <c r="G129" s="76"/>
      <c r="H129" s="76"/>
      <c r="I129" s="76"/>
    </row>
    <row r="130" spans="1:9" ht="12.75">
      <c r="A130" s="75"/>
      <c r="B130" s="75"/>
      <c r="C130" s="75"/>
      <c r="D130" s="73"/>
      <c r="E130" s="76"/>
      <c r="F130" s="76"/>
      <c r="G130" s="76"/>
      <c r="H130" s="76"/>
      <c r="I130" s="76"/>
    </row>
    <row r="131" spans="1:9" ht="12.75">
      <c r="A131" s="75"/>
      <c r="B131" s="75"/>
      <c r="C131" s="75"/>
      <c r="D131" s="73"/>
      <c r="E131" s="76"/>
      <c r="F131" s="76"/>
      <c r="G131" s="76"/>
      <c r="H131" s="76"/>
      <c r="I131" s="76"/>
    </row>
    <row r="132" spans="1:9" ht="12.75">
      <c r="A132" s="75"/>
      <c r="B132" s="75"/>
      <c r="C132" s="75"/>
      <c r="D132" s="73"/>
      <c r="E132" s="76"/>
      <c r="F132" s="76"/>
      <c r="G132" s="76"/>
      <c r="H132" s="84"/>
      <c r="I132" s="76"/>
    </row>
    <row r="133" spans="1:9" ht="12.75">
      <c r="A133" s="89"/>
      <c r="B133" s="89"/>
      <c r="C133" s="89"/>
      <c r="D133" s="85"/>
      <c r="I133" s="83"/>
    </row>
    <row r="134" spans="1:9" ht="12.75">
      <c r="A134" s="75"/>
      <c r="B134" s="75"/>
      <c r="C134" s="75"/>
      <c r="D134" s="73"/>
      <c r="E134" s="76"/>
      <c r="F134" s="76"/>
      <c r="G134" s="76"/>
      <c r="H134" s="76"/>
      <c r="I134" s="76"/>
    </row>
    <row r="135" spans="1:9" ht="12.75">
      <c r="A135" s="89"/>
      <c r="B135" s="89"/>
      <c r="C135" s="89"/>
      <c r="D135" s="85"/>
      <c r="I135" s="83"/>
    </row>
    <row r="136" spans="1:9" ht="12.75">
      <c r="A136" s="75"/>
      <c r="B136" s="75"/>
      <c r="C136" s="75"/>
      <c r="D136" s="73"/>
      <c r="E136" s="76"/>
      <c r="F136" s="76"/>
      <c r="G136" s="76"/>
      <c r="H136" s="76"/>
      <c r="I136" s="76"/>
    </row>
    <row r="137" spans="1:9" ht="12.75">
      <c r="A137" s="75"/>
      <c r="B137" s="75"/>
      <c r="C137" s="75"/>
      <c r="D137" s="73"/>
      <c r="E137" s="76"/>
      <c r="F137" s="76"/>
      <c r="G137" s="76"/>
      <c r="H137" s="76"/>
      <c r="I137" s="76"/>
    </row>
    <row r="138" spans="1:9" ht="12.75">
      <c r="A138" s="75"/>
      <c r="B138" s="75"/>
      <c r="C138" s="75"/>
      <c r="D138" s="73"/>
      <c r="E138" s="76"/>
      <c r="F138" s="76"/>
      <c r="G138" s="76"/>
      <c r="H138" s="76"/>
      <c r="I138" s="76"/>
    </row>
    <row r="139" spans="1:9" ht="12.75">
      <c r="A139" s="75"/>
      <c r="B139" s="75"/>
      <c r="C139" s="75"/>
      <c r="D139" s="73"/>
      <c r="E139" s="76"/>
      <c r="F139" s="76"/>
      <c r="G139" s="76"/>
      <c r="H139" s="80"/>
      <c r="I139" s="76"/>
    </row>
    <row r="140" spans="5:9" ht="12.75">
      <c r="E140" s="76"/>
      <c r="F140" s="76"/>
      <c r="G140" s="76"/>
      <c r="H140" s="76"/>
      <c r="I140" s="76"/>
    </row>
    <row r="141" spans="1:9" ht="12.75">
      <c r="A141" s="75"/>
      <c r="B141" s="75"/>
      <c r="C141" s="75"/>
      <c r="D141" s="73"/>
      <c r="E141" s="76"/>
      <c r="F141" s="76"/>
      <c r="G141" s="76"/>
      <c r="H141" s="76"/>
      <c r="I141" s="76"/>
    </row>
    <row r="142" spans="1:9" ht="12.75">
      <c r="A142" s="75"/>
      <c r="B142" s="75"/>
      <c r="C142" s="75"/>
      <c r="D142" s="73"/>
      <c r="E142" s="76"/>
      <c r="F142" s="76"/>
      <c r="G142" s="76"/>
      <c r="H142" s="76"/>
      <c r="I142" s="76"/>
    </row>
    <row r="143" spans="1:9" ht="12.75">
      <c r="A143" s="75"/>
      <c r="B143" s="75"/>
      <c r="C143" s="75"/>
      <c r="D143" s="73"/>
      <c r="E143" s="76"/>
      <c r="F143" s="76"/>
      <c r="G143" s="76"/>
      <c r="H143" s="76"/>
      <c r="I143" s="76"/>
    </row>
    <row r="144" spans="1:9" ht="12.75">
      <c r="A144" s="75"/>
      <c r="B144" s="75"/>
      <c r="C144" s="75"/>
      <c r="D144" s="73"/>
      <c r="E144" s="76"/>
      <c r="F144" s="76"/>
      <c r="G144" s="76"/>
      <c r="H144" s="76"/>
      <c r="I144" s="76"/>
    </row>
    <row r="145" spans="1:9" ht="12.75">
      <c r="A145" s="75"/>
      <c r="B145" s="75"/>
      <c r="C145" s="75"/>
      <c r="D145" s="73"/>
      <c r="E145" s="76"/>
      <c r="F145" s="76"/>
      <c r="G145" s="76"/>
      <c r="H145" s="76"/>
      <c r="I145" s="76"/>
    </row>
    <row r="146" spans="1:9" ht="12.75">
      <c r="A146" s="75"/>
      <c r="B146" s="75"/>
      <c r="C146" s="75"/>
      <c r="D146" s="73"/>
      <c r="E146" s="76"/>
      <c r="F146" s="76"/>
      <c r="G146" s="90"/>
      <c r="H146" s="76"/>
      <c r="I146" s="76"/>
    </row>
    <row r="147" spans="1:9" ht="12.75">
      <c r="A147" s="75"/>
      <c r="B147" s="75"/>
      <c r="C147" s="75"/>
      <c r="D147" s="73"/>
      <c r="E147" s="76"/>
      <c r="F147" s="76"/>
      <c r="G147" s="76"/>
      <c r="H147" s="76"/>
      <c r="I147" s="76"/>
    </row>
    <row r="148" spans="1:9" ht="12.75">
      <c r="A148" s="75"/>
      <c r="B148" s="75"/>
      <c r="C148" s="75"/>
      <c r="D148" s="73"/>
      <c r="E148" s="76"/>
      <c r="F148" s="76"/>
      <c r="G148" s="76"/>
      <c r="H148" s="90"/>
      <c r="I148" s="76"/>
    </row>
    <row r="149" spans="1:9" ht="12.75">
      <c r="A149" s="75"/>
      <c r="B149" s="75"/>
      <c r="C149" s="75"/>
      <c r="D149" s="73"/>
      <c r="E149" s="76"/>
      <c r="F149" s="76"/>
      <c r="G149" s="76"/>
      <c r="H149" s="76"/>
      <c r="I149" s="76"/>
    </row>
    <row r="150" spans="1:9" ht="12.75">
      <c r="A150" s="75"/>
      <c r="B150" s="75"/>
      <c r="C150" s="75"/>
      <c r="D150" s="73"/>
      <c r="E150" s="76"/>
      <c r="F150" s="76"/>
      <c r="G150" s="90"/>
      <c r="H150" s="76"/>
      <c r="I150" s="76"/>
    </row>
    <row r="151" spans="1:9" ht="12.75">
      <c r="A151" s="75"/>
      <c r="B151" s="75"/>
      <c r="C151" s="75"/>
      <c r="D151" s="73"/>
      <c r="E151" s="76"/>
      <c r="F151" s="76"/>
      <c r="G151" s="76"/>
      <c r="H151" s="76"/>
      <c r="I151" s="76"/>
    </row>
    <row r="152" spans="1:9" ht="12.75">
      <c r="A152" s="75"/>
      <c r="B152" s="75"/>
      <c r="C152" s="75"/>
      <c r="D152" s="73"/>
      <c r="E152" s="76"/>
      <c r="F152" s="76"/>
      <c r="G152" s="76"/>
      <c r="H152" s="76"/>
      <c r="I152" s="76"/>
    </row>
    <row r="153" spans="1:9" ht="12.75">
      <c r="A153" s="89"/>
      <c r="B153" s="89"/>
      <c r="C153" s="89"/>
      <c r="D153" s="85"/>
      <c r="G153" s="83"/>
      <c r="I153" s="83"/>
    </row>
    <row r="154" spans="1:9" ht="12.75">
      <c r="A154" s="75"/>
      <c r="B154" s="75"/>
      <c r="C154" s="75"/>
      <c r="D154" s="73"/>
      <c r="E154" s="76"/>
      <c r="F154" s="76"/>
      <c r="G154" s="76"/>
      <c r="H154" s="76"/>
      <c r="I154" s="76"/>
    </row>
    <row r="155" spans="1:9" ht="12.75">
      <c r="A155" s="75"/>
      <c r="B155" s="75"/>
      <c r="C155" s="75"/>
      <c r="D155" s="73"/>
      <c r="E155" s="76"/>
      <c r="F155" s="76"/>
      <c r="G155" s="76"/>
      <c r="H155" s="76"/>
      <c r="I155" s="76"/>
    </row>
    <row r="156" spans="5:9" ht="12.75">
      <c r="E156" s="76"/>
      <c r="F156" s="76"/>
      <c r="G156" s="76"/>
      <c r="H156" s="76"/>
      <c r="I156" s="76"/>
    </row>
    <row r="157" spans="4:9" ht="12.75">
      <c r="D157" s="73"/>
      <c r="E157" s="76"/>
      <c r="F157" s="76"/>
      <c r="G157" s="76"/>
      <c r="H157" s="76"/>
      <c r="I157" s="76"/>
    </row>
    <row r="160" ht="12.75">
      <c r="D160" s="73"/>
    </row>
    <row r="162" spans="4:5" ht="12.75">
      <c r="D162" s="73"/>
      <c r="E162" s="86"/>
    </row>
    <row r="164" spans="4:5" ht="12.75">
      <c r="D164" s="73"/>
      <c r="E164" s="86"/>
    </row>
    <row r="166" spans="4:5" ht="12.75">
      <c r="D166" s="87"/>
      <c r="E166" s="73"/>
    </row>
    <row r="167" ht="12.75">
      <c r="D167" s="73"/>
    </row>
    <row r="168" ht="12.75">
      <c r="D168" s="73"/>
    </row>
    <row r="169" ht="12.75">
      <c r="D169" s="73"/>
    </row>
    <row r="171" spans="5:9" ht="12.75">
      <c r="E171" s="74"/>
      <c r="F171" s="74"/>
      <c r="G171" s="74"/>
      <c r="H171" s="74"/>
      <c r="I171" s="74"/>
    </row>
    <row r="172" spans="1:9" ht="12.75">
      <c r="A172" s="73"/>
      <c r="B172" s="73"/>
      <c r="C172" s="73"/>
      <c r="D172" s="75"/>
      <c r="E172" s="74"/>
      <c r="F172" s="74"/>
      <c r="G172" s="74"/>
      <c r="H172" s="74"/>
      <c r="I172" s="74"/>
    </row>
    <row r="174" spans="1:9" ht="12.75">
      <c r="A174" s="75"/>
      <c r="B174" s="75"/>
      <c r="C174" s="75"/>
      <c r="D174" s="73"/>
      <c r="E174" s="76"/>
      <c r="F174" s="76"/>
      <c r="G174" s="76"/>
      <c r="H174" s="76"/>
      <c r="I174" s="76"/>
    </row>
    <row r="175" spans="1:9" ht="12.75">
      <c r="A175" s="75"/>
      <c r="B175" s="75"/>
      <c r="C175" s="75"/>
      <c r="D175" s="73"/>
      <c r="E175" s="76"/>
      <c r="F175" s="76"/>
      <c r="G175" s="76"/>
      <c r="H175" s="76"/>
      <c r="I175" s="76"/>
    </row>
    <row r="176" spans="1:9" ht="12.75">
      <c r="A176" s="75"/>
      <c r="B176" s="75"/>
      <c r="C176" s="75"/>
      <c r="D176" s="73"/>
      <c r="E176" s="76"/>
      <c r="F176" s="76"/>
      <c r="G176" s="76"/>
      <c r="H176" s="76"/>
      <c r="I176" s="76"/>
    </row>
    <row r="177" spans="1:9" ht="12.75">
      <c r="A177" s="75"/>
      <c r="B177" s="75"/>
      <c r="C177" s="75"/>
      <c r="D177" s="73"/>
      <c r="E177" s="76"/>
      <c r="F177" s="76"/>
      <c r="G177" s="76"/>
      <c r="H177" s="76"/>
      <c r="I177" s="76"/>
    </row>
    <row r="178" spans="1:9" ht="12.75">
      <c r="A178" s="75"/>
      <c r="B178" s="75"/>
      <c r="C178" s="75"/>
      <c r="D178" s="73"/>
      <c r="E178" s="76"/>
      <c r="F178" s="76"/>
      <c r="G178" s="76"/>
      <c r="H178" s="76"/>
      <c r="I178" s="76"/>
    </row>
    <row r="179" spans="1:9" ht="12.75">
      <c r="A179" s="75"/>
      <c r="B179" s="75"/>
      <c r="C179" s="75"/>
      <c r="D179" s="73"/>
      <c r="E179" s="76"/>
      <c r="F179" s="76"/>
      <c r="G179" s="76"/>
      <c r="H179" s="76"/>
      <c r="I179" s="76"/>
    </row>
    <row r="180" spans="1:9" ht="12.75">
      <c r="A180" s="75"/>
      <c r="B180" s="75"/>
      <c r="C180" s="75"/>
      <c r="D180" s="73"/>
      <c r="E180" s="76"/>
      <c r="F180" s="76"/>
      <c r="G180" s="76"/>
      <c r="H180" s="76"/>
      <c r="I180" s="76"/>
    </row>
    <row r="181" spans="1:9" ht="12.75">
      <c r="A181" s="75"/>
      <c r="B181" s="75"/>
      <c r="C181" s="75"/>
      <c r="D181" s="73"/>
      <c r="E181" s="76"/>
      <c r="F181" s="76"/>
      <c r="G181" s="76"/>
      <c r="H181" s="76"/>
      <c r="I181" s="76"/>
    </row>
    <row r="182" spans="1:9" ht="12.75">
      <c r="A182" s="75"/>
      <c r="B182" s="75"/>
      <c r="C182" s="75"/>
      <c r="D182" s="73"/>
      <c r="E182" s="76"/>
      <c r="F182" s="76"/>
      <c r="G182" s="76"/>
      <c r="H182" s="76"/>
      <c r="I182" s="76"/>
    </row>
    <row r="183" spans="1:9" ht="12.75">
      <c r="A183" s="75"/>
      <c r="B183" s="75"/>
      <c r="C183" s="75"/>
      <c r="D183" s="73"/>
      <c r="E183" s="76"/>
      <c r="F183" s="76"/>
      <c r="G183" s="76"/>
      <c r="H183" s="84"/>
      <c r="I183" s="76"/>
    </row>
    <row r="184" spans="1:9" ht="12.75">
      <c r="A184" s="75"/>
      <c r="B184" s="75"/>
      <c r="C184" s="75"/>
      <c r="D184" s="73"/>
      <c r="E184" s="76"/>
      <c r="F184" s="76"/>
      <c r="G184" s="76"/>
      <c r="H184" s="76"/>
      <c r="I184" s="76"/>
    </row>
    <row r="185" spans="1:9" ht="12.75">
      <c r="A185" s="75"/>
      <c r="B185" s="75"/>
      <c r="C185" s="75"/>
      <c r="D185" s="73"/>
      <c r="E185" s="76"/>
      <c r="F185" s="76"/>
      <c r="G185" s="76"/>
      <c r="H185" s="76"/>
      <c r="I185" s="76"/>
    </row>
    <row r="186" spans="1:9" ht="12.75">
      <c r="A186" s="75"/>
      <c r="B186" s="75"/>
      <c r="C186" s="75"/>
      <c r="D186" s="73"/>
      <c r="E186" s="76"/>
      <c r="F186" s="90"/>
      <c r="G186" s="76"/>
      <c r="H186" s="76"/>
      <c r="I186" s="76"/>
    </row>
    <row r="187" spans="1:9" ht="12.75">
      <c r="A187" s="89"/>
      <c r="B187" s="89"/>
      <c r="C187" s="89"/>
      <c r="D187" s="85"/>
      <c r="I187" s="83"/>
    </row>
    <row r="188" spans="1:9" ht="12.75">
      <c r="A188" s="75"/>
      <c r="B188" s="75"/>
      <c r="C188" s="75"/>
      <c r="D188" s="73"/>
      <c r="E188" s="76"/>
      <c r="F188" s="76"/>
      <c r="G188" s="76"/>
      <c r="H188" s="76"/>
      <c r="I188" s="76"/>
    </row>
    <row r="189" spans="1:9" ht="12.75">
      <c r="A189" s="89"/>
      <c r="B189" s="89"/>
      <c r="C189" s="89"/>
      <c r="D189" s="85"/>
      <c r="I189" s="83"/>
    </row>
    <row r="190" spans="1:9" ht="12.75">
      <c r="A190" s="75"/>
      <c r="B190" s="75"/>
      <c r="C190" s="75"/>
      <c r="D190" s="73"/>
      <c r="E190" s="76"/>
      <c r="F190" s="76"/>
      <c r="G190" s="76"/>
      <c r="H190" s="76"/>
      <c r="I190" s="76"/>
    </row>
    <row r="191" spans="1:9" ht="12.75">
      <c r="A191" s="75"/>
      <c r="B191" s="75"/>
      <c r="C191" s="75"/>
      <c r="D191" s="73"/>
      <c r="E191" s="76"/>
      <c r="F191" s="76"/>
      <c r="G191" s="76"/>
      <c r="H191" s="76"/>
      <c r="I191" s="76"/>
    </row>
    <row r="192" spans="1:9" ht="12.75">
      <c r="A192" s="75"/>
      <c r="B192" s="75"/>
      <c r="C192" s="75"/>
      <c r="D192" s="73"/>
      <c r="E192" s="76"/>
      <c r="F192" s="76"/>
      <c r="G192" s="76"/>
      <c r="H192" s="76"/>
      <c r="I192" s="76"/>
    </row>
    <row r="193" spans="1:9" ht="12.75">
      <c r="A193" s="75"/>
      <c r="B193" s="75"/>
      <c r="C193" s="75"/>
      <c r="D193" s="73"/>
      <c r="E193" s="76"/>
      <c r="F193" s="76"/>
      <c r="H193" s="76"/>
      <c r="I193" s="76"/>
    </row>
    <row r="194" spans="5:9" ht="12.75">
      <c r="E194" s="76"/>
      <c r="F194" s="76"/>
      <c r="G194" s="76"/>
      <c r="H194" s="76"/>
      <c r="I194" s="76"/>
    </row>
    <row r="195" spans="1:9" ht="12.75">
      <c r="A195" s="75"/>
      <c r="B195" s="75"/>
      <c r="C195" s="75"/>
      <c r="D195" s="73"/>
      <c r="E195" s="76"/>
      <c r="F195" s="76"/>
      <c r="G195" s="76"/>
      <c r="H195" s="76"/>
      <c r="I195" s="76"/>
    </row>
    <row r="196" spans="1:9" ht="12.75">
      <c r="A196" s="75"/>
      <c r="B196" s="75"/>
      <c r="C196" s="75"/>
      <c r="D196" s="73"/>
      <c r="E196" s="76"/>
      <c r="F196" s="76"/>
      <c r="G196" s="76"/>
      <c r="H196" s="76"/>
      <c r="I196" s="76"/>
    </row>
    <row r="197" spans="1:9" ht="12.75">
      <c r="A197" s="75"/>
      <c r="B197" s="75"/>
      <c r="C197" s="75"/>
      <c r="D197" s="73"/>
      <c r="E197" s="76"/>
      <c r="F197" s="76"/>
      <c r="G197" s="76"/>
      <c r="H197" s="76"/>
      <c r="I197" s="76"/>
    </row>
    <row r="198" spans="1:9" ht="12.75">
      <c r="A198" s="75"/>
      <c r="B198" s="75"/>
      <c r="C198" s="75"/>
      <c r="D198" s="73"/>
      <c r="E198" s="76"/>
      <c r="F198" s="76"/>
      <c r="G198" s="76"/>
      <c r="H198" s="76"/>
      <c r="I198" s="76"/>
    </row>
    <row r="199" spans="1:9" ht="12.75">
      <c r="A199" s="75"/>
      <c r="B199" s="75"/>
      <c r="C199" s="75"/>
      <c r="D199" s="73"/>
      <c r="E199" s="76"/>
      <c r="F199" s="76"/>
      <c r="G199" s="76"/>
      <c r="H199" s="76"/>
      <c r="I199" s="76"/>
    </row>
    <row r="200" spans="1:9" ht="12.75">
      <c r="A200" s="75"/>
      <c r="B200" s="75"/>
      <c r="C200" s="75"/>
      <c r="D200" s="73"/>
      <c r="E200" s="76"/>
      <c r="F200" s="76"/>
      <c r="G200" s="90"/>
      <c r="H200" s="76"/>
      <c r="I200" s="76"/>
    </row>
    <row r="201" spans="1:9" ht="12.75">
      <c r="A201" s="75"/>
      <c r="B201" s="75"/>
      <c r="C201" s="75"/>
      <c r="D201" s="73"/>
      <c r="E201" s="76"/>
      <c r="F201" s="76"/>
      <c r="G201" s="76"/>
      <c r="H201" s="76"/>
      <c r="I201" s="76"/>
    </row>
    <row r="202" spans="1:9" ht="12.75">
      <c r="A202" s="75"/>
      <c r="B202" s="75"/>
      <c r="C202" s="75"/>
      <c r="D202" s="73"/>
      <c r="E202" s="76"/>
      <c r="F202" s="76"/>
      <c r="G202" s="76"/>
      <c r="H202" s="90"/>
      <c r="I202" s="76"/>
    </row>
    <row r="203" spans="1:9" ht="12.75">
      <c r="A203" s="75"/>
      <c r="B203" s="75"/>
      <c r="C203" s="75"/>
      <c r="D203" s="73"/>
      <c r="E203" s="76"/>
      <c r="F203" s="76"/>
      <c r="G203" s="76"/>
      <c r="H203" s="76"/>
      <c r="I203" s="76"/>
    </row>
    <row r="204" spans="1:9" ht="12.75">
      <c r="A204" s="75"/>
      <c r="B204" s="75"/>
      <c r="C204" s="75"/>
      <c r="D204" s="73"/>
      <c r="E204" s="76"/>
      <c r="F204" s="76"/>
      <c r="G204" s="90"/>
      <c r="H204" s="76"/>
      <c r="I204" s="76"/>
    </row>
    <row r="205" spans="1:9" ht="12.75">
      <c r="A205" s="75"/>
      <c r="B205" s="75"/>
      <c r="C205" s="75"/>
      <c r="D205" s="73"/>
      <c r="E205" s="76"/>
      <c r="F205" s="76"/>
      <c r="G205" s="76"/>
      <c r="H205" s="76"/>
      <c r="I205" s="76"/>
    </row>
    <row r="206" spans="1:9" ht="12.75">
      <c r="A206" s="75"/>
      <c r="B206" s="75"/>
      <c r="C206" s="75"/>
      <c r="D206" s="73"/>
      <c r="E206" s="76"/>
      <c r="F206" s="76"/>
      <c r="G206" s="76"/>
      <c r="H206" s="76"/>
      <c r="I206" s="76"/>
    </row>
    <row r="207" spans="1:9" ht="12.75">
      <c r="A207" s="89"/>
      <c r="B207" s="89"/>
      <c r="C207" s="89"/>
      <c r="D207" s="85"/>
      <c r="G207" s="83"/>
      <c r="I207" s="83"/>
    </row>
    <row r="208" spans="1:9" ht="12.75">
      <c r="A208" s="75"/>
      <c r="B208" s="75"/>
      <c r="C208" s="75"/>
      <c r="D208" s="73"/>
      <c r="E208" s="76"/>
      <c r="F208" s="76"/>
      <c r="G208" s="76"/>
      <c r="H208" s="76"/>
      <c r="I208" s="76"/>
    </row>
    <row r="209" spans="1:9" ht="12.75">
      <c r="A209" s="75"/>
      <c r="B209" s="75"/>
      <c r="C209" s="75"/>
      <c r="D209" s="73"/>
      <c r="E209" s="76"/>
      <c r="F209" s="76"/>
      <c r="G209" s="76"/>
      <c r="H209" s="76"/>
      <c r="I209" s="76"/>
    </row>
    <row r="210" spans="5:9" ht="12.75">
      <c r="E210" s="76"/>
      <c r="F210" s="76"/>
      <c r="G210" s="76"/>
      <c r="H210" s="76"/>
      <c r="I210" s="76"/>
    </row>
    <row r="211" spans="4:9" ht="12.75">
      <c r="D211" s="73"/>
      <c r="E211" s="76"/>
      <c r="F211" s="76"/>
      <c r="G211" s="76"/>
      <c r="H211" s="76"/>
      <c r="I211" s="76"/>
    </row>
    <row r="214" ht="12.75">
      <c r="D214" s="73"/>
    </row>
    <row r="216" spans="4:5" ht="12.75">
      <c r="D216" s="73"/>
      <c r="E216" s="86"/>
    </row>
    <row r="218" spans="4:5" ht="12.75">
      <c r="D218" s="73"/>
      <c r="E218" s="86"/>
    </row>
    <row r="220" spans="4:5" ht="12.75">
      <c r="D220" s="87"/>
      <c r="E220" s="73"/>
    </row>
    <row r="221" ht="12.75">
      <c r="D221" s="73"/>
    </row>
    <row r="222" ht="12.75">
      <c r="D222" s="73"/>
    </row>
    <row r="223" ht="12.75">
      <c r="D223" s="73"/>
    </row>
    <row r="225" spans="5:9" ht="12.75">
      <c r="E225" s="74"/>
      <c r="F225" s="74"/>
      <c r="G225" s="74"/>
      <c r="H225" s="74"/>
      <c r="I225" s="74"/>
    </row>
    <row r="226" spans="1:9" ht="12.75">
      <c r="A226" s="73"/>
      <c r="B226" s="73"/>
      <c r="C226" s="73"/>
      <c r="D226" s="73"/>
      <c r="E226" s="74"/>
      <c r="F226" s="74"/>
      <c r="G226" s="74"/>
      <c r="H226" s="74"/>
      <c r="I226" s="74"/>
    </row>
    <row r="228" spans="1:9" ht="12.75">
      <c r="A228" s="75"/>
      <c r="B228" s="75"/>
      <c r="C228" s="75"/>
      <c r="D228" s="73"/>
      <c r="E228" s="76"/>
      <c r="F228" s="76"/>
      <c r="G228" s="76"/>
      <c r="H228" s="76"/>
      <c r="I228" s="76"/>
    </row>
    <row r="229" spans="1:9" ht="12.75">
      <c r="A229" s="75"/>
      <c r="B229" s="75"/>
      <c r="C229" s="75"/>
      <c r="D229" s="73"/>
      <c r="E229" s="76"/>
      <c r="F229" s="76"/>
      <c r="G229" s="76"/>
      <c r="H229" s="76"/>
      <c r="I229" s="76"/>
    </row>
    <row r="230" spans="1:9" ht="12.75">
      <c r="A230" s="75"/>
      <c r="B230" s="75"/>
      <c r="C230" s="75"/>
      <c r="D230" s="73"/>
      <c r="E230" s="76"/>
      <c r="F230" s="76"/>
      <c r="G230" s="90"/>
      <c r="H230" s="76"/>
      <c r="I230" s="76"/>
    </row>
    <row r="231" spans="1:9" ht="12.75">
      <c r="A231" s="75"/>
      <c r="B231" s="75"/>
      <c r="C231" s="75"/>
      <c r="D231" s="73"/>
      <c r="E231" s="76"/>
      <c r="F231" s="76"/>
      <c r="G231" s="76"/>
      <c r="H231" s="76"/>
      <c r="I231" s="76"/>
    </row>
    <row r="232" spans="1:9" ht="12.75">
      <c r="A232" s="75"/>
      <c r="B232" s="75"/>
      <c r="C232" s="75"/>
      <c r="D232" s="73"/>
      <c r="E232" s="76"/>
      <c r="F232" s="76"/>
      <c r="G232" s="76"/>
      <c r="H232" s="76"/>
      <c r="I232" s="76"/>
    </row>
    <row r="233" spans="1:9" ht="12.75">
      <c r="A233" s="75"/>
      <c r="B233" s="75"/>
      <c r="C233" s="75"/>
      <c r="D233" s="73"/>
      <c r="E233" s="76"/>
      <c r="F233" s="76"/>
      <c r="G233" s="76"/>
      <c r="H233" s="76"/>
      <c r="I233" s="76"/>
    </row>
    <row r="234" spans="1:9" ht="12.75">
      <c r="A234" s="75"/>
      <c r="B234" s="75"/>
      <c r="C234" s="75"/>
      <c r="D234" s="73"/>
      <c r="E234" s="76"/>
      <c r="F234" s="76"/>
      <c r="G234" s="76"/>
      <c r="H234" s="76"/>
      <c r="I234" s="76"/>
    </row>
    <row r="235" spans="1:9" ht="12.75">
      <c r="A235" s="91"/>
      <c r="B235" s="75"/>
      <c r="C235" s="75"/>
      <c r="D235" s="73"/>
      <c r="E235" s="76"/>
      <c r="F235" s="76"/>
      <c r="G235" s="76"/>
      <c r="H235" s="76"/>
      <c r="I235" s="76"/>
    </row>
    <row r="236" spans="1:9" ht="12.75">
      <c r="A236" s="75"/>
      <c r="B236" s="75"/>
      <c r="C236" s="75"/>
      <c r="D236" s="73"/>
      <c r="E236" s="76"/>
      <c r="F236" s="76"/>
      <c r="G236" s="76"/>
      <c r="H236" s="76"/>
      <c r="I236" s="76"/>
    </row>
    <row r="237" spans="1:9" ht="12.75">
      <c r="A237" s="75"/>
      <c r="B237" s="75"/>
      <c r="C237" s="75"/>
      <c r="D237" s="73"/>
      <c r="E237" s="76"/>
      <c r="F237" s="76"/>
      <c r="G237" s="76"/>
      <c r="H237" s="76"/>
      <c r="I237" s="76"/>
    </row>
    <row r="238" spans="1:9" ht="12.75">
      <c r="A238" s="75"/>
      <c r="B238" s="75"/>
      <c r="C238" s="75"/>
      <c r="D238" s="73"/>
      <c r="E238" s="76"/>
      <c r="F238" s="76"/>
      <c r="G238" s="76"/>
      <c r="H238" s="76"/>
      <c r="I238" s="76"/>
    </row>
    <row r="239" spans="1:9" ht="12.75">
      <c r="A239" s="75"/>
      <c r="B239" s="75"/>
      <c r="C239" s="75"/>
      <c r="D239" s="73"/>
      <c r="E239" s="76"/>
      <c r="F239" s="76"/>
      <c r="G239" s="76"/>
      <c r="H239" s="76"/>
      <c r="I239" s="76"/>
    </row>
    <row r="240" spans="1:9" ht="12.75">
      <c r="A240" s="75"/>
      <c r="B240" s="75"/>
      <c r="C240" s="75"/>
      <c r="D240" s="73"/>
      <c r="E240" s="76"/>
      <c r="F240" s="76"/>
      <c r="G240" s="76"/>
      <c r="H240" s="76"/>
      <c r="I240" s="76"/>
    </row>
    <row r="241" spans="1:9" ht="12.75">
      <c r="A241" s="89"/>
      <c r="B241" s="89"/>
      <c r="C241" s="89"/>
      <c r="D241" s="85"/>
      <c r="H241" s="92"/>
      <c r="I241" s="83"/>
    </row>
    <row r="242" spans="1:9" ht="12.75">
      <c r="A242" s="75"/>
      <c r="B242" s="75"/>
      <c r="C242" s="75"/>
      <c r="D242" s="73"/>
      <c r="E242" s="76"/>
      <c r="F242" s="76"/>
      <c r="G242" s="76"/>
      <c r="H242" s="76"/>
      <c r="I242" s="76"/>
    </row>
    <row r="243" spans="1:9" ht="12.75">
      <c r="A243" s="89"/>
      <c r="B243" s="89"/>
      <c r="C243" s="89"/>
      <c r="D243" s="85"/>
      <c r="I243" s="83"/>
    </row>
    <row r="244" spans="1:9" ht="12.75">
      <c r="A244" s="75"/>
      <c r="B244" s="75"/>
      <c r="C244" s="75"/>
      <c r="D244" s="73"/>
      <c r="E244" s="76"/>
      <c r="F244" s="76"/>
      <c r="G244" s="76"/>
      <c r="H244" s="76"/>
      <c r="I244" s="76"/>
    </row>
    <row r="245" spans="1:9" ht="12.75">
      <c r="A245" s="75"/>
      <c r="B245" s="75"/>
      <c r="C245" s="75"/>
      <c r="D245" s="73"/>
      <c r="E245" s="76"/>
      <c r="F245" s="76"/>
      <c r="G245" s="76"/>
      <c r="H245" s="76"/>
      <c r="I245" s="76"/>
    </row>
    <row r="246" spans="1:9" ht="12.75">
      <c r="A246" s="75"/>
      <c r="B246" s="75"/>
      <c r="C246" s="75"/>
      <c r="D246" s="73"/>
      <c r="E246" s="76"/>
      <c r="F246" s="76"/>
      <c r="G246" s="76"/>
      <c r="H246" s="76"/>
      <c r="I246" s="76"/>
    </row>
    <row r="247" spans="1:9" ht="12.75">
      <c r="A247" s="75"/>
      <c r="B247" s="75"/>
      <c r="C247" s="75"/>
      <c r="D247" s="73"/>
      <c r="E247" s="76"/>
      <c r="F247" s="76"/>
      <c r="G247" s="76"/>
      <c r="H247" s="76"/>
      <c r="I247" s="76"/>
    </row>
    <row r="248" spans="5:9" ht="12.75">
      <c r="E248" s="76"/>
      <c r="F248" s="76"/>
      <c r="G248" s="76"/>
      <c r="H248" s="76"/>
      <c r="I248" s="76"/>
    </row>
    <row r="249" spans="1:9" ht="12.75">
      <c r="A249" s="75"/>
      <c r="B249" s="75"/>
      <c r="C249" s="75"/>
      <c r="D249" s="73"/>
      <c r="E249" s="76"/>
      <c r="F249" s="76"/>
      <c r="G249" s="76"/>
      <c r="H249" s="76"/>
      <c r="I249" s="76"/>
    </row>
    <row r="250" spans="1:9" ht="12.75">
      <c r="A250" s="75"/>
      <c r="B250" s="75"/>
      <c r="C250" s="75"/>
      <c r="D250" s="73"/>
      <c r="E250" s="76"/>
      <c r="F250" s="76"/>
      <c r="G250" s="76"/>
      <c r="H250" s="76"/>
      <c r="I250" s="76"/>
    </row>
    <row r="251" spans="1:9" ht="12.75">
      <c r="A251" s="75"/>
      <c r="B251" s="75"/>
      <c r="C251" s="75"/>
      <c r="D251" s="73"/>
      <c r="E251" s="76"/>
      <c r="F251" s="76"/>
      <c r="G251" s="76"/>
      <c r="H251" s="76"/>
      <c r="I251" s="76"/>
    </row>
    <row r="252" spans="1:9" ht="12.75">
      <c r="A252" s="75"/>
      <c r="B252" s="75"/>
      <c r="C252" s="75"/>
      <c r="D252" s="73"/>
      <c r="E252" s="76"/>
      <c r="F252" s="76"/>
      <c r="G252" s="76"/>
      <c r="H252" s="76"/>
      <c r="I252" s="76"/>
    </row>
    <row r="253" spans="1:9" ht="12.75">
      <c r="A253" s="75"/>
      <c r="B253" s="75"/>
      <c r="C253" s="75"/>
      <c r="D253" s="73"/>
      <c r="E253" s="76"/>
      <c r="F253" s="76"/>
      <c r="G253" s="76"/>
      <c r="H253" s="76"/>
      <c r="I253" s="76"/>
    </row>
    <row r="254" spans="1:9" ht="12.75">
      <c r="A254" s="75"/>
      <c r="B254" s="75"/>
      <c r="C254" s="75"/>
      <c r="D254" s="73"/>
      <c r="E254" s="76"/>
      <c r="F254" s="76"/>
      <c r="G254" s="90"/>
      <c r="H254" s="76"/>
      <c r="I254" s="76"/>
    </row>
    <row r="255" spans="1:9" ht="12.75">
      <c r="A255" s="75"/>
      <c r="B255" s="75"/>
      <c r="C255" s="75"/>
      <c r="D255" s="73"/>
      <c r="E255" s="76"/>
      <c r="F255" s="76"/>
      <c r="G255" s="76"/>
      <c r="H255" s="76"/>
      <c r="I255" s="76"/>
    </row>
    <row r="256" spans="1:9" ht="12.75">
      <c r="A256" s="75"/>
      <c r="B256" s="75"/>
      <c r="C256" s="75"/>
      <c r="D256" s="73"/>
      <c r="E256" s="76"/>
      <c r="F256" s="76"/>
      <c r="G256" s="76"/>
      <c r="H256" s="76"/>
      <c r="I256" s="76"/>
    </row>
    <row r="257" spans="1:9" ht="12.75">
      <c r="A257" s="75"/>
      <c r="B257" s="75"/>
      <c r="C257" s="75"/>
      <c r="D257" s="73"/>
      <c r="E257" s="76"/>
      <c r="F257" s="76"/>
      <c r="G257" s="76"/>
      <c r="H257" s="76"/>
      <c r="I257" s="76"/>
    </row>
    <row r="258" spans="1:9" ht="12.75">
      <c r="A258" s="75"/>
      <c r="B258" s="75"/>
      <c r="C258" s="75"/>
      <c r="D258" s="73"/>
      <c r="E258" s="76"/>
      <c r="F258" s="76"/>
      <c r="G258" s="90"/>
      <c r="H258" s="76"/>
      <c r="I258" s="76"/>
    </row>
    <row r="259" spans="1:9" ht="12.75">
      <c r="A259" s="75"/>
      <c r="B259" s="75"/>
      <c r="C259" s="75"/>
      <c r="D259" s="73"/>
      <c r="E259" s="76"/>
      <c r="F259" s="76"/>
      <c r="G259" s="76"/>
      <c r="H259" s="76"/>
      <c r="I259" s="76"/>
    </row>
    <row r="260" spans="1:9" ht="12.75">
      <c r="A260" s="75"/>
      <c r="B260" s="75"/>
      <c r="C260" s="75"/>
      <c r="D260" s="73"/>
      <c r="E260" s="76"/>
      <c r="F260" s="76"/>
      <c r="G260" s="76"/>
      <c r="H260" s="76"/>
      <c r="I260" s="76"/>
    </row>
    <row r="261" spans="1:9" ht="12.75">
      <c r="A261" s="89"/>
      <c r="B261" s="89"/>
      <c r="C261" s="89"/>
      <c r="D261" s="85"/>
      <c r="G261" s="83"/>
      <c r="I261" s="83"/>
    </row>
    <row r="262" spans="1:9" ht="12.75">
      <c r="A262" s="75"/>
      <c r="B262" s="75"/>
      <c r="C262" s="75"/>
      <c r="D262" s="73"/>
      <c r="E262" s="76"/>
      <c r="F262" s="76"/>
      <c r="G262" s="76"/>
      <c r="H262" s="76"/>
      <c r="I262" s="76"/>
    </row>
    <row r="263" spans="1:9" ht="12.75">
      <c r="A263" s="75"/>
      <c r="B263" s="75"/>
      <c r="C263" s="75"/>
      <c r="D263" s="73"/>
      <c r="E263" s="76"/>
      <c r="F263" s="76"/>
      <c r="G263" s="76"/>
      <c r="H263" s="76"/>
      <c r="I263" s="76"/>
    </row>
    <row r="264" spans="5:9" ht="12.75">
      <c r="E264" s="76"/>
      <c r="F264" s="76"/>
      <c r="G264" s="76"/>
      <c r="H264" s="76"/>
      <c r="I264" s="76"/>
    </row>
    <row r="265" spans="4:9" ht="12.75">
      <c r="D265" s="73"/>
      <c r="E265" s="76"/>
      <c r="F265" s="76"/>
      <c r="G265" s="76"/>
      <c r="H265" s="76"/>
      <c r="I265" s="76"/>
    </row>
    <row r="268" ht="12.75">
      <c r="D268" s="73"/>
    </row>
    <row r="270" spans="4:5" ht="12.75">
      <c r="D270" s="73"/>
      <c r="E270" s="86"/>
    </row>
    <row r="272" spans="4:5" ht="12.75">
      <c r="D272" s="73"/>
      <c r="E272" s="86"/>
    </row>
    <row r="274" spans="4:5" ht="12.75">
      <c r="D274" s="87"/>
      <c r="E274" s="73"/>
    </row>
    <row r="275" ht="12.75">
      <c r="D275" s="73"/>
    </row>
    <row r="276" ht="12.75">
      <c r="D276" s="73"/>
    </row>
    <row r="277" ht="12.75">
      <c r="D277" s="73"/>
    </row>
    <row r="279" spans="5:9" ht="12.75">
      <c r="E279" s="74"/>
      <c r="F279" s="74"/>
      <c r="G279" s="74"/>
      <c r="H279" s="74"/>
      <c r="I279" s="74"/>
    </row>
    <row r="280" spans="1:9" ht="12.75">
      <c r="A280" s="73"/>
      <c r="B280" s="73"/>
      <c r="C280" s="73"/>
      <c r="D280" s="73"/>
      <c r="E280" s="74"/>
      <c r="F280" s="74"/>
      <c r="G280" s="74"/>
      <c r="H280" s="74"/>
      <c r="I280" s="74"/>
    </row>
    <row r="282" spans="1:9" ht="12.75">
      <c r="A282" s="75"/>
      <c r="B282" s="75"/>
      <c r="C282" s="75"/>
      <c r="D282" s="73"/>
      <c r="E282" s="76"/>
      <c r="F282" s="76"/>
      <c r="G282" s="76"/>
      <c r="H282" s="76"/>
      <c r="I282" s="76"/>
    </row>
    <row r="283" spans="1:9" ht="12.75">
      <c r="A283" s="75"/>
      <c r="B283" s="75"/>
      <c r="C283" s="75"/>
      <c r="D283" s="73"/>
      <c r="E283" s="76"/>
      <c r="F283" s="76"/>
      <c r="G283" s="76"/>
      <c r="H283" s="76"/>
      <c r="I283" s="76"/>
    </row>
    <row r="284" spans="1:9" ht="12.75">
      <c r="A284" s="75"/>
      <c r="B284" s="75"/>
      <c r="C284" s="75"/>
      <c r="D284" s="73"/>
      <c r="E284" s="76"/>
      <c r="F284" s="76"/>
      <c r="G284" s="76"/>
      <c r="H284" s="76"/>
      <c r="I284" s="76"/>
    </row>
    <row r="285" spans="1:9" ht="12.75">
      <c r="A285" s="75"/>
      <c r="B285" s="75"/>
      <c r="C285" s="75"/>
      <c r="D285" s="73"/>
      <c r="E285" s="76"/>
      <c r="F285" s="76"/>
      <c r="G285" s="76"/>
      <c r="H285" s="76"/>
      <c r="I285" s="76"/>
    </row>
    <row r="286" spans="1:9" ht="12.75">
      <c r="A286" s="75"/>
      <c r="B286" s="75"/>
      <c r="C286" s="75"/>
      <c r="D286" s="73"/>
      <c r="E286" s="76"/>
      <c r="F286" s="76"/>
      <c r="G286" s="76"/>
      <c r="H286" s="76"/>
      <c r="I286" s="76"/>
    </row>
    <row r="287" spans="1:9" ht="12.75">
      <c r="A287" s="75"/>
      <c r="B287" s="75"/>
      <c r="C287" s="75"/>
      <c r="D287" s="73"/>
      <c r="E287" s="76"/>
      <c r="F287" s="76"/>
      <c r="G287" s="76"/>
      <c r="H287" s="76"/>
      <c r="I287" s="76"/>
    </row>
    <row r="288" spans="1:9" ht="12.75">
      <c r="A288" s="75"/>
      <c r="B288" s="75"/>
      <c r="C288" s="75"/>
      <c r="D288" s="73"/>
      <c r="E288" s="76"/>
      <c r="F288" s="76"/>
      <c r="G288" s="76"/>
      <c r="H288" s="76"/>
      <c r="I288" s="76"/>
    </row>
    <row r="289" spans="1:9" ht="12.75">
      <c r="A289" s="75"/>
      <c r="B289" s="75"/>
      <c r="C289" s="75"/>
      <c r="D289" s="73"/>
      <c r="E289" s="90"/>
      <c r="F289" s="76"/>
      <c r="G289" s="76"/>
      <c r="H289" s="76"/>
      <c r="I289" s="76"/>
    </row>
    <row r="290" spans="1:9" ht="12.75">
      <c r="A290" s="75"/>
      <c r="B290" s="75"/>
      <c r="C290" s="75"/>
      <c r="D290" s="73"/>
      <c r="E290" s="76"/>
      <c r="F290" s="76"/>
      <c r="G290" s="76"/>
      <c r="H290" s="76"/>
      <c r="I290" s="76"/>
    </row>
    <row r="291" spans="1:9" ht="12.75">
      <c r="A291" s="75"/>
      <c r="B291" s="75"/>
      <c r="C291" s="75"/>
      <c r="D291" s="73"/>
      <c r="E291" s="76"/>
      <c r="F291" s="76"/>
      <c r="G291" s="76"/>
      <c r="H291" s="76"/>
      <c r="I291" s="76"/>
    </row>
    <row r="292" spans="1:9" ht="12.75">
      <c r="A292" s="75"/>
      <c r="B292" s="75"/>
      <c r="C292" s="75"/>
      <c r="D292" s="73"/>
      <c r="E292" s="76"/>
      <c r="F292" s="76"/>
      <c r="G292" s="76"/>
      <c r="H292" s="76"/>
      <c r="I292" s="76"/>
    </row>
    <row r="293" spans="1:9" ht="12.75">
      <c r="A293" s="75"/>
      <c r="B293" s="75"/>
      <c r="C293" s="75"/>
      <c r="D293" s="73"/>
      <c r="E293" s="76"/>
      <c r="F293" s="76"/>
      <c r="G293" s="76"/>
      <c r="H293" s="76"/>
      <c r="I293" s="76"/>
    </row>
    <row r="294" spans="1:9" ht="12.75">
      <c r="A294" s="75"/>
      <c r="B294" s="75"/>
      <c r="C294" s="75"/>
      <c r="D294" s="73"/>
      <c r="E294" s="76"/>
      <c r="F294" s="76"/>
      <c r="G294" s="76"/>
      <c r="H294" s="76"/>
      <c r="I294" s="76"/>
    </row>
    <row r="295" spans="1:9" ht="12.75">
      <c r="A295" s="89"/>
      <c r="B295" s="89"/>
      <c r="C295" s="89"/>
      <c r="D295" s="85"/>
      <c r="H295" s="83"/>
      <c r="I295" s="83"/>
    </row>
    <row r="296" spans="1:9" ht="12.75">
      <c r="A296" s="75"/>
      <c r="B296" s="75"/>
      <c r="C296" s="75"/>
      <c r="D296" s="73"/>
      <c r="E296" s="76"/>
      <c r="F296" s="76"/>
      <c r="G296" s="76"/>
      <c r="H296" s="76"/>
      <c r="I296" s="76"/>
    </row>
    <row r="297" spans="1:9" ht="12.75">
      <c r="A297" s="89"/>
      <c r="B297" s="89"/>
      <c r="C297" s="89"/>
      <c r="D297" s="85"/>
      <c r="I297" s="83"/>
    </row>
    <row r="298" spans="1:9" ht="12.75">
      <c r="A298" s="75"/>
      <c r="B298" s="75"/>
      <c r="C298" s="75"/>
      <c r="D298" s="73"/>
      <c r="E298" s="76"/>
      <c r="F298" s="76"/>
      <c r="G298" s="76"/>
      <c r="H298" s="76"/>
      <c r="I298" s="76"/>
    </row>
    <row r="299" spans="1:9" ht="12.75">
      <c r="A299" s="75"/>
      <c r="B299" s="75"/>
      <c r="C299" s="75"/>
      <c r="D299" s="73"/>
      <c r="E299" s="76"/>
      <c r="F299" s="76"/>
      <c r="G299" s="90"/>
      <c r="H299" s="76"/>
      <c r="I299" s="76"/>
    </row>
    <row r="300" spans="1:9" ht="12.75">
      <c r="A300" s="75"/>
      <c r="B300" s="75"/>
      <c r="C300" s="75"/>
      <c r="D300" s="73"/>
      <c r="E300" s="76"/>
      <c r="F300" s="76"/>
      <c r="G300" s="76"/>
      <c r="H300" s="76"/>
      <c r="I300" s="76"/>
    </row>
    <row r="301" spans="1:9" ht="12.75">
      <c r="A301" s="75"/>
      <c r="B301" s="75"/>
      <c r="C301" s="75"/>
      <c r="D301" s="73"/>
      <c r="E301" s="76"/>
      <c r="F301" s="76"/>
      <c r="G301" s="76"/>
      <c r="H301" s="90"/>
      <c r="I301" s="76"/>
    </row>
    <row r="302" spans="5:9" ht="12.75">
      <c r="E302" s="76"/>
      <c r="F302" s="76"/>
      <c r="G302" s="76"/>
      <c r="H302" s="76"/>
      <c r="I302" s="76"/>
    </row>
    <row r="303" spans="1:9" ht="12.75">
      <c r="A303" s="75"/>
      <c r="B303" s="75"/>
      <c r="C303" s="75"/>
      <c r="D303" s="73"/>
      <c r="E303" s="76"/>
      <c r="F303" s="76"/>
      <c r="G303" s="76"/>
      <c r="H303" s="76"/>
      <c r="I303" s="76"/>
    </row>
    <row r="304" spans="1:9" ht="12.75">
      <c r="A304" s="75"/>
      <c r="B304" s="75"/>
      <c r="C304" s="75"/>
      <c r="D304" s="73"/>
      <c r="E304" s="76"/>
      <c r="F304" s="76"/>
      <c r="G304" s="76"/>
      <c r="H304" s="76"/>
      <c r="I304" s="76"/>
    </row>
    <row r="305" spans="1:9" ht="12.75">
      <c r="A305" s="75"/>
      <c r="B305" s="75"/>
      <c r="C305" s="75"/>
      <c r="D305" s="73"/>
      <c r="E305" s="76"/>
      <c r="F305" s="76"/>
      <c r="G305" s="76"/>
      <c r="H305" s="76"/>
      <c r="I305" s="76"/>
    </row>
    <row r="306" spans="1:9" ht="12.75">
      <c r="A306" s="75"/>
      <c r="B306" s="75"/>
      <c r="C306" s="75"/>
      <c r="D306" s="73"/>
      <c r="E306" s="76"/>
      <c r="F306" s="76"/>
      <c r="G306" s="76"/>
      <c r="H306" s="76"/>
      <c r="I306" s="76"/>
    </row>
    <row r="307" spans="1:9" ht="12.75">
      <c r="A307" s="75"/>
      <c r="B307" s="75"/>
      <c r="C307" s="75"/>
      <c r="D307" s="73"/>
      <c r="E307" s="76"/>
      <c r="F307" s="76"/>
      <c r="G307" s="76"/>
      <c r="H307" s="76"/>
      <c r="I307" s="76"/>
    </row>
    <row r="308" spans="1:9" ht="12.75">
      <c r="A308" s="75"/>
      <c r="B308" s="75"/>
      <c r="C308" s="75"/>
      <c r="D308" s="73"/>
      <c r="E308" s="76"/>
      <c r="F308" s="76"/>
      <c r="G308" s="90"/>
      <c r="H308" s="76"/>
      <c r="I308" s="76"/>
    </row>
    <row r="309" spans="1:9" ht="12.75">
      <c r="A309" s="75"/>
      <c r="B309" s="75"/>
      <c r="C309" s="75"/>
      <c r="D309" s="73"/>
      <c r="E309" s="76"/>
      <c r="F309" s="76"/>
      <c r="G309" s="76"/>
      <c r="H309" s="90"/>
      <c r="I309" s="76"/>
    </row>
    <row r="310" spans="1:9" ht="12.75">
      <c r="A310" s="75"/>
      <c r="B310" s="75"/>
      <c r="C310" s="75"/>
      <c r="D310" s="73"/>
      <c r="E310" s="76"/>
      <c r="F310" s="76"/>
      <c r="G310" s="76"/>
      <c r="H310" s="90"/>
      <c r="I310" s="76"/>
    </row>
    <row r="311" spans="1:9" ht="12.75">
      <c r="A311" s="75"/>
      <c r="B311" s="75"/>
      <c r="C311" s="75"/>
      <c r="D311" s="73"/>
      <c r="E311" s="76"/>
      <c r="F311" s="76"/>
      <c r="G311" s="76"/>
      <c r="H311" s="76"/>
      <c r="I311" s="76"/>
    </row>
    <row r="312" spans="1:9" ht="12.75">
      <c r="A312" s="75"/>
      <c r="B312" s="75"/>
      <c r="C312" s="75"/>
      <c r="D312" s="73"/>
      <c r="E312" s="76"/>
      <c r="F312" s="76"/>
      <c r="G312" s="90"/>
      <c r="H312" s="84"/>
      <c r="I312" s="76"/>
    </row>
    <row r="313" spans="1:9" ht="12.75">
      <c r="A313" s="75"/>
      <c r="B313" s="75"/>
      <c r="C313" s="75"/>
      <c r="D313" s="73"/>
      <c r="E313" s="76"/>
      <c r="F313" s="76"/>
      <c r="G313" s="76"/>
      <c r="H313" s="76"/>
      <c r="I313" s="76"/>
    </row>
    <row r="314" spans="1:9" ht="12.75">
      <c r="A314" s="75"/>
      <c r="B314" s="75"/>
      <c r="C314" s="75"/>
      <c r="D314" s="73"/>
      <c r="E314" s="76"/>
      <c r="F314" s="76"/>
      <c r="G314" s="76"/>
      <c r="H314" s="76"/>
      <c r="I314" s="76"/>
    </row>
    <row r="315" spans="1:9" ht="12.75">
      <c r="A315" s="89"/>
      <c r="B315" s="89"/>
      <c r="C315" s="89"/>
      <c r="D315" s="85"/>
      <c r="G315" s="83"/>
      <c r="I315" s="83"/>
    </row>
    <row r="316" spans="1:9" ht="12.75">
      <c r="A316" s="75"/>
      <c r="B316" s="75"/>
      <c r="C316" s="75"/>
      <c r="D316" s="73"/>
      <c r="E316" s="76"/>
      <c r="F316" s="76"/>
      <c r="G316" s="76"/>
      <c r="H316" s="76"/>
      <c r="I316" s="76"/>
    </row>
    <row r="317" spans="1:9" ht="12.75">
      <c r="A317" s="75"/>
      <c r="B317" s="75"/>
      <c r="C317" s="75"/>
      <c r="D317" s="73"/>
      <c r="E317" s="76"/>
      <c r="F317" s="76"/>
      <c r="G317" s="76"/>
      <c r="H317" s="76"/>
      <c r="I317" s="76"/>
    </row>
    <row r="318" spans="1:9" ht="12.75">
      <c r="A318" s="85"/>
      <c r="E318" s="76"/>
      <c r="F318" s="76"/>
      <c r="G318" s="76"/>
      <c r="H318" s="76"/>
      <c r="I318" s="76"/>
    </row>
    <row r="319" spans="4:9" ht="12.75">
      <c r="D319" s="73"/>
      <c r="E319" s="76"/>
      <c r="F319" s="76"/>
      <c r="G319" s="76"/>
      <c r="H319" s="76"/>
      <c r="I319" s="76"/>
    </row>
    <row r="322" ht="12.75">
      <c r="D322" s="73"/>
    </row>
    <row r="324" spans="4:5" ht="12.75">
      <c r="D324" s="73"/>
      <c r="E324" s="86"/>
    </row>
    <row r="326" spans="4:5" ht="12.75">
      <c r="D326" s="73"/>
      <c r="E326" s="86"/>
    </row>
    <row r="328" spans="4:5" ht="12.75">
      <c r="D328" s="87"/>
      <c r="E328" s="73"/>
    </row>
    <row r="329" ht="12.75">
      <c r="D329" s="73"/>
    </row>
    <row r="330" ht="12.75">
      <c r="D330" s="73"/>
    </row>
    <row r="331" ht="12.75">
      <c r="D331" s="73"/>
    </row>
    <row r="333" spans="5:9" ht="12.75">
      <c r="E333" s="74"/>
      <c r="F333" s="74"/>
      <c r="G333" s="74"/>
      <c r="H333" s="74"/>
      <c r="I333" s="74"/>
    </row>
    <row r="334" spans="1:9" ht="12.75">
      <c r="A334" s="73"/>
      <c r="B334" s="73"/>
      <c r="C334" s="73"/>
      <c r="D334" s="73"/>
      <c r="E334" s="74"/>
      <c r="F334" s="74"/>
      <c r="G334" s="74"/>
      <c r="H334" s="74"/>
      <c r="I334" s="74"/>
    </row>
    <row r="336" spans="1:9" ht="12.75">
      <c r="A336" s="75"/>
      <c r="B336" s="75"/>
      <c r="C336" s="75"/>
      <c r="D336" s="73"/>
      <c r="E336" s="76"/>
      <c r="F336" s="76"/>
      <c r="G336" s="76"/>
      <c r="H336" s="76"/>
      <c r="I336" s="76"/>
    </row>
    <row r="337" spans="1:9" ht="12.75">
      <c r="A337" s="75"/>
      <c r="B337" s="75"/>
      <c r="C337" s="75"/>
      <c r="D337" s="73"/>
      <c r="E337" s="76"/>
      <c r="F337" s="76"/>
      <c r="G337" s="76"/>
      <c r="H337" s="76"/>
      <c r="I337" s="76"/>
    </row>
    <row r="338" spans="1:9" ht="12.75">
      <c r="A338" s="75"/>
      <c r="B338" s="75"/>
      <c r="C338" s="75"/>
      <c r="D338" s="73"/>
      <c r="E338" s="76"/>
      <c r="F338" s="76"/>
      <c r="G338" s="76"/>
      <c r="H338" s="76"/>
      <c r="I338" s="76"/>
    </row>
    <row r="339" spans="1:9" ht="12.75">
      <c r="A339" s="75"/>
      <c r="B339" s="75"/>
      <c r="C339" s="75"/>
      <c r="D339" s="73"/>
      <c r="E339" s="76"/>
      <c r="F339" s="80"/>
      <c r="G339" s="76"/>
      <c r="H339" s="76"/>
      <c r="I339" s="76"/>
    </row>
    <row r="340" spans="1:9" ht="12.75">
      <c r="A340" s="75"/>
      <c r="B340" s="75"/>
      <c r="C340" s="75"/>
      <c r="D340" s="73"/>
      <c r="E340" s="76"/>
      <c r="F340" s="76"/>
      <c r="G340" s="76"/>
      <c r="H340" s="76"/>
      <c r="I340" s="76"/>
    </row>
    <row r="341" spans="1:9" ht="12.75">
      <c r="A341" s="75"/>
      <c r="B341" s="75"/>
      <c r="C341" s="75"/>
      <c r="D341" s="73"/>
      <c r="E341" s="76"/>
      <c r="F341" s="76"/>
      <c r="G341" s="76"/>
      <c r="H341" s="76"/>
      <c r="I341" s="76"/>
    </row>
    <row r="342" spans="1:9" ht="12.75">
      <c r="A342" s="75"/>
      <c r="B342" s="75"/>
      <c r="C342" s="75"/>
      <c r="D342" s="73"/>
      <c r="E342" s="76"/>
      <c r="F342" s="76"/>
      <c r="G342" s="76"/>
      <c r="H342" s="76"/>
      <c r="I342" s="76"/>
    </row>
    <row r="343" spans="1:9" ht="12.75">
      <c r="A343" s="91"/>
      <c r="B343" s="75"/>
      <c r="C343" s="75"/>
      <c r="D343" s="73"/>
      <c r="E343" s="76"/>
      <c r="F343" s="76"/>
      <c r="G343" s="76"/>
      <c r="H343" s="76"/>
      <c r="I343" s="76"/>
    </row>
    <row r="344" spans="1:9" ht="12.75">
      <c r="A344" s="75"/>
      <c r="B344" s="75"/>
      <c r="C344" s="75"/>
      <c r="D344" s="73"/>
      <c r="E344" s="76"/>
      <c r="F344" s="76"/>
      <c r="G344" s="76"/>
      <c r="H344" s="76"/>
      <c r="I344" s="76"/>
    </row>
    <row r="345" spans="1:9" ht="12.75">
      <c r="A345" s="75"/>
      <c r="B345" s="75"/>
      <c r="C345" s="75"/>
      <c r="D345" s="73"/>
      <c r="E345" s="76"/>
      <c r="F345" s="76"/>
      <c r="G345" s="76"/>
      <c r="H345" s="76"/>
      <c r="I345" s="76"/>
    </row>
    <row r="346" spans="1:9" ht="12.75">
      <c r="A346" s="75"/>
      <c r="B346" s="75"/>
      <c r="C346" s="75"/>
      <c r="D346" s="73"/>
      <c r="E346" s="76"/>
      <c r="F346" s="76"/>
      <c r="G346" s="76"/>
      <c r="H346" s="76"/>
      <c r="I346" s="76"/>
    </row>
    <row r="347" spans="1:9" ht="12.75">
      <c r="A347" s="75"/>
      <c r="B347" s="75"/>
      <c r="C347" s="75"/>
      <c r="D347" s="73"/>
      <c r="E347" s="76"/>
      <c r="F347" s="76"/>
      <c r="G347" s="90"/>
      <c r="H347" s="76"/>
      <c r="I347" s="76"/>
    </row>
    <row r="348" spans="1:9" ht="12.75">
      <c r="A348" s="75"/>
      <c r="B348" s="75"/>
      <c r="C348" s="75"/>
      <c r="D348" s="73"/>
      <c r="E348" s="76"/>
      <c r="F348" s="76"/>
      <c r="G348" s="76"/>
      <c r="H348" s="76"/>
      <c r="I348" s="76"/>
    </row>
    <row r="349" spans="1:9" ht="12.75">
      <c r="A349" s="89"/>
      <c r="B349" s="89"/>
      <c r="C349" s="89"/>
      <c r="D349" s="85"/>
      <c r="I349" s="83"/>
    </row>
    <row r="350" spans="1:9" ht="12.75">
      <c r="A350" s="75"/>
      <c r="B350" s="75"/>
      <c r="C350" s="75"/>
      <c r="D350" s="73"/>
      <c r="E350" s="76"/>
      <c r="F350" s="76"/>
      <c r="G350" s="76"/>
      <c r="H350" s="76"/>
      <c r="I350" s="76"/>
    </row>
    <row r="351" spans="1:9" ht="12.75">
      <c r="A351" s="89"/>
      <c r="B351" s="89"/>
      <c r="C351" s="89"/>
      <c r="D351" s="85"/>
      <c r="G351" s="83"/>
      <c r="I351" s="83"/>
    </row>
    <row r="352" spans="1:9" ht="12.75">
      <c r="A352" s="75"/>
      <c r="B352" s="75"/>
      <c r="C352" s="75"/>
      <c r="D352" s="73"/>
      <c r="E352" s="76"/>
      <c r="F352" s="76"/>
      <c r="G352" s="90"/>
      <c r="H352" s="76"/>
      <c r="I352" s="76"/>
    </row>
    <row r="353" spans="1:9" ht="12.75">
      <c r="A353" s="75"/>
      <c r="B353" s="75"/>
      <c r="C353" s="75"/>
      <c r="D353" s="73"/>
      <c r="E353" s="76"/>
      <c r="F353" s="76"/>
      <c r="G353" s="76"/>
      <c r="H353" s="76"/>
      <c r="I353" s="76"/>
    </row>
    <row r="354" spans="1:9" ht="12.75">
      <c r="A354" s="75"/>
      <c r="B354" s="75"/>
      <c r="C354" s="75"/>
      <c r="D354" s="73"/>
      <c r="E354" s="76"/>
      <c r="F354" s="76"/>
      <c r="G354" s="76"/>
      <c r="H354" s="76"/>
      <c r="I354" s="76"/>
    </row>
    <row r="355" spans="1:9" ht="12.75">
      <c r="A355" s="75"/>
      <c r="B355" s="75"/>
      <c r="C355" s="75"/>
      <c r="D355" s="73"/>
      <c r="E355" s="76"/>
      <c r="F355" s="76"/>
      <c r="G355" s="76"/>
      <c r="H355" s="76"/>
      <c r="I355" s="76"/>
    </row>
    <row r="356" spans="5:9" ht="12.75">
      <c r="E356" s="76"/>
      <c r="F356" s="76"/>
      <c r="G356" s="76"/>
      <c r="H356" s="76"/>
      <c r="I356" s="76"/>
    </row>
    <row r="357" spans="1:9" ht="12.75">
      <c r="A357" s="75"/>
      <c r="B357" s="75"/>
      <c r="C357" s="75"/>
      <c r="D357" s="73"/>
      <c r="E357" s="76"/>
      <c r="F357" s="76"/>
      <c r="G357" s="76"/>
      <c r="H357" s="76"/>
      <c r="I357" s="76"/>
    </row>
    <row r="358" spans="1:9" ht="12.75">
      <c r="A358" s="75"/>
      <c r="B358" s="75"/>
      <c r="C358" s="75"/>
      <c r="D358" s="73"/>
      <c r="E358" s="76"/>
      <c r="F358" s="76"/>
      <c r="G358" s="76"/>
      <c r="H358" s="76"/>
      <c r="I358" s="76"/>
    </row>
    <row r="359" spans="1:9" ht="12.75">
      <c r="A359" s="75"/>
      <c r="B359" s="75"/>
      <c r="C359" s="75"/>
      <c r="D359" s="73"/>
      <c r="E359" s="76"/>
      <c r="F359" s="76"/>
      <c r="G359" s="76"/>
      <c r="H359" s="76"/>
      <c r="I359" s="76"/>
    </row>
    <row r="360" spans="1:9" ht="12.75">
      <c r="A360" s="75"/>
      <c r="B360" s="75"/>
      <c r="C360" s="75"/>
      <c r="D360" s="73"/>
      <c r="E360" s="76"/>
      <c r="F360" s="76"/>
      <c r="G360" s="76"/>
      <c r="H360" s="76"/>
      <c r="I360" s="76"/>
    </row>
    <row r="361" spans="1:9" ht="12.75">
      <c r="A361" s="75"/>
      <c r="B361" s="75"/>
      <c r="C361" s="75"/>
      <c r="D361" s="73"/>
      <c r="E361" s="76"/>
      <c r="F361" s="76"/>
      <c r="G361" s="76"/>
      <c r="H361" s="76"/>
      <c r="I361" s="76"/>
    </row>
    <row r="362" spans="1:9" ht="12.75">
      <c r="A362" s="75"/>
      <c r="B362" s="75"/>
      <c r="C362" s="75"/>
      <c r="D362" s="73"/>
      <c r="E362" s="76"/>
      <c r="F362" s="76"/>
      <c r="G362" s="90"/>
      <c r="H362" s="76"/>
      <c r="I362" s="76"/>
    </row>
    <row r="363" spans="1:9" ht="12.75">
      <c r="A363" s="75"/>
      <c r="B363" s="75"/>
      <c r="C363" s="75"/>
      <c r="D363" s="73"/>
      <c r="E363" s="76"/>
      <c r="F363" s="76"/>
      <c r="G363" s="76"/>
      <c r="H363" s="90"/>
      <c r="I363" s="76"/>
    </row>
    <row r="364" spans="1:9" ht="12.75">
      <c r="A364" s="75"/>
      <c r="B364" s="75"/>
      <c r="C364" s="75"/>
      <c r="D364" s="73"/>
      <c r="E364" s="76"/>
      <c r="F364" s="76"/>
      <c r="G364" s="76"/>
      <c r="H364" s="90"/>
      <c r="I364" s="76"/>
    </row>
    <row r="365" spans="1:9" ht="12.75">
      <c r="A365" s="75"/>
      <c r="B365" s="75"/>
      <c r="C365" s="75"/>
      <c r="D365" s="73"/>
      <c r="E365" s="76"/>
      <c r="F365" s="76"/>
      <c r="G365" s="76"/>
      <c r="H365" s="76"/>
      <c r="I365" s="76"/>
    </row>
    <row r="366" spans="1:9" ht="12.75">
      <c r="A366" s="75"/>
      <c r="B366" s="75"/>
      <c r="C366" s="75"/>
      <c r="D366" s="73"/>
      <c r="E366" s="76"/>
      <c r="F366" s="76"/>
      <c r="G366" s="90"/>
      <c r="H366" s="76"/>
      <c r="I366" s="76"/>
    </row>
    <row r="367" spans="1:9" ht="12.75">
      <c r="A367" s="75"/>
      <c r="B367" s="75"/>
      <c r="C367" s="75"/>
      <c r="D367" s="73"/>
      <c r="E367" s="76"/>
      <c r="F367" s="76"/>
      <c r="G367" s="76"/>
      <c r="H367" s="76"/>
      <c r="I367" s="76"/>
    </row>
    <row r="368" spans="1:9" ht="12.75">
      <c r="A368" s="75"/>
      <c r="B368" s="75"/>
      <c r="C368" s="75"/>
      <c r="D368" s="73"/>
      <c r="E368" s="76"/>
      <c r="F368" s="76"/>
      <c r="G368" s="76"/>
      <c r="H368" s="76"/>
      <c r="I368" s="76"/>
    </row>
    <row r="369" spans="1:9" ht="12.75">
      <c r="A369" s="89"/>
      <c r="B369" s="89"/>
      <c r="C369" s="89"/>
      <c r="D369" s="85"/>
      <c r="G369" s="83"/>
      <c r="I369" s="83"/>
    </row>
    <row r="370" spans="1:9" ht="12.75">
      <c r="A370" s="75"/>
      <c r="B370" s="75"/>
      <c r="C370" s="75"/>
      <c r="D370" s="73"/>
      <c r="E370" s="76"/>
      <c r="F370" s="76"/>
      <c r="G370" s="90"/>
      <c r="H370" s="76"/>
      <c r="I370" s="76"/>
    </row>
    <row r="371" spans="1:9" ht="12.75">
      <c r="A371" s="75"/>
      <c r="B371" s="75"/>
      <c r="C371" s="75"/>
      <c r="D371" s="73"/>
      <c r="E371" s="76"/>
      <c r="F371" s="76"/>
      <c r="G371" s="76"/>
      <c r="H371" s="76"/>
      <c r="I371" s="76"/>
    </row>
    <row r="372" spans="5:9" ht="12.75">
      <c r="E372" s="76"/>
      <c r="F372" s="76"/>
      <c r="G372" s="76"/>
      <c r="H372" s="76"/>
      <c r="I372" s="76"/>
    </row>
    <row r="373" spans="4:9" ht="12.75">
      <c r="D373" s="73"/>
      <c r="E373" s="76"/>
      <c r="F373" s="76"/>
      <c r="G373" s="76"/>
      <c r="H373" s="76"/>
      <c r="I373" s="76"/>
    </row>
    <row r="376" ht="12.75">
      <c r="D376" s="73"/>
    </row>
    <row r="378" spans="4:5" ht="12.75">
      <c r="D378" s="73"/>
      <c r="E378" s="86"/>
    </row>
    <row r="380" spans="4:5" ht="12.75">
      <c r="D380" s="73"/>
      <c r="E380" s="86"/>
    </row>
    <row r="382" spans="4:5" ht="12.75">
      <c r="D382" s="87"/>
      <c r="E382" s="73"/>
    </row>
    <row r="383" ht="12.75">
      <c r="D383" s="73"/>
    </row>
    <row r="384" ht="12.75">
      <c r="D384" s="73"/>
    </row>
    <row r="385" ht="12.75">
      <c r="D385" s="73"/>
    </row>
    <row r="387" spans="5:9" ht="12.75">
      <c r="E387" s="74"/>
      <c r="F387" s="74"/>
      <c r="G387" s="74"/>
      <c r="H387" s="74"/>
      <c r="I387" s="74"/>
    </row>
    <row r="388" spans="1:9" ht="12.75">
      <c r="A388" s="73"/>
      <c r="B388" s="73"/>
      <c r="C388" s="73"/>
      <c r="D388" s="73"/>
      <c r="E388" s="74"/>
      <c r="F388" s="74"/>
      <c r="G388" s="74"/>
      <c r="H388" s="74"/>
      <c r="I388" s="74"/>
    </row>
    <row r="390" spans="1:9" ht="12.75">
      <c r="A390" s="75"/>
      <c r="B390" s="75"/>
      <c r="C390" s="75"/>
      <c r="D390" s="73"/>
      <c r="E390" s="76"/>
      <c r="F390" s="76"/>
      <c r="G390" s="76"/>
      <c r="H390" s="76"/>
      <c r="I390" s="76"/>
    </row>
    <row r="391" spans="1:9" ht="12.75">
      <c r="A391" s="75"/>
      <c r="B391" s="75"/>
      <c r="C391" s="75"/>
      <c r="D391" s="73"/>
      <c r="E391" s="76"/>
      <c r="F391" s="76"/>
      <c r="G391" s="76"/>
      <c r="H391" s="76"/>
      <c r="I391" s="76"/>
    </row>
    <row r="392" spans="1:9" ht="12.75">
      <c r="A392" s="75"/>
      <c r="B392" s="75"/>
      <c r="C392" s="75"/>
      <c r="D392" s="73"/>
      <c r="E392" s="76"/>
      <c r="F392" s="76"/>
      <c r="G392" s="76"/>
      <c r="H392" s="76"/>
      <c r="I392" s="76"/>
    </row>
    <row r="393" spans="1:9" ht="12.75">
      <c r="A393" s="75"/>
      <c r="B393" s="75"/>
      <c r="C393" s="75"/>
      <c r="D393" s="73"/>
      <c r="E393" s="76"/>
      <c r="F393" s="76"/>
      <c r="G393" s="76"/>
      <c r="H393" s="76"/>
      <c r="I393" s="76"/>
    </row>
    <row r="394" spans="1:9" ht="12.75">
      <c r="A394" s="75"/>
      <c r="B394" s="75"/>
      <c r="C394" s="75"/>
      <c r="D394" s="73"/>
      <c r="E394" s="76"/>
      <c r="F394" s="76"/>
      <c r="G394" s="76"/>
      <c r="H394" s="76"/>
      <c r="I394" s="76"/>
    </row>
    <row r="395" spans="1:9" ht="12.75">
      <c r="A395" s="75"/>
      <c r="B395" s="75"/>
      <c r="C395" s="75"/>
      <c r="D395" s="73"/>
      <c r="E395" s="76"/>
      <c r="F395" s="90"/>
      <c r="G395" s="76"/>
      <c r="H395" s="76"/>
      <c r="I395" s="76"/>
    </row>
    <row r="396" spans="1:9" ht="12.75">
      <c r="A396" s="75"/>
      <c r="B396" s="75"/>
      <c r="C396" s="75"/>
      <c r="D396" s="73"/>
      <c r="E396" s="76"/>
      <c r="F396" s="76"/>
      <c r="G396" s="76"/>
      <c r="H396" s="76"/>
      <c r="I396" s="76"/>
    </row>
    <row r="397" spans="1:9" ht="12.75">
      <c r="A397" s="75"/>
      <c r="B397" s="75"/>
      <c r="C397" s="75"/>
      <c r="D397" s="73"/>
      <c r="E397" s="90"/>
      <c r="F397" s="90"/>
      <c r="G397" s="76"/>
      <c r="H397" s="76"/>
      <c r="I397" s="76"/>
    </row>
    <row r="398" spans="1:9" ht="12.75">
      <c r="A398" s="75"/>
      <c r="B398" s="75"/>
      <c r="C398" s="75"/>
      <c r="D398" s="73"/>
      <c r="E398" s="76"/>
      <c r="F398" s="76"/>
      <c r="G398" s="76"/>
      <c r="H398" s="76"/>
      <c r="I398" s="76"/>
    </row>
    <row r="399" spans="1:9" ht="12.75">
      <c r="A399" s="75"/>
      <c r="B399" s="75"/>
      <c r="C399" s="75"/>
      <c r="D399" s="73"/>
      <c r="E399" s="76"/>
      <c r="F399" s="76"/>
      <c r="G399" s="76"/>
      <c r="H399" s="76"/>
      <c r="I399" s="76"/>
    </row>
    <row r="400" spans="1:9" ht="12.75">
      <c r="A400" s="75"/>
      <c r="B400" s="75"/>
      <c r="C400" s="75"/>
      <c r="D400" s="73"/>
      <c r="E400" s="76"/>
      <c r="F400" s="76"/>
      <c r="G400" s="76"/>
      <c r="H400" s="76"/>
      <c r="I400" s="76"/>
    </row>
    <row r="401" spans="1:9" ht="12.75">
      <c r="A401" s="75"/>
      <c r="B401" s="75"/>
      <c r="C401" s="75"/>
      <c r="D401" s="73"/>
      <c r="E401" s="76"/>
      <c r="F401" s="76"/>
      <c r="G401" s="76"/>
      <c r="H401" s="76"/>
      <c r="I401" s="76"/>
    </row>
    <row r="402" spans="1:9" ht="12.75">
      <c r="A402" s="75"/>
      <c r="B402" s="75"/>
      <c r="C402" s="75"/>
      <c r="D402" s="73"/>
      <c r="E402" s="76"/>
      <c r="F402" s="76"/>
      <c r="G402" s="76"/>
      <c r="H402" s="90"/>
      <c r="I402" s="76"/>
    </row>
    <row r="403" spans="1:9" ht="12.75">
      <c r="A403" s="89"/>
      <c r="B403" s="89"/>
      <c r="C403" s="89"/>
      <c r="D403" s="85"/>
      <c r="I403" s="83"/>
    </row>
    <row r="404" spans="1:9" ht="12.75">
      <c r="A404" s="75"/>
      <c r="B404" s="75"/>
      <c r="C404" s="75"/>
      <c r="D404" s="73"/>
      <c r="E404" s="90"/>
      <c r="F404" s="90"/>
      <c r="G404" s="90"/>
      <c r="H404" s="76"/>
      <c r="I404" s="76"/>
    </row>
    <row r="405" spans="1:9" ht="12.75">
      <c r="A405" s="89"/>
      <c r="B405" s="89"/>
      <c r="C405" s="89"/>
      <c r="D405" s="85"/>
      <c r="I405" s="83"/>
    </row>
    <row r="406" spans="1:9" ht="12.75">
      <c r="A406" s="91"/>
      <c r="B406" s="75"/>
      <c r="C406" s="75"/>
      <c r="D406" s="73"/>
      <c r="E406" s="76"/>
      <c r="F406" s="76"/>
      <c r="G406" s="76"/>
      <c r="H406" s="76"/>
      <c r="I406" s="76"/>
    </row>
    <row r="407" spans="1:9" ht="12.75">
      <c r="A407" s="75"/>
      <c r="B407" s="75"/>
      <c r="C407" s="75"/>
      <c r="D407" s="73"/>
      <c r="E407" s="76"/>
      <c r="F407" s="76"/>
      <c r="G407" s="76"/>
      <c r="H407" s="76"/>
      <c r="I407" s="76"/>
    </row>
    <row r="408" spans="1:9" ht="12.75">
      <c r="A408" s="75"/>
      <c r="B408" s="75"/>
      <c r="C408" s="75"/>
      <c r="D408" s="73"/>
      <c r="E408" s="76"/>
      <c r="F408" s="76"/>
      <c r="G408" s="76"/>
      <c r="H408" s="76"/>
      <c r="I408" s="76"/>
    </row>
    <row r="409" spans="1:9" ht="12.75">
      <c r="A409" s="75"/>
      <c r="B409" s="75"/>
      <c r="C409" s="75"/>
      <c r="D409" s="73"/>
      <c r="E409" s="76"/>
      <c r="F409" s="76"/>
      <c r="G409" s="76"/>
      <c r="H409" s="90"/>
      <c r="I409" s="76"/>
    </row>
    <row r="410" spans="5:9" ht="12.75">
      <c r="E410" s="76"/>
      <c r="F410" s="76"/>
      <c r="G410" s="76"/>
      <c r="H410" s="76"/>
      <c r="I410" s="76"/>
    </row>
    <row r="411" spans="1:9" ht="12.75">
      <c r="A411" s="75"/>
      <c r="B411" s="75"/>
      <c r="C411" s="75"/>
      <c r="D411" s="73"/>
      <c r="E411" s="76"/>
      <c r="F411" s="76"/>
      <c r="G411" s="76"/>
      <c r="H411" s="76"/>
      <c r="I411" s="76"/>
    </row>
    <row r="412" spans="1:9" ht="12.75">
      <c r="A412" s="75"/>
      <c r="B412" s="75"/>
      <c r="C412" s="75"/>
      <c r="D412" s="73"/>
      <c r="E412" s="76"/>
      <c r="F412" s="76"/>
      <c r="G412" s="76"/>
      <c r="H412" s="76"/>
      <c r="I412" s="76"/>
    </row>
    <row r="413" spans="1:9" ht="12.75">
      <c r="A413" s="75"/>
      <c r="B413" s="75"/>
      <c r="C413" s="75"/>
      <c r="D413" s="73"/>
      <c r="E413" s="76"/>
      <c r="F413" s="76"/>
      <c r="G413" s="76"/>
      <c r="H413" s="76"/>
      <c r="I413" s="76"/>
    </row>
    <row r="414" spans="1:9" ht="12.75">
      <c r="A414" s="75"/>
      <c r="B414" s="75"/>
      <c r="C414" s="75"/>
      <c r="D414" s="73"/>
      <c r="E414" s="76"/>
      <c r="F414" s="76"/>
      <c r="G414" s="76"/>
      <c r="H414" s="76"/>
      <c r="I414" s="76"/>
    </row>
    <row r="415" spans="1:9" ht="12.75">
      <c r="A415" s="75"/>
      <c r="B415" s="75"/>
      <c r="C415" s="75"/>
      <c r="D415" s="73"/>
      <c r="E415" s="76"/>
      <c r="F415" s="76"/>
      <c r="G415" s="76"/>
      <c r="H415" s="76"/>
      <c r="I415" s="76"/>
    </row>
    <row r="416" spans="1:9" ht="12.75">
      <c r="A416" s="75"/>
      <c r="B416" s="75"/>
      <c r="C416" s="75"/>
      <c r="D416" s="73"/>
      <c r="E416" s="76"/>
      <c r="F416" s="76"/>
      <c r="G416" s="90"/>
      <c r="H416" s="76"/>
      <c r="I416" s="76"/>
    </row>
    <row r="417" spans="1:9" ht="12.75">
      <c r="A417" s="75"/>
      <c r="B417" s="75"/>
      <c r="C417" s="75"/>
      <c r="D417" s="73"/>
      <c r="E417" s="76"/>
      <c r="F417" s="76"/>
      <c r="G417" s="76"/>
      <c r="H417" s="90"/>
      <c r="I417" s="76"/>
    </row>
    <row r="418" spans="1:9" ht="12.75">
      <c r="A418" s="75"/>
      <c r="B418" s="75"/>
      <c r="C418" s="75"/>
      <c r="D418" s="73"/>
      <c r="E418" s="76"/>
      <c r="F418" s="76"/>
      <c r="G418" s="76"/>
      <c r="H418" s="90"/>
      <c r="I418" s="76"/>
    </row>
    <row r="419" spans="1:9" ht="12.75">
      <c r="A419" s="75"/>
      <c r="B419" s="75"/>
      <c r="C419" s="75"/>
      <c r="D419" s="73"/>
      <c r="E419" s="76"/>
      <c r="F419" s="76"/>
      <c r="G419" s="76"/>
      <c r="H419" s="76"/>
      <c r="I419" s="76"/>
    </row>
    <row r="420" spans="1:9" ht="12.75">
      <c r="A420" s="75"/>
      <c r="B420" s="75"/>
      <c r="C420" s="75"/>
      <c r="D420" s="73"/>
      <c r="E420" s="76"/>
      <c r="F420" s="76"/>
      <c r="G420" s="90"/>
      <c r="H420" s="76"/>
      <c r="I420" s="76"/>
    </row>
    <row r="421" spans="1:9" ht="12.75">
      <c r="A421" s="75"/>
      <c r="B421" s="75"/>
      <c r="C421" s="75"/>
      <c r="D421" s="73"/>
      <c r="E421" s="76"/>
      <c r="F421" s="76"/>
      <c r="G421" s="76"/>
      <c r="H421" s="76"/>
      <c r="I421" s="76"/>
    </row>
    <row r="422" spans="1:9" ht="12.75">
      <c r="A422" s="75"/>
      <c r="B422" s="75"/>
      <c r="C422" s="75"/>
      <c r="D422" s="73"/>
      <c r="E422" s="76"/>
      <c r="F422" s="76"/>
      <c r="G422" s="76"/>
      <c r="H422" s="76"/>
      <c r="I422" s="76"/>
    </row>
    <row r="423" spans="1:9" ht="12.75">
      <c r="A423" s="89"/>
      <c r="B423" s="89"/>
      <c r="C423" s="89"/>
      <c r="D423" s="85"/>
      <c r="G423" s="83"/>
      <c r="I423" s="83"/>
    </row>
    <row r="424" spans="1:9" ht="12.75">
      <c r="A424" s="75"/>
      <c r="B424" s="75"/>
      <c r="C424" s="75"/>
      <c r="D424" s="73"/>
      <c r="E424" s="76"/>
      <c r="F424" s="76"/>
      <c r="G424" s="76"/>
      <c r="H424" s="76"/>
      <c r="I424" s="76"/>
    </row>
    <row r="425" spans="1:9" ht="12.75">
      <c r="A425" s="75"/>
      <c r="B425" s="75"/>
      <c r="C425" s="75"/>
      <c r="D425" s="73"/>
      <c r="E425" s="76"/>
      <c r="F425" s="76"/>
      <c r="G425" s="76"/>
      <c r="H425" s="76"/>
      <c r="I425" s="76"/>
    </row>
    <row r="426" spans="5:9" ht="12.75">
      <c r="E426" s="76"/>
      <c r="F426" s="76"/>
      <c r="H426" s="76"/>
      <c r="I426" s="76"/>
    </row>
    <row r="427" spans="4:9" ht="12.75">
      <c r="D427" s="73"/>
      <c r="E427" s="76"/>
      <c r="F427" s="76"/>
      <c r="G427" s="76"/>
      <c r="H427" s="76"/>
      <c r="I427" s="76"/>
    </row>
    <row r="430" ht="12.75">
      <c r="D430" s="73"/>
    </row>
    <row r="432" spans="4:5" ht="12.75">
      <c r="D432" s="73"/>
      <c r="E432" s="86"/>
    </row>
    <row r="434" spans="4:5" ht="12.75">
      <c r="D434" s="73"/>
      <c r="E434" s="86"/>
    </row>
    <row r="436" spans="4:5" ht="12.75">
      <c r="D436" s="87"/>
      <c r="E436" s="73"/>
    </row>
    <row r="437" ht="12.75">
      <c r="D437" s="73"/>
    </row>
    <row r="438" ht="12.75">
      <c r="D438" s="73"/>
    </row>
    <row r="439" ht="12.75">
      <c r="D439" s="73"/>
    </row>
    <row r="441" spans="5:9" ht="12.75">
      <c r="E441" s="74"/>
      <c r="F441" s="74"/>
      <c r="G441" s="74"/>
      <c r="H441" s="74"/>
      <c r="I441" s="74"/>
    </row>
    <row r="442" spans="1:9" ht="12.75">
      <c r="A442" s="73"/>
      <c r="B442" s="73"/>
      <c r="C442" s="73"/>
      <c r="D442" s="73"/>
      <c r="E442" s="74"/>
      <c r="F442" s="74"/>
      <c r="G442" s="74"/>
      <c r="H442" s="74"/>
      <c r="I442" s="74"/>
    </row>
    <row r="444" spans="1:9" ht="12.75">
      <c r="A444" s="75"/>
      <c r="B444" s="75"/>
      <c r="C444" s="75"/>
      <c r="D444" s="73"/>
      <c r="E444" s="76"/>
      <c r="F444" s="76"/>
      <c r="G444" s="76"/>
      <c r="H444" s="76"/>
      <c r="I444" s="76"/>
    </row>
    <row r="445" spans="1:9" ht="12.75">
      <c r="A445" s="75"/>
      <c r="B445" s="75"/>
      <c r="C445" s="75"/>
      <c r="D445" s="73"/>
      <c r="E445" s="76"/>
      <c r="F445" s="76"/>
      <c r="G445" s="76"/>
      <c r="H445" s="76"/>
      <c r="I445" s="76"/>
    </row>
    <row r="446" spans="1:9" ht="12.75">
      <c r="A446" s="75"/>
      <c r="B446" s="75"/>
      <c r="C446" s="75"/>
      <c r="D446" s="73"/>
      <c r="E446" s="76"/>
      <c r="F446" s="76"/>
      <c r="G446" s="76"/>
      <c r="H446" s="76"/>
      <c r="I446" s="76"/>
    </row>
    <row r="447" spans="1:9" ht="12.75">
      <c r="A447" s="75"/>
      <c r="B447" s="75"/>
      <c r="C447" s="75"/>
      <c r="D447" s="73"/>
      <c r="E447" s="76"/>
      <c r="F447" s="90"/>
      <c r="G447" s="76"/>
      <c r="H447" s="76"/>
      <c r="I447" s="76"/>
    </row>
    <row r="448" spans="1:9" ht="12.75">
      <c r="A448" s="75"/>
      <c r="B448" s="75"/>
      <c r="C448" s="75"/>
      <c r="D448" s="73"/>
      <c r="E448" s="76"/>
      <c r="F448" s="76"/>
      <c r="G448" s="76"/>
      <c r="H448" s="76"/>
      <c r="I448" s="76"/>
    </row>
    <row r="449" spans="1:9" ht="12.75">
      <c r="A449" s="75"/>
      <c r="B449" s="75"/>
      <c r="C449" s="75"/>
      <c r="D449" s="73"/>
      <c r="E449" s="76"/>
      <c r="F449" s="76"/>
      <c r="G449" s="76"/>
      <c r="H449" s="76"/>
      <c r="I449" s="76"/>
    </row>
    <row r="450" spans="1:9" ht="12.75">
      <c r="A450" s="75"/>
      <c r="B450" s="75"/>
      <c r="C450" s="75"/>
      <c r="D450" s="73"/>
      <c r="E450" s="76"/>
      <c r="F450" s="76"/>
      <c r="G450" s="90"/>
      <c r="H450" s="76"/>
      <c r="I450" s="76"/>
    </row>
    <row r="451" spans="1:9" ht="12.75">
      <c r="A451" s="75"/>
      <c r="B451" s="75"/>
      <c r="C451" s="75"/>
      <c r="D451" s="73"/>
      <c r="E451" s="76"/>
      <c r="F451" s="76"/>
      <c r="G451" s="76"/>
      <c r="H451" s="76"/>
      <c r="I451" s="76"/>
    </row>
    <row r="452" spans="1:9" ht="12.75">
      <c r="A452" s="75"/>
      <c r="B452" s="75"/>
      <c r="C452" s="75"/>
      <c r="D452" s="73"/>
      <c r="E452" s="76"/>
      <c r="F452" s="76"/>
      <c r="G452" s="76"/>
      <c r="H452" s="76"/>
      <c r="I452" s="76"/>
    </row>
    <row r="453" spans="1:9" ht="12.75">
      <c r="A453" s="91"/>
      <c r="B453" s="75"/>
      <c r="C453" s="75"/>
      <c r="D453" s="73"/>
      <c r="E453" s="76"/>
      <c r="F453" s="76"/>
      <c r="G453" s="76"/>
      <c r="H453" s="76"/>
      <c r="I453" s="76"/>
    </row>
    <row r="454" spans="1:9" ht="12.75">
      <c r="A454" s="75"/>
      <c r="B454" s="75"/>
      <c r="C454" s="75"/>
      <c r="D454" s="73"/>
      <c r="E454" s="76"/>
      <c r="F454" s="76"/>
      <c r="G454" s="76"/>
      <c r="H454" s="76"/>
      <c r="I454" s="76"/>
    </row>
    <row r="455" spans="1:9" ht="12.75">
      <c r="A455" s="75"/>
      <c r="B455" s="75"/>
      <c r="C455" s="75"/>
      <c r="D455" s="73"/>
      <c r="E455" s="76"/>
      <c r="F455" s="76"/>
      <c r="G455" s="76"/>
      <c r="H455" s="76"/>
      <c r="I455" s="76"/>
    </row>
    <row r="456" spans="1:9" ht="12.75">
      <c r="A456" s="75"/>
      <c r="B456" s="75"/>
      <c r="C456" s="75"/>
      <c r="D456" s="73"/>
      <c r="E456" s="76"/>
      <c r="F456" s="76"/>
      <c r="G456" s="76"/>
      <c r="H456" s="76"/>
      <c r="I456" s="76"/>
    </row>
    <row r="457" spans="1:9" ht="12.75">
      <c r="A457" s="89"/>
      <c r="B457" s="89"/>
      <c r="C457" s="89"/>
      <c r="D457" s="85"/>
      <c r="I457" s="83"/>
    </row>
    <row r="458" spans="1:9" ht="12.75">
      <c r="A458" s="75"/>
      <c r="B458" s="75"/>
      <c r="C458" s="75"/>
      <c r="D458" s="73"/>
      <c r="E458" s="76"/>
      <c r="F458" s="76"/>
      <c r="G458" s="76"/>
      <c r="H458" s="76"/>
      <c r="I458" s="76"/>
    </row>
    <row r="459" spans="1:9" ht="12.75">
      <c r="A459" s="89"/>
      <c r="B459" s="89"/>
      <c r="C459" s="89"/>
      <c r="D459" s="85"/>
      <c r="I459" s="83"/>
    </row>
    <row r="460" spans="1:9" ht="12.75">
      <c r="A460" s="91"/>
      <c r="B460" s="75"/>
      <c r="C460" s="75"/>
      <c r="D460" s="73"/>
      <c r="E460" s="76"/>
      <c r="F460" s="76"/>
      <c r="G460" s="76"/>
      <c r="H460" s="76"/>
      <c r="I460" s="76"/>
    </row>
    <row r="461" spans="1:9" ht="12.75">
      <c r="A461" s="75"/>
      <c r="B461" s="75"/>
      <c r="C461" s="75"/>
      <c r="D461" s="73"/>
      <c r="E461" s="76"/>
      <c r="F461" s="76"/>
      <c r="G461" s="76"/>
      <c r="H461" s="76"/>
      <c r="I461" s="76"/>
    </row>
    <row r="462" spans="1:9" ht="12.75">
      <c r="A462" s="75"/>
      <c r="B462" s="75"/>
      <c r="C462" s="75"/>
      <c r="D462" s="73"/>
      <c r="E462" s="76"/>
      <c r="F462" s="76"/>
      <c r="G462" s="76"/>
      <c r="H462" s="76"/>
      <c r="I462" s="76"/>
    </row>
    <row r="463" spans="1:9" ht="12.75">
      <c r="A463" s="75"/>
      <c r="B463" s="75"/>
      <c r="C463" s="75"/>
      <c r="D463" s="73"/>
      <c r="E463" s="76"/>
      <c r="F463" s="76"/>
      <c r="G463" s="76"/>
      <c r="H463" s="76"/>
      <c r="I463" s="76"/>
    </row>
    <row r="464" spans="1:9" ht="12.75">
      <c r="A464" s="85"/>
      <c r="E464" s="76"/>
      <c r="F464" s="76"/>
      <c r="G464" s="76"/>
      <c r="H464" s="76"/>
      <c r="I464" s="76"/>
    </row>
    <row r="465" spans="1:9" ht="12.75">
      <c r="A465" s="75"/>
      <c r="B465" s="75"/>
      <c r="C465" s="75"/>
      <c r="D465" s="73"/>
      <c r="E465" s="76"/>
      <c r="F465" s="76"/>
      <c r="G465" s="76"/>
      <c r="H465" s="76"/>
      <c r="I465" s="76"/>
    </row>
    <row r="466" spans="1:9" ht="12.75">
      <c r="A466" s="75"/>
      <c r="B466" s="75"/>
      <c r="C466" s="75"/>
      <c r="D466" s="73"/>
      <c r="E466" s="76"/>
      <c r="F466" s="76"/>
      <c r="G466" s="76"/>
      <c r="H466" s="76"/>
      <c r="I466" s="76"/>
    </row>
    <row r="467" spans="1:9" ht="12.75">
      <c r="A467" s="75"/>
      <c r="B467" s="75"/>
      <c r="C467" s="75"/>
      <c r="D467" s="73"/>
      <c r="E467" s="76"/>
      <c r="F467" s="76"/>
      <c r="G467" s="90"/>
      <c r="H467" s="76"/>
      <c r="I467" s="76"/>
    </row>
    <row r="468" spans="1:9" ht="12.75">
      <c r="A468" s="75"/>
      <c r="B468" s="75"/>
      <c r="C468" s="75"/>
      <c r="D468" s="73"/>
      <c r="E468" s="76"/>
      <c r="F468" s="76"/>
      <c r="G468" s="76"/>
      <c r="H468" s="76"/>
      <c r="I468" s="76"/>
    </row>
    <row r="469" spans="1:9" ht="12.75">
      <c r="A469" s="75"/>
      <c r="B469" s="75"/>
      <c r="C469" s="75"/>
      <c r="D469" s="73"/>
      <c r="E469" s="76"/>
      <c r="F469" s="76"/>
      <c r="G469" s="76"/>
      <c r="H469" s="76"/>
      <c r="I469" s="76"/>
    </row>
    <row r="470" spans="1:9" ht="12.75">
      <c r="A470" s="75"/>
      <c r="B470" s="75"/>
      <c r="C470" s="75"/>
      <c r="D470" s="73"/>
      <c r="E470" s="76"/>
      <c r="F470" s="76"/>
      <c r="G470" s="90"/>
      <c r="H470" s="76"/>
      <c r="I470" s="76"/>
    </row>
    <row r="471" spans="1:9" ht="12.75">
      <c r="A471" s="75"/>
      <c r="B471" s="75"/>
      <c r="C471" s="75"/>
      <c r="D471" s="73"/>
      <c r="E471" s="76"/>
      <c r="F471" s="76"/>
      <c r="G471" s="76"/>
      <c r="H471" s="76"/>
      <c r="I471" s="76"/>
    </row>
    <row r="472" spans="1:9" ht="12.75">
      <c r="A472" s="75"/>
      <c r="B472" s="75"/>
      <c r="C472" s="75"/>
      <c r="D472" s="73"/>
      <c r="E472" s="76"/>
      <c r="F472" s="76"/>
      <c r="G472" s="76"/>
      <c r="H472" s="90"/>
      <c r="I472" s="76"/>
    </row>
    <row r="473" spans="1:9" ht="12.75">
      <c r="A473" s="75"/>
      <c r="B473" s="75"/>
      <c r="C473" s="75"/>
      <c r="D473" s="73"/>
      <c r="E473" s="76"/>
      <c r="F473" s="76"/>
      <c r="G473" s="80"/>
      <c r="H473" s="76"/>
      <c r="I473" s="76"/>
    </row>
    <row r="474" spans="1:9" ht="12.75">
      <c r="A474" s="75"/>
      <c r="B474" s="75"/>
      <c r="C474" s="75"/>
      <c r="D474" s="73"/>
      <c r="E474" s="76"/>
      <c r="F474" s="76"/>
      <c r="G474" s="90"/>
      <c r="H474" s="76"/>
      <c r="I474" s="76"/>
    </row>
    <row r="475" spans="1:9" ht="12.75">
      <c r="A475" s="75"/>
      <c r="B475" s="75"/>
      <c r="C475" s="75"/>
      <c r="D475" s="73"/>
      <c r="E475" s="76"/>
      <c r="F475" s="76"/>
      <c r="G475" s="76"/>
      <c r="H475" s="76"/>
      <c r="I475" s="76"/>
    </row>
    <row r="476" spans="1:9" ht="12.75">
      <c r="A476" s="75"/>
      <c r="B476" s="75"/>
      <c r="C476" s="75"/>
      <c r="D476" s="73"/>
      <c r="E476" s="76"/>
      <c r="F476" s="76"/>
      <c r="G476" s="76"/>
      <c r="H476" s="90"/>
      <c r="I476" s="76"/>
    </row>
    <row r="477" spans="1:9" ht="12.75">
      <c r="A477" s="89"/>
      <c r="B477" s="89"/>
      <c r="C477" s="89"/>
      <c r="D477" s="85"/>
      <c r="G477" s="83"/>
      <c r="I477" s="83"/>
    </row>
    <row r="478" spans="1:9" ht="12.75">
      <c r="A478" s="75"/>
      <c r="B478" s="75"/>
      <c r="C478" s="75"/>
      <c r="D478" s="73"/>
      <c r="E478" s="76"/>
      <c r="F478" s="76"/>
      <c r="G478" s="84"/>
      <c r="H478" s="76"/>
      <c r="I478" s="76"/>
    </row>
    <row r="479" spans="1:9" ht="12.75">
      <c r="A479" s="75"/>
      <c r="B479" s="75"/>
      <c r="C479" s="75"/>
      <c r="D479" s="73"/>
      <c r="E479" s="76"/>
      <c r="F479" s="76"/>
      <c r="G479" s="76"/>
      <c r="H479" s="76"/>
      <c r="I479" s="76"/>
    </row>
    <row r="480" spans="5:9" ht="12.75">
      <c r="E480" s="76"/>
      <c r="F480" s="76"/>
      <c r="G480" s="76"/>
      <c r="H480" s="76"/>
      <c r="I480" s="76"/>
    </row>
    <row r="481" spans="4:9" ht="12.75">
      <c r="D481" s="73"/>
      <c r="E481" s="76"/>
      <c r="F481" s="76"/>
      <c r="G481" s="76"/>
      <c r="H481" s="76"/>
      <c r="I481" s="76"/>
    </row>
    <row r="484" ht="12.75">
      <c r="D484" s="73"/>
    </row>
    <row r="486" spans="4:5" ht="12.75">
      <c r="D486" s="73"/>
      <c r="E486" s="86"/>
    </row>
    <row r="488" spans="4:5" ht="12.75">
      <c r="D488" s="73"/>
      <c r="E488" s="86"/>
    </row>
    <row r="490" spans="4:5" ht="12.75">
      <c r="D490" s="87"/>
      <c r="E490" s="73"/>
    </row>
    <row r="491" ht="12.75">
      <c r="D491" s="73"/>
    </row>
    <row r="492" ht="12.75">
      <c r="D492" s="73"/>
    </row>
    <row r="493" ht="12.75">
      <c r="D493" s="73"/>
    </row>
    <row r="495" spans="5:9" ht="12.75">
      <c r="E495" s="74"/>
      <c r="F495" s="74"/>
      <c r="G495" s="74"/>
      <c r="H495" s="74"/>
      <c r="I495" s="74"/>
    </row>
    <row r="496" spans="1:9" ht="12.75">
      <c r="A496" s="73"/>
      <c r="B496" s="73"/>
      <c r="C496" s="73"/>
      <c r="D496" s="73"/>
      <c r="E496" s="74"/>
      <c r="F496" s="74"/>
      <c r="G496" s="74"/>
      <c r="H496" s="74"/>
      <c r="I496" s="74"/>
    </row>
    <row r="497" ht="12.75">
      <c r="G497" s="85"/>
    </row>
    <row r="498" spans="1:9" ht="12.75">
      <c r="A498" s="75"/>
      <c r="B498" s="75"/>
      <c r="C498" s="75"/>
      <c r="D498" s="73"/>
      <c r="E498" s="76"/>
      <c r="F498" s="76"/>
      <c r="G498" s="76"/>
      <c r="H498" s="76"/>
      <c r="I498" s="76"/>
    </row>
    <row r="499" spans="1:9" ht="12.75">
      <c r="A499" s="75"/>
      <c r="B499" s="75"/>
      <c r="C499" s="75"/>
      <c r="D499" s="73"/>
      <c r="E499" s="76"/>
      <c r="F499" s="76"/>
      <c r="G499" s="76"/>
      <c r="H499" s="76"/>
      <c r="I499" s="76"/>
    </row>
    <row r="500" spans="1:9" ht="12.75">
      <c r="A500" s="75"/>
      <c r="B500" s="75"/>
      <c r="C500" s="75"/>
      <c r="D500" s="73"/>
      <c r="E500" s="76"/>
      <c r="F500" s="76"/>
      <c r="G500" s="76"/>
      <c r="H500" s="76"/>
      <c r="I500" s="76"/>
    </row>
    <row r="501" spans="1:9" ht="12.75">
      <c r="A501" s="75"/>
      <c r="B501" s="75"/>
      <c r="C501" s="75"/>
      <c r="D501" s="73"/>
      <c r="F501" s="85"/>
      <c r="G501" s="76"/>
      <c r="H501" s="76"/>
      <c r="I501" s="76"/>
    </row>
    <row r="502" spans="1:9" ht="12.75">
      <c r="A502" s="75"/>
      <c r="B502" s="75"/>
      <c r="C502" s="75"/>
      <c r="D502" s="73"/>
      <c r="E502" s="76"/>
      <c r="F502" s="76"/>
      <c r="G502" s="76"/>
      <c r="H502" s="76"/>
      <c r="I502" s="76"/>
    </row>
    <row r="503" spans="1:9" ht="12.75">
      <c r="A503" s="75"/>
      <c r="B503" s="75"/>
      <c r="C503" s="75"/>
      <c r="D503" s="73"/>
      <c r="E503" s="76"/>
      <c r="F503" s="76"/>
      <c r="G503" s="76"/>
      <c r="H503" s="76"/>
      <c r="I503" s="76"/>
    </row>
    <row r="504" spans="1:9" ht="12.75">
      <c r="A504" s="75"/>
      <c r="B504" s="75"/>
      <c r="C504" s="75"/>
      <c r="D504" s="73"/>
      <c r="E504" s="84"/>
      <c r="F504" s="84"/>
      <c r="G504" s="76"/>
      <c r="H504" s="76"/>
      <c r="I504" s="76"/>
    </row>
    <row r="505" spans="1:9" ht="12.75">
      <c r="A505" s="75"/>
      <c r="B505" s="75"/>
      <c r="C505" s="75"/>
      <c r="D505" s="73"/>
      <c r="E505" s="90"/>
      <c r="F505" s="90"/>
      <c r="G505" s="76"/>
      <c r="H505" s="76"/>
      <c r="I505" s="76"/>
    </row>
    <row r="506" spans="1:9" ht="12.75">
      <c r="A506" s="75"/>
      <c r="B506" s="75"/>
      <c r="C506" s="75"/>
      <c r="D506" s="73"/>
      <c r="E506" s="76"/>
      <c r="F506" s="76"/>
      <c r="G506" s="76"/>
      <c r="H506" s="76"/>
      <c r="I506" s="76"/>
    </row>
    <row r="507" spans="1:9" ht="12.75">
      <c r="A507" s="75"/>
      <c r="B507" s="75"/>
      <c r="C507" s="75"/>
      <c r="D507" s="73"/>
      <c r="E507" s="76"/>
      <c r="F507" s="76"/>
      <c r="G507" s="76"/>
      <c r="H507" s="93"/>
      <c r="I507" s="76"/>
    </row>
    <row r="508" spans="1:9" ht="12.75">
      <c r="A508" s="75"/>
      <c r="B508" s="75"/>
      <c r="C508" s="75"/>
      <c r="D508" s="73"/>
      <c r="E508" s="76"/>
      <c r="F508" s="76"/>
      <c r="G508" s="76"/>
      <c r="H508" s="76"/>
      <c r="I508" s="76"/>
    </row>
    <row r="509" spans="1:9" ht="12.75">
      <c r="A509" s="75"/>
      <c r="B509" s="75"/>
      <c r="C509" s="75"/>
      <c r="D509" s="73"/>
      <c r="E509" s="76"/>
      <c r="F509" s="76"/>
      <c r="G509" s="76"/>
      <c r="H509" s="76"/>
      <c r="I509" s="76"/>
    </row>
    <row r="510" spans="1:9" ht="12.75">
      <c r="A510" s="75"/>
      <c r="B510" s="75"/>
      <c r="C510" s="75"/>
      <c r="D510" s="73"/>
      <c r="E510" s="76"/>
      <c r="F510" s="76"/>
      <c r="G510" s="76"/>
      <c r="H510" s="93"/>
      <c r="I510" s="76"/>
    </row>
    <row r="511" spans="1:9" ht="12.75">
      <c r="A511" s="89"/>
      <c r="B511" s="89"/>
      <c r="C511" s="89"/>
      <c r="D511" s="85"/>
      <c r="H511" s="85"/>
      <c r="I511" s="83"/>
    </row>
    <row r="512" spans="1:9" ht="12.75">
      <c r="A512" s="75"/>
      <c r="B512" s="75"/>
      <c r="C512" s="75"/>
      <c r="D512" s="73"/>
      <c r="E512" s="76"/>
      <c r="F512" s="76"/>
      <c r="G512" s="76"/>
      <c r="H512" s="76"/>
      <c r="I512" s="76"/>
    </row>
    <row r="513" spans="1:9" ht="12.75">
      <c r="A513" s="89"/>
      <c r="B513" s="89"/>
      <c r="C513" s="89"/>
      <c r="D513" s="85"/>
      <c r="I513" s="83"/>
    </row>
    <row r="514" spans="1:9" ht="12.75">
      <c r="A514" s="75"/>
      <c r="B514" s="75"/>
      <c r="C514" s="75"/>
      <c r="D514" s="73"/>
      <c r="E514" s="76"/>
      <c r="F514" s="76"/>
      <c r="G514" s="76"/>
      <c r="H514" s="76"/>
      <c r="I514" s="76"/>
    </row>
    <row r="515" spans="1:9" ht="12.75">
      <c r="A515" s="75"/>
      <c r="B515" s="75"/>
      <c r="C515" s="75"/>
      <c r="D515" s="73"/>
      <c r="E515" s="76"/>
      <c r="F515" s="76"/>
      <c r="G515" s="90"/>
      <c r="H515" s="76"/>
      <c r="I515" s="76"/>
    </row>
    <row r="516" spans="1:9" ht="12.75">
      <c r="A516" s="75"/>
      <c r="B516" s="75"/>
      <c r="C516" s="75"/>
      <c r="D516" s="73"/>
      <c r="E516" s="76"/>
      <c r="F516" s="76"/>
      <c r="G516" s="76"/>
      <c r="H516" s="76"/>
      <c r="I516" s="76"/>
    </row>
    <row r="517" spans="1:9" ht="12.75">
      <c r="A517" s="75"/>
      <c r="B517" s="75"/>
      <c r="C517" s="75"/>
      <c r="D517" s="73"/>
      <c r="E517" s="76"/>
      <c r="F517" s="76"/>
      <c r="G517" s="76"/>
      <c r="H517" s="90"/>
      <c r="I517" s="76"/>
    </row>
    <row r="518" spans="5:9" ht="12.75">
      <c r="E518" s="76"/>
      <c r="F518" s="76"/>
      <c r="G518" s="76"/>
      <c r="H518" s="76"/>
      <c r="I518" s="76"/>
    </row>
    <row r="519" spans="1:9" ht="12.75">
      <c r="A519" s="75"/>
      <c r="B519" s="75"/>
      <c r="C519" s="75"/>
      <c r="D519" s="73"/>
      <c r="E519" s="76"/>
      <c r="F519" s="76"/>
      <c r="G519" s="76"/>
      <c r="H519" s="76"/>
      <c r="I519" s="76"/>
    </row>
    <row r="520" spans="1:9" ht="12.75">
      <c r="A520" s="75"/>
      <c r="B520" s="75"/>
      <c r="C520" s="75"/>
      <c r="D520" s="73"/>
      <c r="E520" s="76"/>
      <c r="F520" s="76"/>
      <c r="G520" s="76"/>
      <c r="H520" s="76"/>
      <c r="I520" s="76"/>
    </row>
    <row r="521" spans="1:9" ht="12.75">
      <c r="A521" s="75"/>
      <c r="B521" s="75"/>
      <c r="C521" s="75"/>
      <c r="D521" s="73"/>
      <c r="E521" s="76"/>
      <c r="F521" s="76"/>
      <c r="G521" s="76"/>
      <c r="H521" s="76"/>
      <c r="I521" s="76"/>
    </row>
    <row r="522" spans="1:9" ht="12.75">
      <c r="A522" s="75"/>
      <c r="B522" s="75"/>
      <c r="C522" s="75"/>
      <c r="D522" s="73"/>
      <c r="E522" s="76"/>
      <c r="F522" s="76"/>
      <c r="G522" s="76"/>
      <c r="H522" s="76"/>
      <c r="I522" s="76"/>
    </row>
    <row r="523" spans="1:9" ht="12.75">
      <c r="A523" s="75"/>
      <c r="B523" s="75"/>
      <c r="C523" s="75"/>
      <c r="D523" s="73"/>
      <c r="E523" s="76"/>
      <c r="F523" s="76"/>
      <c r="G523" s="76"/>
      <c r="H523" s="76"/>
      <c r="I523" s="76"/>
    </row>
    <row r="524" spans="1:9" ht="12.75">
      <c r="A524" s="75"/>
      <c r="B524" s="75"/>
      <c r="C524" s="75"/>
      <c r="D524" s="73"/>
      <c r="E524" s="76"/>
      <c r="F524" s="76"/>
      <c r="G524" s="90"/>
      <c r="H524" s="76"/>
      <c r="I524" s="76"/>
    </row>
    <row r="525" spans="1:9" ht="12.75">
      <c r="A525" s="75"/>
      <c r="B525" s="75"/>
      <c r="C525" s="75"/>
      <c r="D525" s="73"/>
      <c r="E525" s="76"/>
      <c r="F525" s="76"/>
      <c r="H525" s="76"/>
      <c r="I525" s="76"/>
    </row>
    <row r="526" spans="1:9" ht="12.75">
      <c r="A526" s="75"/>
      <c r="B526" s="75"/>
      <c r="C526" s="75"/>
      <c r="D526" s="73"/>
      <c r="E526" s="76"/>
      <c r="F526" s="76"/>
      <c r="G526" s="76"/>
      <c r="H526" s="90"/>
      <c r="I526" s="76"/>
    </row>
    <row r="527" spans="1:9" ht="12.75">
      <c r="A527" s="75"/>
      <c r="B527" s="75"/>
      <c r="C527" s="75"/>
      <c r="D527" s="73"/>
      <c r="E527" s="76"/>
      <c r="F527" s="76"/>
      <c r="G527" s="76"/>
      <c r="H527" s="76"/>
      <c r="I527" s="76"/>
    </row>
    <row r="528" spans="1:9" ht="12.75">
      <c r="A528" s="75"/>
      <c r="B528" s="75"/>
      <c r="C528" s="75"/>
      <c r="D528" s="73"/>
      <c r="E528" s="76"/>
      <c r="F528" s="76"/>
      <c r="G528" s="90"/>
      <c r="H528" s="76"/>
      <c r="I528" s="76"/>
    </row>
    <row r="529" spans="1:9" ht="12.75">
      <c r="A529" s="75"/>
      <c r="B529" s="75"/>
      <c r="C529" s="75"/>
      <c r="D529" s="73"/>
      <c r="E529" s="76"/>
      <c r="F529" s="76"/>
      <c r="G529" s="76"/>
      <c r="H529" s="76"/>
      <c r="I529" s="76"/>
    </row>
    <row r="530" spans="1:9" ht="12.75">
      <c r="A530" s="75"/>
      <c r="B530" s="75"/>
      <c r="C530" s="75"/>
      <c r="D530" s="73"/>
      <c r="E530" s="76"/>
      <c r="F530" s="76"/>
      <c r="G530" s="76"/>
      <c r="H530" s="76"/>
      <c r="I530" s="76"/>
    </row>
    <row r="531" spans="1:9" ht="12.75">
      <c r="A531" s="89"/>
      <c r="B531" s="89"/>
      <c r="C531" s="89"/>
      <c r="D531" s="85"/>
      <c r="G531" s="83"/>
      <c r="I531" s="83"/>
    </row>
    <row r="532" spans="1:9" ht="12.75">
      <c r="A532" s="75"/>
      <c r="B532" s="75"/>
      <c r="C532" s="75"/>
      <c r="D532" s="73"/>
      <c r="E532" s="76"/>
      <c r="F532" s="76"/>
      <c r="G532" s="76"/>
      <c r="H532" s="76"/>
      <c r="I532" s="76"/>
    </row>
    <row r="533" spans="1:9" ht="12.75">
      <c r="A533" s="75"/>
      <c r="B533" s="75"/>
      <c r="C533" s="75"/>
      <c r="D533" s="73"/>
      <c r="E533" s="76"/>
      <c r="F533" s="76"/>
      <c r="G533" s="76"/>
      <c r="H533" s="76"/>
      <c r="I533" s="76"/>
    </row>
    <row r="534" spans="5:9" ht="12.75">
      <c r="E534" s="76"/>
      <c r="F534" s="76"/>
      <c r="G534" s="90"/>
      <c r="H534" s="76"/>
      <c r="I534" s="76"/>
    </row>
    <row r="535" spans="4:9" ht="12.75">
      <c r="D535" s="73"/>
      <c r="E535" s="76"/>
      <c r="F535" s="76"/>
      <c r="G535" s="76"/>
      <c r="H535" s="76"/>
      <c r="I535" s="76"/>
    </row>
    <row r="538" ht="12.75">
      <c r="D538" s="73"/>
    </row>
    <row r="540" spans="4:5" ht="12.75">
      <c r="D540" s="73"/>
      <c r="E540" s="86"/>
    </row>
    <row r="542" spans="4:5" ht="12.75">
      <c r="D542" s="73"/>
      <c r="E542" s="86"/>
    </row>
    <row r="544" spans="4:5" ht="12.75">
      <c r="D544" s="87"/>
      <c r="E544" s="73"/>
    </row>
    <row r="545" ht="12.75">
      <c r="D545" s="73"/>
    </row>
    <row r="546" ht="12.75">
      <c r="D546" s="73"/>
    </row>
    <row r="547" ht="12.75">
      <c r="D547" s="73"/>
    </row>
    <row r="549" spans="5:9" ht="12.75">
      <c r="E549" s="74"/>
      <c r="F549" s="74"/>
      <c r="G549" s="74"/>
      <c r="H549" s="74"/>
      <c r="I549" s="74"/>
    </row>
    <row r="550" spans="1:9" ht="12.75">
      <c r="A550" s="73"/>
      <c r="B550" s="73"/>
      <c r="C550" s="73"/>
      <c r="D550" s="73"/>
      <c r="E550" s="74"/>
      <c r="F550" s="74"/>
      <c r="G550" s="74"/>
      <c r="H550" s="74"/>
      <c r="I550" s="74"/>
    </row>
    <row r="552" spans="1:9" ht="12.75">
      <c r="A552" s="75"/>
      <c r="B552" s="75"/>
      <c r="C552" s="75"/>
      <c r="D552" s="73"/>
      <c r="E552" s="76"/>
      <c r="F552" s="76"/>
      <c r="G552" s="76"/>
      <c r="H552" s="76"/>
      <c r="I552" s="76"/>
    </row>
    <row r="553" spans="1:9" ht="12.75">
      <c r="A553" s="75"/>
      <c r="B553" s="75"/>
      <c r="C553" s="75"/>
      <c r="D553" s="73"/>
      <c r="E553" s="76"/>
      <c r="F553" s="76"/>
      <c r="G553" s="76"/>
      <c r="H553" s="76"/>
      <c r="I553" s="76"/>
    </row>
    <row r="554" spans="1:9" ht="12.75">
      <c r="A554" s="75"/>
      <c r="B554" s="75"/>
      <c r="C554" s="75"/>
      <c r="D554" s="73"/>
      <c r="E554" s="76"/>
      <c r="F554" s="76"/>
      <c r="G554" s="76"/>
      <c r="H554" s="76"/>
      <c r="I554" s="76"/>
    </row>
    <row r="555" spans="1:9" ht="12.75">
      <c r="A555" s="75"/>
      <c r="B555" s="75"/>
      <c r="C555" s="75"/>
      <c r="D555" s="73"/>
      <c r="E555" s="90"/>
      <c r="F555" s="76"/>
      <c r="G555" s="76"/>
      <c r="H555" s="76"/>
      <c r="I555" s="76"/>
    </row>
    <row r="556" spans="1:9" ht="12.75">
      <c r="A556" s="75"/>
      <c r="B556" s="75"/>
      <c r="C556" s="75"/>
      <c r="D556" s="73"/>
      <c r="E556" s="76"/>
      <c r="F556" s="76"/>
      <c r="G556" s="76"/>
      <c r="H556" s="76"/>
      <c r="I556" s="76"/>
    </row>
    <row r="557" spans="1:9" ht="12.75">
      <c r="A557" s="75"/>
      <c r="B557" s="75"/>
      <c r="C557" s="75"/>
      <c r="D557" s="73"/>
      <c r="E557" s="76"/>
      <c r="F557" s="76"/>
      <c r="G557" s="76"/>
      <c r="H557" s="76"/>
      <c r="I557" s="76"/>
    </row>
    <row r="558" spans="1:9" ht="12.75">
      <c r="A558" s="75"/>
      <c r="B558" s="75"/>
      <c r="C558" s="75"/>
      <c r="D558" s="73"/>
      <c r="E558" s="76"/>
      <c r="F558" s="76"/>
      <c r="G558" s="76"/>
      <c r="H558" s="76"/>
      <c r="I558" s="76"/>
    </row>
    <row r="559" spans="1:9" ht="12.75">
      <c r="A559" s="75"/>
      <c r="B559" s="75"/>
      <c r="C559" s="75"/>
      <c r="D559" s="73"/>
      <c r="E559" s="76"/>
      <c r="F559" s="76"/>
      <c r="G559" s="76"/>
      <c r="H559" s="76"/>
      <c r="I559" s="76"/>
    </row>
    <row r="560" spans="1:9" ht="12.75">
      <c r="A560" s="75"/>
      <c r="B560" s="75"/>
      <c r="C560" s="75"/>
      <c r="D560" s="73"/>
      <c r="E560" s="76"/>
      <c r="F560" s="76"/>
      <c r="G560" s="76"/>
      <c r="H560" s="76"/>
      <c r="I560" s="76"/>
    </row>
    <row r="561" spans="1:9" ht="12.75">
      <c r="A561" s="75"/>
      <c r="B561" s="75"/>
      <c r="C561" s="75"/>
      <c r="D561" s="73"/>
      <c r="E561" s="76"/>
      <c r="F561" s="76"/>
      <c r="G561" s="76"/>
      <c r="H561" s="76"/>
      <c r="I561" s="76"/>
    </row>
    <row r="562" spans="1:9" ht="12.75">
      <c r="A562" s="75"/>
      <c r="B562" s="75"/>
      <c r="C562" s="75"/>
      <c r="D562" s="73"/>
      <c r="E562" s="76"/>
      <c r="F562" s="76"/>
      <c r="G562" s="76"/>
      <c r="H562" s="76"/>
      <c r="I562" s="76"/>
    </row>
    <row r="563" spans="1:9" ht="12.75">
      <c r="A563" s="75"/>
      <c r="B563" s="75"/>
      <c r="C563" s="75"/>
      <c r="D563" s="73"/>
      <c r="E563" s="76"/>
      <c r="F563" s="76"/>
      <c r="G563" s="76"/>
      <c r="H563" s="76"/>
      <c r="I563" s="76"/>
    </row>
    <row r="564" spans="1:9" ht="12.75">
      <c r="A564" s="75"/>
      <c r="B564" s="75"/>
      <c r="C564" s="75"/>
      <c r="D564" s="73"/>
      <c r="E564" s="76"/>
      <c r="F564" s="76"/>
      <c r="G564" s="76"/>
      <c r="H564" s="83"/>
      <c r="I564" s="76"/>
    </row>
    <row r="565" spans="1:9" ht="12.75">
      <c r="A565" s="89"/>
      <c r="B565" s="89"/>
      <c r="C565" s="89"/>
      <c r="D565" s="85"/>
      <c r="I565" s="83"/>
    </row>
    <row r="566" spans="1:9" ht="12.75">
      <c r="A566" s="75"/>
      <c r="B566" s="75"/>
      <c r="C566" s="75"/>
      <c r="D566" s="73"/>
      <c r="E566" s="76"/>
      <c r="F566" s="76"/>
      <c r="G566" s="76"/>
      <c r="H566" s="76"/>
      <c r="I566" s="76"/>
    </row>
    <row r="567" spans="1:9" ht="12.75">
      <c r="A567" s="89"/>
      <c r="B567" s="89"/>
      <c r="C567" s="89"/>
      <c r="D567" s="85"/>
      <c r="I567" s="83"/>
    </row>
    <row r="568" spans="1:9" ht="12.75">
      <c r="A568" s="75"/>
      <c r="B568" s="75"/>
      <c r="C568" s="75"/>
      <c r="D568" s="73"/>
      <c r="E568" s="76"/>
      <c r="F568" s="76"/>
      <c r="G568" s="90"/>
      <c r="H568" s="76"/>
      <c r="I568" s="76"/>
    </row>
    <row r="569" spans="1:9" ht="12.75">
      <c r="A569" s="75"/>
      <c r="B569" s="75"/>
      <c r="C569" s="75"/>
      <c r="D569" s="73"/>
      <c r="E569" s="76"/>
      <c r="F569" s="76"/>
      <c r="G569" s="76"/>
      <c r="H569" s="76"/>
      <c r="I569" s="76"/>
    </row>
    <row r="570" spans="1:9" ht="12.75">
      <c r="A570" s="75"/>
      <c r="B570" s="75"/>
      <c r="C570" s="75"/>
      <c r="D570" s="73"/>
      <c r="E570" s="76"/>
      <c r="F570" s="76"/>
      <c r="G570" s="76"/>
      <c r="H570" s="76"/>
      <c r="I570" s="76"/>
    </row>
    <row r="571" spans="1:9" ht="12.75">
      <c r="A571" s="75"/>
      <c r="B571" s="75"/>
      <c r="C571" s="75"/>
      <c r="D571" s="73"/>
      <c r="E571" s="76"/>
      <c r="F571" s="76"/>
      <c r="G571" s="76"/>
      <c r="H571" s="76"/>
      <c r="I571" s="76"/>
    </row>
    <row r="572" spans="5:9" ht="12.75">
      <c r="E572" s="76"/>
      <c r="F572" s="76"/>
      <c r="G572" s="76"/>
      <c r="H572" s="76"/>
      <c r="I572" s="76"/>
    </row>
    <row r="573" spans="1:9" ht="12.75">
      <c r="A573" s="75"/>
      <c r="B573" s="75"/>
      <c r="C573" s="75"/>
      <c r="D573" s="73"/>
      <c r="E573" s="76"/>
      <c r="F573" s="76"/>
      <c r="G573" s="76"/>
      <c r="H573" s="76"/>
      <c r="I573" s="76"/>
    </row>
    <row r="574" spans="1:9" ht="12.75">
      <c r="A574" s="75"/>
      <c r="B574" s="75"/>
      <c r="C574" s="75"/>
      <c r="D574" s="73"/>
      <c r="E574" s="76"/>
      <c r="F574" s="76"/>
      <c r="G574" s="76"/>
      <c r="H574" s="76"/>
      <c r="I574" s="76"/>
    </row>
    <row r="575" spans="1:9" ht="12.75">
      <c r="A575" s="75"/>
      <c r="B575" s="75"/>
      <c r="C575" s="75"/>
      <c r="D575" s="73"/>
      <c r="E575" s="76"/>
      <c r="F575" s="76"/>
      <c r="G575" s="76"/>
      <c r="H575" s="76"/>
      <c r="I575" s="76"/>
    </row>
    <row r="576" spans="1:9" ht="12.75">
      <c r="A576" s="75"/>
      <c r="B576" s="75"/>
      <c r="C576" s="75"/>
      <c r="D576" s="73"/>
      <c r="E576" s="76"/>
      <c r="F576" s="76"/>
      <c r="G576" s="76"/>
      <c r="H576" s="76"/>
      <c r="I576" s="76"/>
    </row>
    <row r="577" spans="1:9" ht="12.75">
      <c r="A577" s="75"/>
      <c r="B577" s="75"/>
      <c r="C577" s="75"/>
      <c r="D577" s="73"/>
      <c r="E577" s="76"/>
      <c r="F577" s="76"/>
      <c r="G577" s="76"/>
      <c r="H577" s="76"/>
      <c r="I577" s="76"/>
    </row>
    <row r="578" spans="1:9" ht="12.75">
      <c r="A578" s="75"/>
      <c r="B578" s="75"/>
      <c r="C578" s="75"/>
      <c r="D578" s="73"/>
      <c r="E578" s="76"/>
      <c r="F578" s="76"/>
      <c r="G578" s="90"/>
      <c r="H578" s="76"/>
      <c r="I578" s="76"/>
    </row>
    <row r="579" spans="1:9" ht="12.75">
      <c r="A579" s="75"/>
      <c r="B579" s="75"/>
      <c r="C579" s="75"/>
      <c r="D579" s="73"/>
      <c r="E579" s="76"/>
      <c r="F579" s="76"/>
      <c r="G579" s="76"/>
      <c r="H579" s="76"/>
      <c r="I579" s="76"/>
    </row>
    <row r="580" spans="1:9" ht="12.75">
      <c r="A580" s="75"/>
      <c r="B580" s="75"/>
      <c r="C580" s="75"/>
      <c r="D580" s="73"/>
      <c r="E580" s="76"/>
      <c r="F580" s="76"/>
      <c r="G580" s="76"/>
      <c r="H580" s="90"/>
      <c r="I580" s="76"/>
    </row>
    <row r="581" spans="1:9" ht="12.75">
      <c r="A581" s="75"/>
      <c r="B581" s="75"/>
      <c r="C581" s="75"/>
      <c r="D581" s="73"/>
      <c r="E581" s="76"/>
      <c r="F581" s="76"/>
      <c r="G581" s="76"/>
      <c r="H581" s="90"/>
      <c r="I581" s="76"/>
    </row>
    <row r="582" spans="1:9" ht="12.75">
      <c r="A582" s="75"/>
      <c r="B582" s="75"/>
      <c r="C582" s="75"/>
      <c r="D582" s="73"/>
      <c r="E582" s="76"/>
      <c r="F582" s="76"/>
      <c r="G582" s="90"/>
      <c r="H582" s="76"/>
      <c r="I582" s="76"/>
    </row>
    <row r="583" spans="1:9" ht="12.75">
      <c r="A583" s="75"/>
      <c r="B583" s="75"/>
      <c r="C583" s="75"/>
      <c r="D583" s="73"/>
      <c r="E583" s="76"/>
      <c r="F583" s="76"/>
      <c r="G583" s="76"/>
      <c r="H583" s="76"/>
      <c r="I583" s="76"/>
    </row>
    <row r="584" spans="1:9" ht="12.75">
      <c r="A584" s="75"/>
      <c r="B584" s="75"/>
      <c r="C584" s="75"/>
      <c r="D584" s="73"/>
      <c r="E584" s="76"/>
      <c r="F584" s="76"/>
      <c r="G584" s="76"/>
      <c r="H584" s="76"/>
      <c r="I584" s="76"/>
    </row>
    <row r="585" spans="1:9" ht="12.75">
      <c r="A585" s="89"/>
      <c r="B585" s="89"/>
      <c r="C585" s="89"/>
      <c r="D585" s="85"/>
      <c r="G585" s="83"/>
      <c r="I585" s="83"/>
    </row>
    <row r="586" spans="1:9" ht="12.75">
      <c r="A586" s="75"/>
      <c r="B586" s="75"/>
      <c r="C586" s="75"/>
      <c r="D586" s="73"/>
      <c r="E586" s="76"/>
      <c r="F586" s="76"/>
      <c r="G586" s="76"/>
      <c r="H586" s="76"/>
      <c r="I586" s="76"/>
    </row>
    <row r="587" spans="1:9" ht="12.75">
      <c r="A587" s="75"/>
      <c r="B587" s="75"/>
      <c r="C587" s="75"/>
      <c r="D587" s="73"/>
      <c r="E587" s="76"/>
      <c r="F587" s="76"/>
      <c r="G587" s="76"/>
      <c r="H587" s="76"/>
      <c r="I587" s="76"/>
    </row>
    <row r="588" spans="5:9" ht="12.75">
      <c r="E588" s="76"/>
      <c r="F588" s="76"/>
      <c r="G588" s="76"/>
      <c r="H588" s="76"/>
      <c r="I588" s="76"/>
    </row>
    <row r="589" spans="4:9" ht="12.75">
      <c r="D589" s="73"/>
      <c r="E589" s="76"/>
      <c r="F589" s="76"/>
      <c r="G589" s="76"/>
      <c r="H589" s="76"/>
      <c r="I589" s="76"/>
    </row>
    <row r="592" ht="12.75">
      <c r="D592" s="73"/>
    </row>
    <row r="594" spans="4:5" ht="12.75">
      <c r="D594" s="73"/>
      <c r="E594" s="86"/>
    </row>
    <row r="596" spans="4:5" ht="12.75">
      <c r="D596" s="73"/>
      <c r="E596" s="86"/>
    </row>
    <row r="598" spans="4:5" ht="12.75">
      <c r="D598" s="87"/>
      <c r="E598" s="73"/>
    </row>
    <row r="599" ht="12.75">
      <c r="D599" s="73"/>
    </row>
    <row r="600" ht="12.75">
      <c r="D600" s="73"/>
    </row>
    <row r="601" ht="12.75">
      <c r="D601" s="73"/>
    </row>
    <row r="603" spans="5:9" ht="12.75">
      <c r="E603" s="74"/>
      <c r="F603" s="74"/>
      <c r="G603" s="74"/>
      <c r="H603" s="74"/>
      <c r="I603" s="74"/>
    </row>
    <row r="604" spans="1:9" ht="12.75">
      <c r="A604" s="73"/>
      <c r="B604" s="73"/>
      <c r="C604" s="73"/>
      <c r="D604" s="73"/>
      <c r="E604" s="74"/>
      <c r="F604" s="74"/>
      <c r="G604" s="74"/>
      <c r="H604" s="74"/>
      <c r="I604" s="74"/>
    </row>
    <row r="606" spans="1:9" ht="12.75">
      <c r="A606" s="75"/>
      <c r="B606" s="75"/>
      <c r="C606" s="75"/>
      <c r="D606" s="73"/>
      <c r="E606" s="76"/>
      <c r="F606" s="76"/>
      <c r="G606" s="76"/>
      <c r="H606" s="76"/>
      <c r="I606" s="76"/>
    </row>
    <row r="607" spans="1:9" ht="12.75">
      <c r="A607" s="75"/>
      <c r="B607" s="75"/>
      <c r="C607" s="75"/>
      <c r="D607" s="73"/>
      <c r="E607" s="76"/>
      <c r="F607" s="76"/>
      <c r="G607" s="76"/>
      <c r="H607" s="76"/>
      <c r="I607" s="76"/>
    </row>
    <row r="608" spans="1:9" ht="12.75">
      <c r="A608" s="75"/>
      <c r="B608" s="75"/>
      <c r="C608" s="75"/>
      <c r="D608" s="73"/>
      <c r="E608" s="76"/>
      <c r="F608" s="76"/>
      <c r="G608" s="76"/>
      <c r="H608" s="76"/>
      <c r="I608" s="76"/>
    </row>
    <row r="609" spans="1:9" ht="12.75">
      <c r="A609" s="75"/>
      <c r="B609" s="75"/>
      <c r="C609" s="75"/>
      <c r="D609" s="73"/>
      <c r="E609" s="76"/>
      <c r="F609" s="76"/>
      <c r="G609" s="76"/>
      <c r="H609" s="76"/>
      <c r="I609" s="76"/>
    </row>
    <row r="610" spans="1:9" ht="12.75">
      <c r="A610" s="75"/>
      <c r="B610" s="75"/>
      <c r="C610" s="75"/>
      <c r="D610" s="73"/>
      <c r="E610" s="76"/>
      <c r="F610" s="76"/>
      <c r="G610" s="76"/>
      <c r="H610" s="76"/>
      <c r="I610" s="76"/>
    </row>
    <row r="611" spans="1:9" ht="12.75">
      <c r="A611" s="75"/>
      <c r="B611" s="75"/>
      <c r="C611" s="75"/>
      <c r="D611" s="73"/>
      <c r="E611" s="76"/>
      <c r="F611" s="76"/>
      <c r="G611" s="76"/>
      <c r="H611" s="76"/>
      <c r="I611" s="76"/>
    </row>
    <row r="612" spans="1:9" ht="12.75">
      <c r="A612" s="75"/>
      <c r="B612" s="75"/>
      <c r="C612" s="75"/>
      <c r="D612" s="73"/>
      <c r="E612" s="76"/>
      <c r="F612" s="76"/>
      <c r="G612" s="76"/>
      <c r="H612" s="76"/>
      <c r="I612" s="76"/>
    </row>
    <row r="613" spans="1:9" ht="12.75">
      <c r="A613" s="75"/>
      <c r="B613" s="75"/>
      <c r="C613" s="75"/>
      <c r="D613" s="73"/>
      <c r="E613" s="76"/>
      <c r="F613" s="76"/>
      <c r="G613" s="76"/>
      <c r="H613" s="76"/>
      <c r="I613" s="76"/>
    </row>
    <row r="614" spans="1:9" ht="12.75">
      <c r="A614" s="75"/>
      <c r="B614" s="75"/>
      <c r="C614" s="75"/>
      <c r="D614" s="73"/>
      <c r="E614" s="76"/>
      <c r="F614" s="76"/>
      <c r="G614" s="76"/>
      <c r="H614" s="76"/>
      <c r="I614" s="76"/>
    </row>
    <row r="615" spans="1:9" ht="12.75">
      <c r="A615" s="75"/>
      <c r="B615" s="75"/>
      <c r="C615" s="75"/>
      <c r="D615" s="73"/>
      <c r="E615" s="76"/>
      <c r="F615" s="76"/>
      <c r="G615" s="76"/>
      <c r="H615" s="76"/>
      <c r="I615" s="76"/>
    </row>
    <row r="616" spans="1:9" ht="12.75">
      <c r="A616" s="75"/>
      <c r="B616" s="75"/>
      <c r="C616" s="75"/>
      <c r="D616" s="73"/>
      <c r="E616" s="76"/>
      <c r="F616" s="76"/>
      <c r="G616" s="76"/>
      <c r="H616" s="76"/>
      <c r="I616" s="76"/>
    </row>
    <row r="617" spans="1:9" ht="12.75">
      <c r="A617" s="75"/>
      <c r="B617" s="75"/>
      <c r="C617" s="75"/>
      <c r="D617" s="73"/>
      <c r="E617" s="76"/>
      <c r="F617" s="76"/>
      <c r="G617" s="76"/>
      <c r="H617" s="76"/>
      <c r="I617" s="76"/>
    </row>
    <row r="618" spans="1:9" ht="12.75">
      <c r="A618" s="75"/>
      <c r="B618" s="75"/>
      <c r="C618" s="75"/>
      <c r="D618" s="73"/>
      <c r="E618" s="76"/>
      <c r="F618" s="76"/>
      <c r="G618" s="76"/>
      <c r="H618" s="76"/>
      <c r="I618" s="76"/>
    </row>
    <row r="619" spans="1:9" ht="12.75">
      <c r="A619" s="89"/>
      <c r="B619" s="89"/>
      <c r="C619" s="89"/>
      <c r="D619" s="85"/>
      <c r="H619" s="83"/>
      <c r="I619" s="83"/>
    </row>
    <row r="620" spans="1:9" ht="12.75">
      <c r="A620" s="75"/>
      <c r="B620" s="75"/>
      <c r="C620" s="75"/>
      <c r="D620" s="73"/>
      <c r="E620" s="76"/>
      <c r="F620" s="76"/>
      <c r="G620" s="76"/>
      <c r="H620" s="76"/>
      <c r="I620" s="76"/>
    </row>
    <row r="621" spans="1:9" ht="12.75">
      <c r="A621" s="89"/>
      <c r="B621" s="89"/>
      <c r="C621" s="89"/>
      <c r="D621" s="85"/>
      <c r="G621" s="85"/>
      <c r="I621" s="83"/>
    </row>
    <row r="622" spans="1:9" ht="12.75">
      <c r="A622" s="75"/>
      <c r="B622" s="75"/>
      <c r="C622" s="75"/>
      <c r="D622" s="73"/>
      <c r="E622" s="76"/>
      <c r="F622" s="76"/>
      <c r="G622" s="76"/>
      <c r="H622" s="76"/>
      <c r="I622" s="76"/>
    </row>
    <row r="623" spans="1:9" ht="12.75">
      <c r="A623" s="75"/>
      <c r="B623" s="75"/>
      <c r="C623" s="75"/>
      <c r="D623" s="73"/>
      <c r="E623" s="76"/>
      <c r="F623" s="76"/>
      <c r="G623" s="76"/>
      <c r="H623" s="76"/>
      <c r="I623" s="76"/>
    </row>
    <row r="624" spans="1:9" ht="12.75">
      <c r="A624" s="75"/>
      <c r="B624" s="75"/>
      <c r="C624" s="75"/>
      <c r="D624" s="73"/>
      <c r="E624" s="76"/>
      <c r="F624" s="76"/>
      <c r="G624" s="76"/>
      <c r="H624" s="76"/>
      <c r="I624" s="76"/>
    </row>
    <row r="625" spans="1:9" ht="12.75">
      <c r="A625" s="75"/>
      <c r="B625" s="75"/>
      <c r="C625" s="75"/>
      <c r="D625" s="73"/>
      <c r="E625" s="76"/>
      <c r="F625" s="76"/>
      <c r="G625" s="76"/>
      <c r="H625" s="76"/>
      <c r="I625" s="76"/>
    </row>
    <row r="626" spans="1:9" ht="12.75">
      <c r="A626" s="85"/>
      <c r="E626" s="76"/>
      <c r="F626" s="76"/>
      <c r="G626" s="76"/>
      <c r="H626" s="76"/>
      <c r="I626" s="76"/>
    </row>
    <row r="627" spans="1:9" ht="12.75">
      <c r="A627" s="75"/>
      <c r="B627" s="75"/>
      <c r="C627" s="75"/>
      <c r="D627" s="73"/>
      <c r="E627" s="76"/>
      <c r="F627" s="76"/>
      <c r="G627" s="76"/>
      <c r="H627" s="76"/>
      <c r="I627" s="76"/>
    </row>
    <row r="628" spans="1:9" ht="12.75">
      <c r="A628" s="75"/>
      <c r="B628" s="75"/>
      <c r="C628" s="75"/>
      <c r="D628" s="73"/>
      <c r="E628" s="76"/>
      <c r="F628" s="76"/>
      <c r="G628" s="76"/>
      <c r="H628" s="76"/>
      <c r="I628" s="76"/>
    </row>
    <row r="629" spans="1:9" ht="12.75">
      <c r="A629" s="75"/>
      <c r="B629" s="75"/>
      <c r="C629" s="75"/>
      <c r="D629" s="73"/>
      <c r="E629" s="76"/>
      <c r="F629" s="76"/>
      <c r="G629" s="80"/>
      <c r="H629" s="76"/>
      <c r="I629" s="76"/>
    </row>
    <row r="630" spans="1:9" ht="12.75">
      <c r="A630" s="75"/>
      <c r="B630" s="75"/>
      <c r="C630" s="75"/>
      <c r="D630" s="73"/>
      <c r="E630" s="76"/>
      <c r="F630" s="76"/>
      <c r="G630" s="76"/>
      <c r="H630" s="76"/>
      <c r="I630" s="76"/>
    </row>
    <row r="631" spans="1:9" ht="12.75">
      <c r="A631" s="75"/>
      <c r="B631" s="75"/>
      <c r="C631" s="75"/>
      <c r="D631" s="73"/>
      <c r="E631" s="76"/>
      <c r="F631" s="76"/>
      <c r="G631" s="76"/>
      <c r="H631" s="76"/>
      <c r="I631" s="76"/>
    </row>
    <row r="632" spans="1:9" ht="12.75">
      <c r="A632" s="75"/>
      <c r="B632" s="75"/>
      <c r="C632" s="75"/>
      <c r="D632" s="73"/>
      <c r="E632" s="76"/>
      <c r="F632" s="76"/>
      <c r="G632" s="90"/>
      <c r="H632" s="76"/>
      <c r="I632" s="76"/>
    </row>
    <row r="633" spans="1:9" ht="12.75">
      <c r="A633" s="75"/>
      <c r="B633" s="75"/>
      <c r="C633" s="75"/>
      <c r="D633" s="73"/>
      <c r="E633" s="76"/>
      <c r="F633" s="76"/>
      <c r="G633" s="76"/>
      <c r="H633" s="76"/>
      <c r="I633" s="76"/>
    </row>
    <row r="634" spans="1:9" ht="12.75">
      <c r="A634" s="75"/>
      <c r="B634" s="75"/>
      <c r="C634" s="75"/>
      <c r="D634" s="73"/>
      <c r="E634" s="76"/>
      <c r="F634" s="76"/>
      <c r="G634" s="76"/>
      <c r="H634" s="90"/>
      <c r="I634" s="76"/>
    </row>
    <row r="635" spans="1:9" ht="12.75">
      <c r="A635" s="75"/>
      <c r="B635" s="75"/>
      <c r="C635" s="75"/>
      <c r="D635" s="73"/>
      <c r="E635" s="76"/>
      <c r="F635" s="76"/>
      <c r="G635" s="76"/>
      <c r="H635" s="76"/>
      <c r="I635" s="76"/>
    </row>
    <row r="636" spans="1:9" ht="12.75">
      <c r="A636" s="75"/>
      <c r="B636" s="75"/>
      <c r="C636" s="75"/>
      <c r="D636" s="73"/>
      <c r="E636" s="76"/>
      <c r="F636" s="76"/>
      <c r="G636" s="90"/>
      <c r="H636" s="76"/>
      <c r="I636" s="76"/>
    </row>
    <row r="637" spans="1:9" ht="12.75">
      <c r="A637" s="75"/>
      <c r="B637" s="75"/>
      <c r="C637" s="75"/>
      <c r="D637" s="73"/>
      <c r="E637" s="76"/>
      <c r="F637" s="76"/>
      <c r="G637" s="76"/>
      <c r="H637" s="76"/>
      <c r="I637" s="76"/>
    </row>
    <row r="638" spans="1:9" ht="12.75">
      <c r="A638" s="75"/>
      <c r="B638" s="75"/>
      <c r="C638" s="75"/>
      <c r="D638" s="73"/>
      <c r="E638" s="76"/>
      <c r="F638" s="76"/>
      <c r="G638" s="76"/>
      <c r="H638" s="76"/>
      <c r="I638" s="76"/>
    </row>
    <row r="639" spans="1:9" ht="12.75">
      <c r="A639" s="89"/>
      <c r="B639" s="89"/>
      <c r="C639" s="89"/>
      <c r="D639" s="85"/>
      <c r="G639" s="83"/>
      <c r="I639" s="83"/>
    </row>
    <row r="640" spans="1:9" ht="12.75">
      <c r="A640" s="75"/>
      <c r="B640" s="75"/>
      <c r="C640" s="75"/>
      <c r="D640" s="73"/>
      <c r="E640" s="76"/>
      <c r="F640" s="76"/>
      <c r="G640" s="76"/>
      <c r="H640" s="76"/>
      <c r="I640" s="76"/>
    </row>
    <row r="641" spans="1:9" ht="12.75">
      <c r="A641" s="75"/>
      <c r="B641" s="75"/>
      <c r="C641" s="75"/>
      <c r="D641" s="73"/>
      <c r="E641" s="76"/>
      <c r="F641" s="76"/>
      <c r="G641" s="76"/>
      <c r="H641" s="76"/>
      <c r="I641" s="76"/>
    </row>
    <row r="642" spans="5:9" ht="12.75">
      <c r="E642" s="76"/>
      <c r="F642" s="76"/>
      <c r="G642" s="76"/>
      <c r="H642" s="76"/>
      <c r="I642" s="76"/>
    </row>
    <row r="643" spans="4:9" ht="12.75">
      <c r="D643" s="73"/>
      <c r="E643" s="76"/>
      <c r="F643" s="76"/>
      <c r="G643" s="76"/>
      <c r="H643" s="76"/>
      <c r="I643" s="76"/>
    </row>
    <row r="646" ht="12.75">
      <c r="D646" s="73"/>
    </row>
    <row r="648" spans="4:5" ht="12.75">
      <c r="D648" s="73"/>
      <c r="E648" s="86"/>
    </row>
    <row r="650" spans="4:5" ht="12.75">
      <c r="D650" s="73"/>
      <c r="E650" s="86"/>
    </row>
  </sheetData>
  <sheetProtection/>
  <printOptions/>
  <pageMargins left="0" right="0" top="0.25" bottom="0" header="0" footer="0"/>
  <pageSetup fitToHeight="0" fitToWidth="1" horizontalDpi="600" verticalDpi="600" orientation="landscape" scale="80"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Department of Public Instruction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PI-1523 CESA Annual Report 2014-2015</dc:title>
  <dc:subject>Forms</dc:subject>
  <dc:creator>DPI.SchoolFinancialServices@dpi.wi.gov</dc:creator>
  <cp:keywords>CESA,annual,report,forms,PI-1523</cp:keywords>
  <dc:description>The excel form that CESA's file annually</dc:description>
  <cp:lastModifiedBy>Scott M. Huelsman</cp:lastModifiedBy>
  <cp:lastPrinted>2015-12-08T20:57:45Z</cp:lastPrinted>
  <dcterms:created xsi:type="dcterms:W3CDTF">2001-10-16T14:04:43Z</dcterms:created>
  <dcterms:modified xsi:type="dcterms:W3CDTF">2016-05-19T15:48:18Z</dcterms:modified>
  <cp:category>CESA</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-346366539</vt:i4>
  </property>
  <property fmtid="{D5CDD505-2E9C-101B-9397-08002B2CF9AE}" pid="3" name="_EmailSubject">
    <vt:lpwstr>SFS Update</vt:lpwstr>
  </property>
  <property fmtid="{D5CDD505-2E9C-101B-9397-08002B2CF9AE}" pid="4" name="_AuthorEmail">
    <vt:lpwstr>Debra.Gaffney-Dilley@dpi.wi.gov</vt:lpwstr>
  </property>
  <property fmtid="{D5CDD505-2E9C-101B-9397-08002B2CF9AE}" pid="5" name="_AuthorEmailDisplayName">
    <vt:lpwstr>Gaffney-Dilley, Debra   DPI</vt:lpwstr>
  </property>
  <property fmtid="{D5CDD505-2E9C-101B-9397-08002B2CF9AE}" pid="6" name="_PreviousAdHocReviewCycleID">
    <vt:i4>-1601837639</vt:i4>
  </property>
  <property fmtid="{D5CDD505-2E9C-101B-9397-08002B2CF9AE}" pid="7" name="_NewReviewCycle">
    <vt:lpwstr/>
  </property>
  <property fmtid="{D5CDD505-2E9C-101B-9397-08002B2CF9AE}" pid="8" name="_ReviewingToolsShownOnce">
    <vt:lpwstr/>
  </property>
</Properties>
</file>