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0700" windowHeight="7740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16" r:id="rId9"/>
  </sheets>
  <externalReferences>
    <externalReference r:id="rId10"/>
  </externalReferences>
  <definedNames>
    <definedName name="Administrative_allocation" localSheetId="8">#REF!</definedName>
    <definedName name="Administrative_allocation">#REF!</definedName>
    <definedName name="_xlnm.Print_Titles" localSheetId="8">'Indirect cost worksheet'!$4:$9</definedName>
  </definedNames>
  <calcPr calcId="171027" fullCalcOnLoad="1"/>
</workbook>
</file>

<file path=xl/calcChain.xml><?xml version="1.0" encoding="utf-8"?>
<calcChain xmlns="http://schemas.openxmlformats.org/spreadsheetml/2006/main">
  <c r="I46" i="16" l="1"/>
  <c r="G46" i="16"/>
  <c r="G48" i="16"/>
  <c r="D19" i="5"/>
  <c r="I19" i="5"/>
  <c r="K19" i="5"/>
  <c r="K20" i="5"/>
  <c r="K39" i="5"/>
  <c r="J51" i="15"/>
  <c r="J29" i="15"/>
  <c r="J35" i="15"/>
  <c r="B2" i="16"/>
  <c r="G45" i="16"/>
  <c r="G44" i="16"/>
  <c r="H43" i="16"/>
  <c r="H42" i="16"/>
  <c r="H41" i="16"/>
  <c r="G40" i="16"/>
  <c r="G39" i="16"/>
  <c r="H38" i="16"/>
  <c r="H37" i="16"/>
  <c r="G36" i="16"/>
  <c r="G35" i="16"/>
  <c r="G34" i="16"/>
  <c r="G33" i="16"/>
  <c r="H30" i="16"/>
  <c r="G29" i="16"/>
  <c r="G28" i="16"/>
  <c r="G27" i="16"/>
  <c r="G26" i="16"/>
  <c r="F25" i="16"/>
  <c r="E25" i="16"/>
  <c r="H24" i="16"/>
  <c r="H23" i="16"/>
  <c r="H32" i="16"/>
  <c r="H48" i="16"/>
  <c r="H76" i="16"/>
  <c r="E22" i="16"/>
  <c r="F22" i="16"/>
  <c r="F21" i="16"/>
  <c r="H20" i="16"/>
  <c r="F19" i="16"/>
  <c r="E19" i="16"/>
  <c r="F18" i="16"/>
  <c r="E18" i="16"/>
  <c r="F17" i="16"/>
  <c r="I32" i="16"/>
  <c r="I48" i="16"/>
  <c r="I76" i="16"/>
  <c r="G16" i="16"/>
  <c r="F15" i="16"/>
  <c r="F14" i="16"/>
  <c r="F13" i="16"/>
  <c r="E13" i="16"/>
  <c r="G12" i="16"/>
  <c r="G11" i="16"/>
  <c r="B1" i="16"/>
  <c r="H11" i="5"/>
  <c r="E11" i="5"/>
  <c r="L41" i="14"/>
  <c r="L30" i="14"/>
  <c r="L34" i="14"/>
  <c r="L44" i="14"/>
  <c r="L49" i="14"/>
  <c r="L22" i="14"/>
  <c r="G41" i="14"/>
  <c r="G30" i="14"/>
  <c r="G22" i="14"/>
  <c r="G34" i="14"/>
  <c r="G44" i="14"/>
  <c r="G49" i="14"/>
  <c r="E41" i="14"/>
  <c r="E34" i="14"/>
  <c r="E30" i="14"/>
  <c r="E22" i="14"/>
  <c r="C29" i="15"/>
  <c r="C18" i="15"/>
  <c r="C21" i="15"/>
  <c r="M51" i="15"/>
  <c r="K46" i="15"/>
  <c r="J46" i="15"/>
  <c r="I46" i="15"/>
  <c r="H46" i="15"/>
  <c r="G46" i="15"/>
  <c r="F46" i="15"/>
  <c r="E46" i="15"/>
  <c r="D46" i="15"/>
  <c r="C46" i="15"/>
  <c r="B46" i="15"/>
  <c r="M43" i="15"/>
  <c r="M42" i="15"/>
  <c r="M46" i="15"/>
  <c r="K35" i="15"/>
  <c r="I35" i="15"/>
  <c r="H35" i="15"/>
  <c r="G35" i="15"/>
  <c r="F35" i="15"/>
  <c r="E35" i="15"/>
  <c r="D35" i="15"/>
  <c r="C35" i="15"/>
  <c r="B35" i="15"/>
  <c r="M33" i="15"/>
  <c r="M32" i="15"/>
  <c r="M30" i="15"/>
  <c r="M27" i="15"/>
  <c r="M26" i="15"/>
  <c r="K21" i="15"/>
  <c r="K39" i="15"/>
  <c r="K49" i="15"/>
  <c r="K54" i="15"/>
  <c r="J21" i="15"/>
  <c r="I21" i="15"/>
  <c r="I39" i="15"/>
  <c r="I49" i="15"/>
  <c r="I54" i="15"/>
  <c r="H21" i="15"/>
  <c r="H39" i="15"/>
  <c r="H49" i="15"/>
  <c r="H54" i="15"/>
  <c r="G21" i="15"/>
  <c r="G39" i="15"/>
  <c r="G49" i="15"/>
  <c r="G54" i="15"/>
  <c r="F21" i="15"/>
  <c r="F39" i="15"/>
  <c r="F49" i="15"/>
  <c r="F54" i="15"/>
  <c r="E21" i="15"/>
  <c r="E39" i="15"/>
  <c r="E49" i="15"/>
  <c r="E54" i="15"/>
  <c r="D21" i="15"/>
  <c r="D39" i="15"/>
  <c r="D49" i="15"/>
  <c r="D54" i="15"/>
  <c r="B21" i="15"/>
  <c r="B39" i="15"/>
  <c r="B49" i="15"/>
  <c r="B54" i="15"/>
  <c r="M19" i="15"/>
  <c r="M18" i="15"/>
  <c r="M17" i="15"/>
  <c r="M16" i="15"/>
  <c r="M15" i="15"/>
  <c r="B1" i="15"/>
  <c r="D11" i="4"/>
  <c r="O20" i="14"/>
  <c r="O18" i="14"/>
  <c r="O17" i="14"/>
  <c r="O16" i="14"/>
  <c r="O46" i="14"/>
  <c r="M41" i="14"/>
  <c r="K41" i="14"/>
  <c r="J41" i="14"/>
  <c r="I41" i="14"/>
  <c r="H41" i="14"/>
  <c r="F41" i="14"/>
  <c r="D41" i="14"/>
  <c r="C41" i="14"/>
  <c r="O38" i="14"/>
  <c r="O37" i="14"/>
  <c r="O41" i="14"/>
  <c r="M30" i="14"/>
  <c r="K30" i="14"/>
  <c r="J30" i="14"/>
  <c r="I30" i="14"/>
  <c r="H30" i="14"/>
  <c r="F30" i="14"/>
  <c r="D30" i="14"/>
  <c r="C30" i="14"/>
  <c r="O28" i="14"/>
  <c r="O27" i="14"/>
  <c r="O30" i="14"/>
  <c r="M22" i="14"/>
  <c r="K22" i="14"/>
  <c r="J22" i="14"/>
  <c r="I22" i="14"/>
  <c r="H22" i="14"/>
  <c r="F22" i="14"/>
  <c r="D22" i="14"/>
  <c r="C22" i="14"/>
  <c r="B1" i="14"/>
  <c r="B1" i="12"/>
  <c r="B1" i="5"/>
  <c r="B1" i="4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I14" i="5"/>
  <c r="K14" i="5"/>
  <c r="I16" i="5"/>
  <c r="K16" i="5"/>
  <c r="I15" i="5"/>
  <c r="K15" i="5"/>
  <c r="I17" i="5"/>
  <c r="K17" i="5"/>
  <c r="I18" i="5"/>
  <c r="K18" i="5"/>
  <c r="I23" i="5"/>
  <c r="K23" i="5"/>
  <c r="I29" i="5"/>
  <c r="K29" i="5"/>
  <c r="K32" i="5"/>
  <c r="I35" i="5"/>
  <c r="K35" i="5"/>
  <c r="I36" i="5"/>
  <c r="K36" i="5"/>
  <c r="K37" i="5"/>
  <c r="I31" i="5"/>
  <c r="K31" i="5"/>
  <c r="I30" i="5"/>
  <c r="K30" i="5"/>
  <c r="I25" i="5"/>
  <c r="K25" i="5"/>
  <c r="I24" i="5"/>
  <c r="K24" i="5"/>
  <c r="K26" i="5"/>
  <c r="D28" i="4"/>
  <c r="D32" i="4"/>
  <c r="D29" i="4"/>
  <c r="D30" i="4"/>
  <c r="D31" i="4"/>
  <c r="B20" i="4"/>
  <c r="B40" i="4"/>
  <c r="D12" i="4"/>
  <c r="D20" i="4"/>
  <c r="D40" i="4"/>
  <c r="D13" i="4"/>
  <c r="D14" i="4"/>
  <c r="D15" i="4"/>
  <c r="D16" i="4"/>
  <c r="D17" i="4"/>
  <c r="D18" i="4"/>
  <c r="D19" i="4"/>
  <c r="D23" i="4"/>
  <c r="D24" i="4"/>
  <c r="D25" i="4"/>
  <c r="B25" i="4"/>
  <c r="B32" i="4"/>
  <c r="B38" i="4"/>
  <c r="B32" i="5"/>
  <c r="I32" i="5"/>
  <c r="B26" i="5"/>
  <c r="I26" i="5"/>
  <c r="E12" i="5"/>
  <c r="G12" i="5"/>
  <c r="H12" i="5"/>
  <c r="C20" i="5"/>
  <c r="F20" i="5"/>
  <c r="G20" i="5"/>
  <c r="H20" i="5"/>
  <c r="C26" i="5"/>
  <c r="D26" i="5"/>
  <c r="F26" i="5"/>
  <c r="G26" i="5"/>
  <c r="H26" i="5"/>
  <c r="C32" i="5"/>
  <c r="D32" i="5"/>
  <c r="E32" i="5"/>
  <c r="F32" i="5"/>
  <c r="D35" i="4"/>
  <c r="D36" i="4"/>
  <c r="D38" i="4"/>
  <c r="D37" i="4"/>
  <c r="D20" i="5"/>
  <c r="I20" i="5"/>
  <c r="I39" i="5"/>
  <c r="I12" i="5"/>
  <c r="K12" i="5"/>
  <c r="M29" i="15"/>
  <c r="M35" i="15"/>
  <c r="E44" i="14"/>
  <c r="E49" i="14"/>
  <c r="J34" i="14"/>
  <c r="D34" i="14"/>
  <c r="D44" i="14"/>
  <c r="D49" i="14"/>
  <c r="J44" i="14"/>
  <c r="J49" i="14"/>
  <c r="F34" i="14"/>
  <c r="F44" i="14"/>
  <c r="F49" i="14"/>
  <c r="H34" i="14"/>
  <c r="H44" i="14"/>
  <c r="H49" i="14"/>
  <c r="K34" i="14"/>
  <c r="K44" i="14"/>
  <c r="K49" i="14"/>
  <c r="I34" i="14"/>
  <c r="I44" i="14"/>
  <c r="I49" i="14"/>
  <c r="M34" i="14"/>
  <c r="M44" i="14"/>
  <c r="M49" i="14"/>
  <c r="C34" i="14"/>
  <c r="C44" i="14"/>
  <c r="C49" i="14"/>
  <c r="O22" i="14"/>
  <c r="O34" i="14"/>
  <c r="O44" i="14"/>
  <c r="O49" i="14"/>
  <c r="C39" i="15"/>
  <c r="C49" i="15"/>
  <c r="C54" i="15"/>
  <c r="F32" i="16"/>
  <c r="F48" i="16"/>
  <c r="F76" i="16"/>
  <c r="G32" i="16"/>
  <c r="E17" i="16"/>
  <c r="E21" i="16"/>
  <c r="E32" i="16"/>
  <c r="E48" i="16"/>
  <c r="E76" i="16"/>
  <c r="G76" i="16"/>
  <c r="E53" i="16"/>
  <c r="E55" i="16"/>
  <c r="M21" i="15"/>
  <c r="J39" i="15"/>
  <c r="J49" i="15"/>
  <c r="J54" i="15"/>
  <c r="M39" i="15"/>
  <c r="M49" i="15"/>
  <c r="M54" i="15"/>
  <c r="E82" i="16"/>
  <c r="E80" i="16"/>
</calcChain>
</file>

<file path=xl/comments1.xml><?xml version="1.0" encoding="utf-8"?>
<comments xmlns="http://schemas.openxmlformats.org/spreadsheetml/2006/main">
  <authors>
    <author>Sharon Quade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SQ:</t>
        </r>
        <r>
          <rPr>
            <sz val="9"/>
            <color indexed="81"/>
            <rFont val="Tahoma"/>
            <family val="2"/>
          </rPr>
          <t xml:space="preserve">
FD 99 &amp;
Internal Service</t>
        </r>
      </text>
    </comment>
  </commentList>
</comments>
</file>

<file path=xl/comments2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5.xml><?xml version="1.0" encoding="utf-8"?>
<comments xmlns="http://schemas.openxmlformats.org/spreadsheetml/2006/main">
  <authors>
    <author>Sharon Quade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SQ:</t>
        </r>
        <r>
          <rPr>
            <sz val="9"/>
            <color indexed="81"/>
            <rFont val="Tahoma"/>
            <family val="2"/>
          </rPr>
          <t xml:space="preserve">
Supplies</t>
        </r>
      </text>
    </comment>
  </commentList>
</comments>
</file>

<file path=xl/comments6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<sst xmlns="http://schemas.openxmlformats.org/spreadsheetml/2006/main" count="528" uniqueCount="380">
  <si>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</si>
  <si>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</si>
  <si>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</si>
  <si>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</si>
  <si>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</si>
  <si>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</si>
  <si>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</si>
  <si>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</si>
  <si>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</si>
  <si>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</si>
  <si>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</si>
  <si>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</si>
  <si>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</si>
  <si>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</si>
  <si>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</si>
  <si>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</si>
  <si>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</si>
  <si>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</si>
  <si>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</si>
  <si>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</si>
  <si>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</si>
  <si>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</si>
  <si>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</si>
  <si>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</si>
  <si>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</si>
  <si>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</si>
  <si>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</si>
  <si>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</si>
  <si>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</si>
  <si>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</si>
  <si>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</si>
  <si>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</si>
  <si>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</si>
  <si>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</si>
  <si>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</si>
  <si>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</si>
  <si>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</si>
  <si>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</si>
  <si>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</si>
  <si>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</si>
  <si>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</si>
  <si>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</si>
  <si>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</si>
  <si>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</si>
  <si>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</si>
  <si>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</si>
  <si>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</si>
  <si>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</si>
  <si>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</si>
  <si>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</si>
  <si>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</si>
  <si>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</si>
  <si>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</si>
  <si>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</si>
  <si>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</si>
  <si>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</si>
  <si>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</si>
  <si>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</si>
  <si>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</si>
  <si>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</si>
  <si>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</si>
  <si>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</si>
  <si>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</si>
  <si>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</si>
  <si>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</si>
  <si>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</si>
  <si>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</si>
  <si>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</si>
  <si>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</si>
  <si>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</si>
  <si>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</si>
  <si>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</si>
  <si>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</si>
  <si>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</si>
  <si>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</si>
  <si>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</si>
  <si>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</si>
  <si>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</si>
  <si>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</si>
  <si>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</si>
  <si>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</si>
  <si>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</si>
  <si>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</si>
  <si>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</si>
  <si>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</si>
  <si>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</si>
  <si>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</si>
  <si>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</si>
  <si>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</si>
  <si>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</si>
  <si>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</si>
  <si>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</si>
  <si>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</si>
  <si>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</si>
  <si>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</si>
  <si>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</si>
  <si>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</si>
  <si>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</si>
  <si>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</si>
  <si>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</si>
  <si>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</si>
  <si>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</si>
  <si>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</si>
  <si>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</si>
  <si>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</si>
  <si>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</si>
  <si>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</si>
  <si>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</si>
  <si>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</si>
  <si>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</si>
  <si>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</si>
  <si>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</si>
  <si>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</si>
  <si>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</si>
  <si>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</si>
  <si>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</si>
  <si>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</si>
  <si>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</si>
  <si>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</si>
  <si>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</si>
  <si>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</si>
  <si>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</si>
  <si>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</si>
  <si>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</si>
  <si>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</si>
  <si>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</si>
  <si>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</si>
  <si>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</si>
  <si>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</si>
  <si>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</si>
  <si>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</si>
  <si>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</si>
  <si>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</si>
  <si>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</si>
  <si>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</si>
  <si>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</si>
  <si>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</si>
  <si>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</si>
  <si>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</si>
  <si>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</si>
  <si>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</si>
  <si>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</si>
  <si>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</si>
  <si>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</si>
  <si>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</si>
  <si>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</si>
  <si>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</si>
  <si>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</si>
  <si>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</si>
  <si>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</si>
  <si>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</si>
  <si>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</si>
  <si>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</si>
  <si>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</si>
  <si>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</si>
  <si>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</si>
  <si>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</si>
  <si>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</si>
  <si>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</si>
  <si>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</si>
  <si>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</si>
  <si>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</si>
  <si>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</si>
  <si>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</si>
  <si>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</si>
  <si>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</si>
  <si>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</si>
  <si>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</si>
  <si>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</si>
  <si>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</si>
  <si>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</si>
  <si>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</si>
  <si>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</si>
  <si>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</si>
  <si>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</si>
  <si>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</si>
  <si>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</si>
  <si>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</si>
  <si>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</si>
  <si>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</si>
  <si>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</si>
  <si>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</si>
  <si>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</si>
  <si>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</si>
  <si>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</si>
  <si>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</si>
  <si>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</si>
  <si>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</si>
  <si>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</si>
  <si>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</si>
  <si>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</si>
  <si>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</si>
  <si>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</si>
  <si>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</si>
  <si>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</si>
  <si>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</si>
  <si>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</si>
  <si>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</si>
  <si>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</si>
  <si>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</si>
  <si>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</si>
  <si>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</si>
  <si>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</si>
  <si>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</si>
  <si>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</si>
  <si>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</si>
  <si>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</si>
  <si>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</si>
  <si>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</si>
  <si>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</si>
  <si>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</si>
  <si>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</si>
  <si>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</si>
  <si>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</si>
  <si>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</si>
  <si>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</si>
  <si>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</si>
  <si>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</si>
  <si>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</si>
  <si>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</si>
  <si>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</si>
  <si>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</si>
  <si>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</si>
  <si>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</si>
  <si>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</si>
  <si>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</si>
  <si>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</si>
  <si>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</si>
  <si>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</si>
  <si>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</si>
  <si>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</si>
  <si>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</si>
  <si>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</si>
  <si>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</si>
  <si>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</si>
  <si>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</si>
  <si>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</si>
  <si>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</si>
  <si>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</si>
  <si>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</si>
  <si>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</si>
  <si>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</si>
  <si>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</si>
  <si>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</si>
  <si>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</si>
  <si>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</si>
  <si>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</si>
  <si>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</si>
  <si>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</si>
  <si>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</si>
  <si>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</si>
  <si>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</si>
  <si>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</si>
  <si>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</si>
  <si>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</si>
  <si>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</si>
  <si>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</si>
  <si>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</si>
  <si>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</si>
  <si>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</si>
  <si>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</si>
  <si>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</si>
  <si>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</si>
  <si>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</si>
  <si>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</si>
  <si>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</si>
  <si>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</si>
  <si>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</si>
  <si>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</si>
  <si>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</si>
  <si>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</si>
  <si>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</si>
  <si>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</si>
  <si>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</si>
  <si>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</si>
  <si>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</si>
  <si>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</si>
  <si>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</si>
  <si>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</si>
  <si>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</si>
  <si>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</si>
  <si>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</si>
  <si>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</si>
  <si>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</si>
  <si>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</si>
  <si>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</si>
  <si>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</si>
  <si>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</si>
  <si>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</si>
  <si>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</si>
  <si>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</si>
  <si>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</si>
  <si>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</si>
  <si>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</si>
  <si>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</si>
  <si>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</si>
  <si>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</si>
  <si>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</si>
  <si>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</si>
  <si>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</si>
  <si>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</si>
  <si>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</si>
  <si>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</si>
  <si>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Insurance</t>
  </si>
  <si>
    <t>Audit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</si>
  <si>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</si>
  <si>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</si>
  <si>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</si>
  <si>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</si>
  <si>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</si>
  <si>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</si>
  <si>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</si>
  <si>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</si>
  <si>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</si>
  <si>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</si>
  <si>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</si>
  <si>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</si>
  <si>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</si>
  <si>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</si>
  <si>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</si>
  <si>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</si>
  <si>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</si>
  <si>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</si>
  <si>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</si>
  <si>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</si>
  <si>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</si>
  <si>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</si>
  <si>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</si>
  <si>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</si>
  <si>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</si>
  <si>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</si>
  <si>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</si>
  <si>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</si>
  <si>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</si>
  <si>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</si>
  <si>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</si>
  <si>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</si>
  <si>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</si>
  <si>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</si>
  <si>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</si>
  <si>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</si>
  <si>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</si>
  <si>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</si>
  <si>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</si>
  <si>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</si>
  <si>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</si>
  <si>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</si>
  <si>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</si>
  <si>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</si>
  <si>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</si>
  <si>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</si>
  <si>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</si>
  <si>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</si>
  <si>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</si>
  <si>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</si>
  <si>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</si>
  <si>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</si>
  <si>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</si>
  <si>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</si>
  <si>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</si>
  <si>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</si>
  <si>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</si>
  <si>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223 W Park St</t>
  </si>
  <si>
    <t>Gillett</t>
  </si>
  <si>
    <t>WI</t>
  </si>
  <si>
    <t>Deborah Thompson</t>
  </si>
  <si>
    <t>N19443 Hwy H  Goodman  WI  54125</t>
  </si>
  <si>
    <t>6/30/2017</t>
  </si>
  <si>
    <t>Community Insurance Company</t>
  </si>
  <si>
    <t>$250,000</t>
  </si>
  <si>
    <t>Dental</t>
  </si>
  <si>
    <t>Business/</t>
  </si>
  <si>
    <t>Building/</t>
  </si>
  <si>
    <t>Communication</t>
  </si>
  <si>
    <t>Automobiles</t>
  </si>
  <si>
    <t>PASS/</t>
  </si>
  <si>
    <t>CI</t>
  </si>
  <si>
    <t>Sharon Quade</t>
  </si>
  <si>
    <t>OTHER (BUSINESS DEPT)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</si>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</sst>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4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quotePrefix="1" applyFont="1" applyProtection="1">
      <protection locked="0"/>
    </xf>
    <xf numFmtId="6" fontId="15" fillId="0" borderId="7" xfId="0" quotePrefix="1" applyNumberFormat="1" applyFont="1" applyBorder="1" applyProtection="1">
      <protection locked="0"/>
    </xf>
    <xf numFmtId="0" fontId="7" fillId="2" borderId="0" xfId="0" applyFont="1" applyFill="1" applyBorder="1"/>
    <xf numFmtId="0" fontId="8" fillId="0" borderId="0" xfId="0" applyFont="1" applyFill="1" applyBorder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17" fontId="0" fillId="0" borderId="0" xfId="0" applyNumberFormat="1"/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attachedToolbars" Target="attachedToolbars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22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BM\AppData\Local\Microsoft\Windows\Temporary%20Internet%20Files\Content.Outlook\NGYK4Q2E\CESA%208%20Annual%20Report%20F1523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irections"/>
      <sheetName val="Governmental Funds"/>
      <sheetName val="Revenues"/>
      <sheetName val="Expenses"/>
      <sheetName val="Employee Benefit Trust Fund"/>
      <sheetName val="Internal Service Funds"/>
      <sheetName val="Indirect cost instructions"/>
      <sheetName val="Indirect cost 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I37" sqref="I37"/>
    </sheetView>
  </sheetViews>
  <sheetFormatPr defaultColWidth="8.85546875" defaultRowHeight="12.75" x14ac:dyDescent="0.2"/>
  <cols>
    <col min="1" max="1" width="5.42578125" style="56" customWidth="1"/>
    <col min="2" max="2" width="7.5703125" style="56" customWidth="1"/>
    <col min="3" max="3" width="9" style="56" customWidth="1"/>
    <col min="4" max="4" width="8.85546875" style="56"/>
    <col min="5" max="5" width="5.42578125" style="56" customWidth="1"/>
    <col min="6" max="6" width="7.5703125" style="56" customWidth="1"/>
    <col min="7" max="7" width="2.42578125" style="56" customWidth="1"/>
    <col min="8" max="8" width="3" style="56" customWidth="1"/>
    <col min="9" max="16384" width="8.85546875" style="56"/>
  </cols>
  <sheetData>
    <row r="1" spans="1:15" x14ac:dyDescent="0.2">
      <c r="A1" s="32"/>
      <c r="B1" s="32"/>
      <c r="C1" s="77" t="s">
        <v>211</v>
      </c>
      <c r="D1" s="77"/>
      <c r="E1" s="32"/>
      <c r="F1" s="32"/>
      <c r="G1" s="32"/>
      <c r="H1" s="78" t="s">
        <v>242</v>
      </c>
      <c r="I1" s="79"/>
      <c r="J1" s="79"/>
      <c r="K1" s="79"/>
      <c r="L1" s="32"/>
      <c r="M1" s="32"/>
    </row>
    <row r="2" spans="1:15" x14ac:dyDescent="0.2">
      <c r="A2" s="32"/>
      <c r="B2" s="32"/>
      <c r="C2" s="80" t="s">
        <v>212</v>
      </c>
      <c r="D2" s="77"/>
      <c r="E2" s="32"/>
      <c r="F2" s="32"/>
      <c r="G2" s="32"/>
      <c r="H2" s="81" t="s">
        <v>231</v>
      </c>
      <c r="I2" s="133" t="s">
        <v>241</v>
      </c>
      <c r="J2" s="134"/>
      <c r="K2" s="134"/>
      <c r="L2" s="134"/>
      <c r="M2" s="134"/>
      <c r="N2" s="98"/>
      <c r="O2" s="98"/>
    </row>
    <row r="3" spans="1:15" x14ac:dyDescent="0.2">
      <c r="A3" s="32"/>
      <c r="B3" s="32"/>
      <c r="C3" s="77" t="s">
        <v>356</v>
      </c>
      <c r="D3" s="77"/>
      <c r="E3" s="32"/>
      <c r="F3" s="32"/>
      <c r="G3" s="32"/>
      <c r="H3" s="32"/>
      <c r="I3" s="134"/>
      <c r="J3" s="134"/>
      <c r="K3" s="134"/>
      <c r="L3" s="134"/>
      <c r="M3" s="134"/>
      <c r="N3" s="98"/>
      <c r="O3" s="98"/>
    </row>
    <row r="4" spans="1:15" x14ac:dyDescent="0.2">
      <c r="A4" s="32"/>
      <c r="B4" s="32"/>
      <c r="C4" s="32"/>
      <c r="D4" s="32"/>
      <c r="E4" s="32"/>
      <c r="F4" s="32"/>
      <c r="G4" s="32"/>
      <c r="H4" s="81" t="s">
        <v>230</v>
      </c>
      <c r="I4" s="133" t="s">
        <v>240</v>
      </c>
      <c r="J4" s="134"/>
      <c r="K4" s="134"/>
      <c r="L4" s="134"/>
      <c r="M4" s="134"/>
      <c r="N4" s="99"/>
      <c r="O4" s="99"/>
    </row>
    <row r="5" spans="1:15" x14ac:dyDescent="0.2">
      <c r="A5" s="32"/>
      <c r="B5" s="32"/>
      <c r="C5" s="32"/>
      <c r="D5" s="32"/>
      <c r="E5" s="32"/>
      <c r="F5" s="32"/>
      <c r="G5" s="32"/>
      <c r="H5" s="81"/>
      <c r="I5" s="134"/>
      <c r="J5" s="134"/>
      <c r="K5" s="134"/>
      <c r="L5" s="134"/>
      <c r="M5" s="134"/>
      <c r="N5" s="99"/>
      <c r="O5" s="99"/>
    </row>
    <row r="6" spans="1:15" x14ac:dyDescent="0.2">
      <c r="A6" s="32"/>
      <c r="B6" s="32"/>
      <c r="C6" s="32"/>
      <c r="D6" s="32"/>
      <c r="E6" s="32"/>
      <c r="F6" s="32"/>
      <c r="G6" s="32"/>
      <c r="H6" s="79"/>
      <c r="I6" s="75" t="s">
        <v>352</v>
      </c>
      <c r="J6" s="79"/>
      <c r="K6" s="32"/>
      <c r="L6" s="82"/>
      <c r="M6" s="82"/>
      <c r="N6" s="99"/>
      <c r="O6" s="99"/>
    </row>
    <row r="7" spans="1:15" s="98" customFormat="1" ht="11.25" x14ac:dyDescent="0.2">
      <c r="A7" s="83"/>
      <c r="B7" s="84"/>
      <c r="C7" s="84"/>
      <c r="D7" s="84"/>
      <c r="E7" s="84"/>
      <c r="F7" s="84"/>
      <c r="G7" s="84"/>
      <c r="H7" s="79"/>
      <c r="I7" s="85" t="s">
        <v>357</v>
      </c>
      <c r="J7" s="79"/>
      <c r="K7" s="79"/>
      <c r="L7" s="82"/>
      <c r="M7" s="84"/>
    </row>
    <row r="8" spans="1:15" s="98" customFormat="1" ht="12" thickBot="1" x14ac:dyDescent="0.25">
      <c r="A8" s="86"/>
      <c r="B8" s="87"/>
      <c r="C8" s="87"/>
      <c r="D8" s="87"/>
      <c r="E8" s="87"/>
      <c r="F8" s="87"/>
      <c r="G8" s="87"/>
      <c r="H8" s="79"/>
      <c r="I8" s="88"/>
      <c r="J8" s="79"/>
      <c r="K8" s="79"/>
      <c r="L8" s="82"/>
      <c r="M8" s="87"/>
    </row>
    <row r="9" spans="1:15" s="98" customFormat="1" ht="11.25" customHeight="1" thickTop="1" x14ac:dyDescent="0.2">
      <c r="A9" s="84" t="s">
        <v>49</v>
      </c>
      <c r="B9" s="89"/>
      <c r="C9" s="84"/>
      <c r="D9" s="84"/>
      <c r="E9" s="84"/>
      <c r="F9" s="84"/>
      <c r="G9" s="84"/>
      <c r="H9" s="90"/>
      <c r="I9" s="90"/>
      <c r="J9" s="90"/>
      <c r="K9" s="90"/>
      <c r="L9" s="90"/>
      <c r="M9" s="84"/>
    </row>
    <row r="10" spans="1:15" s="98" customFormat="1" ht="11.25" x14ac:dyDescent="0.2">
      <c r="B10" s="98">
        <v>8</v>
      </c>
      <c r="C10" s="101"/>
    </row>
    <row r="11" spans="1:15" s="98" customFormat="1" ht="11.25" customHeight="1" thickBo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5" s="98" customFormat="1" ht="14.25" customHeight="1" thickTop="1" x14ac:dyDescent="0.2">
      <c r="A12" s="79" t="s">
        <v>213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5" s="98" customFormat="1" ht="11.25" x14ac:dyDescent="0.2">
      <c r="B13" s="123" t="s">
        <v>362</v>
      </c>
    </row>
    <row r="14" spans="1:15" s="98" customFormat="1" ht="11.25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5" s="98" customFormat="1" ht="14.25" customHeight="1" x14ac:dyDescent="0.2">
      <c r="A15" s="79" t="s">
        <v>214</v>
      </c>
      <c r="B15" s="79"/>
      <c r="C15" s="79"/>
      <c r="D15" s="79"/>
      <c r="E15" s="79"/>
      <c r="F15" s="79"/>
      <c r="G15" s="79"/>
      <c r="H15" s="79"/>
      <c r="I15" s="79"/>
      <c r="J15" s="91" t="s">
        <v>216</v>
      </c>
      <c r="K15" s="92"/>
      <c r="L15" s="91" t="s">
        <v>215</v>
      </c>
      <c r="M15" s="79"/>
    </row>
    <row r="16" spans="1:15" s="98" customFormat="1" ht="11.25" x14ac:dyDescent="0.2">
      <c r="B16" s="123" t="s">
        <v>363</v>
      </c>
      <c r="J16" s="103"/>
      <c r="K16" s="124" t="s">
        <v>364</v>
      </c>
      <c r="L16" s="103"/>
      <c r="M16" s="98">
        <v>54124</v>
      </c>
    </row>
    <row r="17" spans="1:13" s="98" customFormat="1" ht="12" thickBo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104"/>
      <c r="K17" s="76"/>
      <c r="L17" s="104"/>
      <c r="M17" s="76"/>
    </row>
    <row r="18" spans="1:13" s="98" customFormat="1" ht="14.25" customHeight="1" thickTop="1" x14ac:dyDescent="0.2">
      <c r="A18" s="77" t="s">
        <v>358</v>
      </c>
      <c r="B18" s="79"/>
      <c r="C18" s="79"/>
      <c r="D18" s="79"/>
      <c r="E18" s="79"/>
      <c r="F18" s="79"/>
      <c r="G18" s="90"/>
      <c r="H18" s="93" t="s">
        <v>217</v>
      </c>
      <c r="I18" s="79"/>
      <c r="J18" s="79"/>
      <c r="K18" s="79"/>
      <c r="L18" s="79"/>
      <c r="M18" s="79"/>
    </row>
    <row r="19" spans="1:13" s="98" customFormat="1" ht="11.25" x14ac:dyDescent="0.2">
      <c r="B19" s="123" t="s">
        <v>365</v>
      </c>
      <c r="G19" s="100"/>
      <c r="H19" s="103"/>
      <c r="I19" s="123" t="s">
        <v>366</v>
      </c>
    </row>
    <row r="20" spans="1:13" s="98" customFormat="1" ht="11.25" x14ac:dyDescent="0.2">
      <c r="A20" s="102"/>
      <c r="B20" s="102"/>
      <c r="C20" s="102"/>
      <c r="D20" s="102"/>
      <c r="E20" s="102"/>
      <c r="F20" s="102"/>
      <c r="G20" s="102"/>
      <c r="H20" s="105"/>
      <c r="I20" s="102"/>
      <c r="J20" s="102"/>
      <c r="K20" s="102"/>
      <c r="L20" s="102"/>
      <c r="M20" s="102"/>
    </row>
    <row r="21" spans="1:13" s="98" customFormat="1" ht="14.25" customHeight="1" x14ac:dyDescent="0.2">
      <c r="A21" s="79"/>
      <c r="B21" s="79"/>
      <c r="C21" s="79"/>
      <c r="D21" s="79"/>
      <c r="E21" s="79"/>
      <c r="F21" s="78" t="s">
        <v>220</v>
      </c>
      <c r="G21" s="79"/>
      <c r="H21" s="79"/>
      <c r="I21" s="79"/>
      <c r="J21" s="79"/>
      <c r="K21" s="79"/>
      <c r="L21" s="79"/>
      <c r="M21" s="79"/>
    </row>
    <row r="22" spans="1:13" s="98" customFormat="1" ht="11.25" x14ac:dyDescent="0.2">
      <c r="A22" s="79" t="s">
        <v>218</v>
      </c>
      <c r="B22" s="94"/>
      <c r="C22" s="79" t="s">
        <v>219</v>
      </c>
      <c r="D22" s="79"/>
      <c r="E22" s="94"/>
      <c r="F22" s="79" t="s">
        <v>221</v>
      </c>
      <c r="G22" s="79"/>
      <c r="H22" s="79"/>
      <c r="I22" s="79"/>
      <c r="J22" s="79"/>
      <c r="K22" s="79"/>
      <c r="L22" s="79"/>
      <c r="M22" s="79"/>
    </row>
    <row r="23" spans="1:13" s="98" customFormat="1" ht="11.25" x14ac:dyDescent="0.2">
      <c r="B23" s="126" t="s">
        <v>369</v>
      </c>
      <c r="D23" s="125" t="s">
        <v>367</v>
      </c>
      <c r="E23" s="106"/>
      <c r="I23" s="123" t="s">
        <v>368</v>
      </c>
    </row>
    <row r="24" spans="1:13" s="98" customFormat="1" ht="12" thickBot="1" x14ac:dyDescent="0.25">
      <c r="A24" s="76"/>
      <c r="B24" s="107"/>
      <c r="C24" s="76"/>
      <c r="D24" s="76"/>
      <c r="E24" s="107"/>
      <c r="F24" s="76"/>
      <c r="G24" s="76"/>
      <c r="H24" s="76"/>
      <c r="I24" s="76"/>
      <c r="J24" s="76"/>
      <c r="K24" s="76"/>
      <c r="L24" s="76"/>
      <c r="M24" s="76"/>
    </row>
    <row r="25" spans="1:13" s="98" customFormat="1" ht="13.5" customHeight="1" thickTop="1" x14ac:dyDescent="0.2">
      <c r="A25" s="79"/>
      <c r="B25" s="79"/>
      <c r="C25" s="79"/>
      <c r="D25" s="79"/>
      <c r="E25" s="79"/>
      <c r="F25" s="78" t="s">
        <v>222</v>
      </c>
      <c r="G25" s="79"/>
      <c r="H25" s="79"/>
      <c r="I25" s="79"/>
      <c r="J25" s="79"/>
      <c r="K25" s="79"/>
      <c r="L25" s="79"/>
      <c r="M25" s="79"/>
    </row>
    <row r="26" spans="1:13" s="98" customFormat="1" ht="11.25" x14ac:dyDescent="0.2">
      <c r="A26" s="79" t="s">
        <v>218</v>
      </c>
      <c r="B26" s="94"/>
      <c r="C26" s="79" t="s">
        <v>219</v>
      </c>
      <c r="D26" s="79"/>
      <c r="E26" s="94"/>
      <c r="F26" s="79" t="s">
        <v>221</v>
      </c>
      <c r="G26" s="79"/>
      <c r="H26" s="79"/>
      <c r="I26" s="79"/>
      <c r="J26" s="79"/>
      <c r="K26" s="79"/>
      <c r="L26" s="79"/>
      <c r="M26" s="79"/>
    </row>
    <row r="27" spans="1:13" s="98" customFormat="1" ht="11.25" x14ac:dyDescent="0.2">
      <c r="B27" s="126" t="s">
        <v>369</v>
      </c>
      <c r="D27" s="125" t="s">
        <v>367</v>
      </c>
      <c r="E27" s="106"/>
      <c r="I27" s="123" t="s">
        <v>368</v>
      </c>
    </row>
    <row r="28" spans="1:13" s="98" customFormat="1" ht="12" thickBot="1" x14ac:dyDescent="0.25">
      <c r="A28" s="76"/>
      <c r="B28" s="107"/>
      <c r="C28" s="76"/>
      <c r="D28" s="76"/>
      <c r="E28" s="107"/>
      <c r="F28" s="76"/>
      <c r="G28" s="76"/>
      <c r="H28" s="76"/>
      <c r="I28" s="76"/>
      <c r="J28" s="76"/>
      <c r="K28" s="76"/>
      <c r="L28" s="76"/>
      <c r="M28" s="76"/>
    </row>
    <row r="29" spans="1:13" s="98" customFormat="1" ht="14.25" customHeight="1" thickTop="1" x14ac:dyDescent="0.2">
      <c r="A29" s="78" t="s">
        <v>223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3" s="98" customFormat="1" ht="11.25" x14ac:dyDescent="0.2">
      <c r="A30" s="79" t="s">
        <v>224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s="98" customFormat="1" ht="11.25" x14ac:dyDescent="0.2">
      <c r="A31" s="84" t="s">
        <v>225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s="98" customFormat="1" ht="11.25" x14ac:dyDescent="0.2">
      <c r="A32" s="95" t="s">
        <v>359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s="98" customFormat="1" ht="14.25" customHeight="1" x14ac:dyDescent="0.2">
      <c r="A33" s="79" t="s">
        <v>226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91" t="s">
        <v>229</v>
      </c>
      <c r="M33" s="79"/>
    </row>
    <row r="34" spans="1:13" s="98" customFormat="1" ht="11.25" x14ac:dyDescent="0.2">
      <c r="L34" s="103"/>
    </row>
    <row r="35" spans="1:13" s="98" customFormat="1" ht="11.25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5"/>
      <c r="M35" s="102"/>
    </row>
    <row r="36" spans="1:13" s="98" customFormat="1" ht="14.25" customHeight="1" x14ac:dyDescent="0.2">
      <c r="A36" s="79" t="s">
        <v>227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97" t="s">
        <v>229</v>
      </c>
      <c r="M36" s="79"/>
    </row>
    <row r="37" spans="1:13" s="98" customFormat="1" ht="11.25" x14ac:dyDescent="0.2">
      <c r="L37" s="103"/>
    </row>
    <row r="38" spans="1:13" s="98" customFormat="1" ht="11.25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5"/>
      <c r="M38" s="102"/>
    </row>
    <row r="39" spans="1:13" s="98" customFormat="1" ht="14.25" customHeight="1" x14ac:dyDescent="0.2">
      <c r="A39" s="79" t="s">
        <v>228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97" t="s">
        <v>229</v>
      </c>
      <c r="M39" s="79"/>
    </row>
    <row r="40" spans="1:13" s="98" customFormat="1" ht="11.25" x14ac:dyDescent="0.2">
      <c r="L40" s="103"/>
    </row>
    <row r="41" spans="1:13" s="98" customFormat="1" ht="12" thickBo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104"/>
      <c r="M41" s="76"/>
    </row>
    <row r="42" spans="1:13" s="98" customFormat="1" ht="14.25" customHeight="1" thickTop="1" x14ac:dyDescent="0.2"/>
    <row r="43" spans="1:13" s="98" customFormat="1" ht="14.25" customHeight="1" x14ac:dyDescent="0.2"/>
    <row r="44" spans="1:13" s="98" customFormat="1" ht="14.25" customHeight="1" x14ac:dyDescent="0.2">
      <c r="I44" s="99"/>
      <c r="J44" s="99"/>
    </row>
    <row r="45" spans="1:13" s="98" customFormat="1" ht="11.25" x14ac:dyDescent="0.2">
      <c r="I45" s="99"/>
      <c r="J45" s="99"/>
    </row>
    <row r="46" spans="1:13" s="98" customFormat="1" ht="11.25" x14ac:dyDescent="0.2">
      <c r="D46" s="108"/>
      <c r="E46" s="99"/>
      <c r="F46" s="99"/>
      <c r="G46" s="99"/>
      <c r="H46" s="99"/>
      <c r="I46" s="99"/>
      <c r="J46" s="99"/>
    </row>
    <row r="47" spans="1:13" s="98" customFormat="1" ht="11.25" x14ac:dyDescent="0.2"/>
    <row r="48" spans="1:13" s="98" customFormat="1" ht="11.25" x14ac:dyDescent="0.2"/>
    <row r="49" s="98" customFormat="1" ht="11.25" x14ac:dyDescent="0.2"/>
    <row r="50" s="98" customFormat="1" ht="11.25" x14ac:dyDescent="0.2"/>
    <row r="51" s="98" customFormat="1" ht="11.25" x14ac:dyDescent="0.2"/>
    <row r="52" s="98" customFormat="1" ht="11.25" x14ac:dyDescent="0.2"/>
    <row r="53" s="98" customFormat="1" ht="11.25" x14ac:dyDescent="0.2"/>
    <row r="54" s="98" customFormat="1" ht="11.25" x14ac:dyDescent="0.2"/>
    <row r="55" s="98" customFormat="1" ht="11.25" x14ac:dyDescent="0.2"/>
    <row r="56" s="98" customFormat="1" ht="11.25" x14ac:dyDescent="0.2"/>
    <row r="57" s="98" customFormat="1" ht="11.25" x14ac:dyDescent="0.2"/>
    <row r="58" s="98" customFormat="1" ht="11.25" x14ac:dyDescent="0.2"/>
    <row r="59" s="98" customFormat="1" ht="11.25" x14ac:dyDescent="0.2"/>
    <row r="60" s="98" customFormat="1" ht="11.25" x14ac:dyDescent="0.2"/>
    <row r="61" s="98" customFormat="1" ht="11.25" x14ac:dyDescent="0.2"/>
    <row r="62" s="98" customFormat="1" ht="11.25" x14ac:dyDescent="0.2"/>
    <row r="63" s="98" customFormat="1" ht="11.25" x14ac:dyDescent="0.2"/>
    <row r="64" s="98" customFormat="1" ht="11.25" x14ac:dyDescent="0.2"/>
    <row r="65" s="98" customFormat="1" ht="11.25" x14ac:dyDescent="0.2"/>
    <row r="66" s="98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6" t="s">
        <v>157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11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">
      <c r="A4" s="117" t="s">
        <v>355</v>
      </c>
      <c r="B4" s="117"/>
      <c r="C4" s="117"/>
      <c r="D4" s="117"/>
      <c r="E4" s="118"/>
      <c r="F4" s="118"/>
      <c r="G4" s="118"/>
      <c r="H4" s="118"/>
      <c r="I4" s="118"/>
      <c r="J4" s="118"/>
      <c r="K4" s="118"/>
      <c r="L4" s="118"/>
      <c r="M4" s="118"/>
    </row>
    <row r="5" spans="1:13" x14ac:dyDescent="0.2">
      <c r="A5" s="117"/>
      <c r="B5" s="117" t="s">
        <v>211</v>
      </c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x14ac:dyDescent="0.2">
      <c r="A7" s="118"/>
      <c r="B7" s="118" t="s">
        <v>288</v>
      </c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x14ac:dyDescent="0.2">
      <c r="A8" s="118"/>
      <c r="B8" s="118" t="s">
        <v>287</v>
      </c>
      <c r="C8" s="56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x14ac:dyDescent="0.2">
      <c r="A9" s="118"/>
      <c r="B9" s="118" t="s">
        <v>361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x14ac:dyDescent="0.2">
      <c r="A10" s="118"/>
      <c r="B10" s="118" t="s">
        <v>327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3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3" x14ac:dyDescent="0.2">
      <c r="A13" s="118"/>
      <c r="B13" s="118" t="s">
        <v>291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x14ac:dyDescent="0.2">
      <c r="A14" s="118"/>
      <c r="B14" s="118" t="s">
        <v>292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x14ac:dyDescent="0.2">
      <c r="A15" s="118"/>
      <c r="B15" s="118" t="s">
        <v>326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 x14ac:dyDescent="0.2">
      <c r="A16" s="118"/>
      <c r="B16" s="118" t="s">
        <v>325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ht="12.95" customHeight="1" x14ac:dyDescent="0.2">
      <c r="A18" s="118"/>
      <c r="B18" s="117" t="s">
        <v>320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13" x14ac:dyDescent="0.2">
      <c r="A19" s="118"/>
      <c r="B19" s="117" t="s">
        <v>321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3" x14ac:dyDescent="0.2">
      <c r="A22" s="118"/>
      <c r="B22" s="118" t="s">
        <v>290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x14ac:dyDescent="0.2">
      <c r="A23" s="118"/>
      <c r="B23" s="118" t="s">
        <v>319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13" x14ac:dyDescent="0.2">
      <c r="A24" s="118"/>
      <c r="B24" s="118" t="s">
        <v>323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x14ac:dyDescent="0.2">
      <c r="A25" s="118"/>
      <c r="B25" s="118" t="s">
        <v>324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3" x14ac:dyDescent="0.2">
      <c r="A27" s="118"/>
      <c r="B27" s="117" t="s">
        <v>289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3" x14ac:dyDescent="0.2">
      <c r="A28" s="118"/>
      <c r="B28" s="117" t="s">
        <v>322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13" ht="12.95" customHeight="1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56"/>
      <c r="M30" s="56"/>
    </row>
    <row r="31" spans="1:13" ht="12.95" customHeight="1" x14ac:dyDescent="0.2">
      <c r="A31" s="119"/>
      <c r="B31" s="118" t="s">
        <v>293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2.95" customHeight="1" x14ac:dyDescent="0.2">
      <c r="A32" s="119"/>
      <c r="B32" s="118" t="s">
        <v>294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1:13" ht="12.95" customHeight="1" x14ac:dyDescent="0.2">
      <c r="A33" s="119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1:13" ht="12.95" customHeight="1" x14ac:dyDescent="0.2">
      <c r="A34" s="119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1:13" ht="12.95" customHeight="1" x14ac:dyDescent="0.2">
      <c r="A35" s="119"/>
      <c r="B35" s="118" t="s">
        <v>317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</row>
    <row r="36" spans="1:13" ht="12.95" customHeight="1" x14ac:dyDescent="0.2">
      <c r="A36" s="119"/>
      <c r="B36" s="118" t="s">
        <v>318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ht="12.95" customHeight="1" x14ac:dyDescent="0.2">
      <c r="A37" s="119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ht="12.95" customHeight="1" x14ac:dyDescent="0.2">
      <c r="A38" s="119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ht="12.95" customHeight="1" x14ac:dyDescent="0.2">
      <c r="A39" s="119"/>
      <c r="B39" s="118" t="s">
        <v>316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ht="12.95" customHeight="1" x14ac:dyDescent="0.2">
      <c r="A40" s="119"/>
      <c r="B40" s="118" t="s">
        <v>295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12" workbookViewId="0">
      <selection activeCell="J52" sqref="J52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9" max="9" width="12.28515625" bestFit="1" customWidth="1"/>
    <col min="10" max="10" width="12.85546875" bestFit="1" customWidth="1"/>
    <col min="12" max="12" width="5.7109375" customWidth="1"/>
  </cols>
  <sheetData>
    <row r="1" spans="1:13" ht="18" x14ac:dyDescent="0.25">
      <c r="A1" s="54" t="s">
        <v>49</v>
      </c>
      <c r="B1" s="55">
        <f>'Signature Page'!$B$10</f>
        <v>8</v>
      </c>
    </row>
    <row r="2" spans="1:13" ht="18" x14ac:dyDescent="0.25">
      <c r="A2" s="9" t="s">
        <v>50</v>
      </c>
      <c r="B2" s="35" t="s">
        <v>360</v>
      </c>
    </row>
    <row r="4" spans="1:13" ht="18" x14ac:dyDescent="0.25">
      <c r="F4" s="109" t="s">
        <v>243</v>
      </c>
    </row>
    <row r="5" spans="1:13" ht="18" x14ac:dyDescent="0.25">
      <c r="F5" s="109" t="s">
        <v>244</v>
      </c>
    </row>
    <row r="6" spans="1:13" ht="18" x14ac:dyDescent="0.25">
      <c r="F6" s="109" t="s">
        <v>245</v>
      </c>
    </row>
    <row r="9" spans="1:13" x14ac:dyDescent="0.2">
      <c r="H9" s="6" t="s">
        <v>202</v>
      </c>
      <c r="I9" s="6" t="s">
        <v>202</v>
      </c>
    </row>
    <row r="10" spans="1:13" x14ac:dyDescent="0.2">
      <c r="B10" s="6"/>
      <c r="C10" s="6" t="s">
        <v>247</v>
      </c>
      <c r="D10" s="6" t="s">
        <v>247</v>
      </c>
      <c r="G10" s="6" t="s">
        <v>195</v>
      </c>
      <c r="H10" s="6" t="s">
        <v>252</v>
      </c>
      <c r="I10" s="6" t="s">
        <v>254</v>
      </c>
    </row>
    <row r="11" spans="1:13" x14ac:dyDescent="0.2">
      <c r="B11" s="6" t="s">
        <v>216</v>
      </c>
      <c r="C11" s="6" t="s">
        <v>248</v>
      </c>
      <c r="D11" s="6" t="s">
        <v>249</v>
      </c>
      <c r="E11" s="6" t="s">
        <v>202</v>
      </c>
      <c r="F11" s="6" t="s">
        <v>251</v>
      </c>
      <c r="G11" s="6" t="s">
        <v>251</v>
      </c>
      <c r="H11" s="6" t="s">
        <v>253</v>
      </c>
      <c r="I11" s="6" t="s">
        <v>253</v>
      </c>
      <c r="J11" s="111" t="s">
        <v>255</v>
      </c>
      <c r="K11" s="111" t="s">
        <v>257</v>
      </c>
    </row>
    <row r="12" spans="1:13" x14ac:dyDescent="0.2">
      <c r="B12" s="110" t="s">
        <v>246</v>
      </c>
      <c r="C12" s="110" t="s">
        <v>246</v>
      </c>
      <c r="D12" s="110" t="s">
        <v>246</v>
      </c>
      <c r="E12" s="110" t="s">
        <v>250</v>
      </c>
      <c r="F12" s="110" t="s">
        <v>252</v>
      </c>
      <c r="G12" s="110" t="s">
        <v>246</v>
      </c>
      <c r="H12" s="110" t="s">
        <v>197</v>
      </c>
      <c r="I12" s="110" t="s">
        <v>197</v>
      </c>
      <c r="J12" s="110" t="s">
        <v>256</v>
      </c>
      <c r="K12" s="110" t="s">
        <v>246</v>
      </c>
      <c r="M12" s="110" t="s">
        <v>258</v>
      </c>
    </row>
    <row r="14" spans="1:13" x14ac:dyDescent="0.2">
      <c r="A14" s="3" t="s">
        <v>259</v>
      </c>
    </row>
    <row r="15" spans="1:13" x14ac:dyDescent="0.2">
      <c r="A15" s="15" t="s">
        <v>260</v>
      </c>
      <c r="D15">
        <v>468</v>
      </c>
      <c r="E15">
        <v>245498</v>
      </c>
      <c r="H15">
        <v>6189988</v>
      </c>
      <c r="I15">
        <v>1547690</v>
      </c>
      <c r="J15">
        <v>1158677</v>
      </c>
      <c r="M15">
        <f>SUM(B15:K15)</f>
        <v>9142321</v>
      </c>
    </row>
    <row r="16" spans="1:13" x14ac:dyDescent="0.2">
      <c r="A16" s="15" t="s">
        <v>261</v>
      </c>
      <c r="I16">
        <v>70342</v>
      </c>
      <c r="M16">
        <f>SUM(B16:K16)</f>
        <v>70342</v>
      </c>
    </row>
    <row r="17" spans="1:13" x14ac:dyDescent="0.2">
      <c r="A17" s="15" t="s">
        <v>262</v>
      </c>
      <c r="B17">
        <v>32050</v>
      </c>
      <c r="M17">
        <f>SUM(B17:K17)</f>
        <v>32050</v>
      </c>
    </row>
    <row r="18" spans="1:13" x14ac:dyDescent="0.2">
      <c r="A18" s="15" t="s">
        <v>263</v>
      </c>
      <c r="C18">
        <f>159655</f>
        <v>159655</v>
      </c>
      <c r="D18">
        <v>422134</v>
      </c>
      <c r="G18">
        <v>154972</v>
      </c>
      <c r="M18">
        <f>SUM(B18:K18)</f>
        <v>736761</v>
      </c>
    </row>
    <row r="19" spans="1:13" x14ac:dyDescent="0.2">
      <c r="A19" s="15" t="s">
        <v>264</v>
      </c>
      <c r="C19">
        <v>675</v>
      </c>
      <c r="D19">
        <v>91</v>
      </c>
      <c r="E19">
        <v>78468</v>
      </c>
      <c r="I19">
        <v>468608</v>
      </c>
      <c r="J19">
        <v>17357</v>
      </c>
      <c r="M19">
        <f>SUM(B19:K19)</f>
        <v>565199</v>
      </c>
    </row>
    <row r="21" spans="1:13" x14ac:dyDescent="0.2">
      <c r="A21" s="15" t="s">
        <v>265</v>
      </c>
      <c r="B21" s="112">
        <f>SUM(B15:B19)</f>
        <v>32050</v>
      </c>
      <c r="C21" s="112">
        <f t="shared" ref="C21:M21" si="0">SUM(C15:C19)</f>
        <v>160330</v>
      </c>
      <c r="D21" s="112">
        <f t="shared" si="0"/>
        <v>422693</v>
      </c>
      <c r="E21" s="112">
        <f t="shared" si="0"/>
        <v>323966</v>
      </c>
      <c r="F21" s="112">
        <f t="shared" si="0"/>
        <v>0</v>
      </c>
      <c r="G21" s="112">
        <f t="shared" si="0"/>
        <v>154972</v>
      </c>
      <c r="H21" s="112">
        <f t="shared" si="0"/>
        <v>6189988</v>
      </c>
      <c r="I21" s="112">
        <f t="shared" si="0"/>
        <v>2086640</v>
      </c>
      <c r="J21" s="112">
        <f t="shared" si="0"/>
        <v>1176034</v>
      </c>
      <c r="K21" s="112">
        <f t="shared" si="0"/>
        <v>0</v>
      </c>
      <c r="L21" s="112"/>
      <c r="M21" s="112">
        <f t="shared" si="0"/>
        <v>10546673</v>
      </c>
    </row>
    <row r="24" spans="1:13" x14ac:dyDescent="0.2">
      <c r="A24" s="3" t="s">
        <v>266</v>
      </c>
    </row>
    <row r="25" spans="1:13" x14ac:dyDescent="0.2">
      <c r="A25" s="15" t="s">
        <v>267</v>
      </c>
    </row>
    <row r="26" spans="1:13" x14ac:dyDescent="0.2">
      <c r="A26" s="15" t="s">
        <v>268</v>
      </c>
      <c r="D26">
        <v>90428</v>
      </c>
      <c r="G26">
        <v>125253</v>
      </c>
      <c r="H26">
        <v>3639283</v>
      </c>
      <c r="I26">
        <v>70618</v>
      </c>
      <c r="M26">
        <f>SUM(B26:K26)</f>
        <v>3925582</v>
      </c>
    </row>
    <row r="27" spans="1:13" x14ac:dyDescent="0.2">
      <c r="A27" s="15" t="s">
        <v>269</v>
      </c>
      <c r="M27">
        <f>SUM(B27:K27)</f>
        <v>0</v>
      </c>
    </row>
    <row r="28" spans="1:13" x14ac:dyDescent="0.2">
      <c r="A28" s="15" t="s">
        <v>270</v>
      </c>
    </row>
    <row r="29" spans="1:13" x14ac:dyDescent="0.2">
      <c r="A29" s="15" t="s">
        <v>268</v>
      </c>
      <c r="B29">
        <v>32050</v>
      </c>
      <c r="C29">
        <f>160330</f>
        <v>160330</v>
      </c>
      <c r="D29">
        <v>332265</v>
      </c>
      <c r="E29">
        <v>323966</v>
      </c>
      <c r="G29">
        <v>29719</v>
      </c>
      <c r="H29">
        <v>2274693</v>
      </c>
      <c r="I29">
        <v>2255324</v>
      </c>
      <c r="J29">
        <f>466929+1194459</f>
        <v>1661388</v>
      </c>
      <c r="M29">
        <f>SUM(B29:K29)</f>
        <v>7069735</v>
      </c>
    </row>
    <row r="30" spans="1:13" x14ac:dyDescent="0.2">
      <c r="A30" s="15" t="s">
        <v>269</v>
      </c>
      <c r="M30">
        <f>SUM(B30:K30)</f>
        <v>0</v>
      </c>
    </row>
    <row r="31" spans="1:13" x14ac:dyDescent="0.2">
      <c r="A31" s="15" t="s">
        <v>271</v>
      </c>
    </row>
    <row r="32" spans="1:13" x14ac:dyDescent="0.2">
      <c r="A32" s="15" t="s">
        <v>268</v>
      </c>
      <c r="H32">
        <v>276012</v>
      </c>
      <c r="M32">
        <f>SUM(B32:K32)</f>
        <v>276012</v>
      </c>
    </row>
    <row r="33" spans="1:13" x14ac:dyDescent="0.2">
      <c r="A33" s="15" t="s">
        <v>269</v>
      </c>
      <c r="M33">
        <f>SUM(B33:K33)</f>
        <v>0</v>
      </c>
    </row>
    <row r="35" spans="1:13" x14ac:dyDescent="0.2">
      <c r="A35" s="15" t="s">
        <v>272</v>
      </c>
      <c r="B35" s="112">
        <f>SUM(B26:B33)</f>
        <v>32050</v>
      </c>
      <c r="C35" s="112">
        <f t="shared" ref="C35:M35" si="1">SUM(C26:C33)</f>
        <v>160330</v>
      </c>
      <c r="D35" s="112">
        <f t="shared" si="1"/>
        <v>422693</v>
      </c>
      <c r="E35" s="112">
        <f t="shared" si="1"/>
        <v>323966</v>
      </c>
      <c r="F35" s="112">
        <f t="shared" si="1"/>
        <v>0</v>
      </c>
      <c r="G35" s="112">
        <f t="shared" si="1"/>
        <v>154972</v>
      </c>
      <c r="H35" s="112">
        <f t="shared" si="1"/>
        <v>6189988</v>
      </c>
      <c r="I35" s="112">
        <f t="shared" si="1"/>
        <v>2325942</v>
      </c>
      <c r="J35" s="112">
        <f t="shared" si="1"/>
        <v>1661388</v>
      </c>
      <c r="K35" s="112">
        <f t="shared" si="1"/>
        <v>0</v>
      </c>
      <c r="L35" s="112"/>
      <c r="M35" s="112">
        <f t="shared" si="1"/>
        <v>11271329</v>
      </c>
    </row>
    <row r="38" spans="1:13" x14ac:dyDescent="0.2">
      <c r="A38" s="15" t="s">
        <v>273</v>
      </c>
    </row>
    <row r="39" spans="1:13" x14ac:dyDescent="0.2">
      <c r="A39" s="15" t="s">
        <v>274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-239302</v>
      </c>
      <c r="J39">
        <f t="shared" si="2"/>
        <v>-485354</v>
      </c>
      <c r="K39">
        <f t="shared" si="2"/>
        <v>0</v>
      </c>
      <c r="M39">
        <f t="shared" si="2"/>
        <v>-724656</v>
      </c>
    </row>
    <row r="41" spans="1:13" x14ac:dyDescent="0.2">
      <c r="A41" s="15" t="s">
        <v>279</v>
      </c>
    </row>
    <row r="42" spans="1:13" x14ac:dyDescent="0.2">
      <c r="A42" s="15" t="s">
        <v>280</v>
      </c>
      <c r="J42">
        <v>18475</v>
      </c>
      <c r="M42">
        <f>SUM(B42:K42)</f>
        <v>18475</v>
      </c>
    </row>
    <row r="43" spans="1:13" x14ac:dyDescent="0.2">
      <c r="A43" s="15" t="s">
        <v>281</v>
      </c>
      <c r="M43">
        <f>SUM(B43:K43)</f>
        <v>0</v>
      </c>
    </row>
    <row r="45" spans="1:13" x14ac:dyDescent="0.2">
      <c r="A45" s="15" t="s">
        <v>282</v>
      </c>
    </row>
    <row r="46" spans="1:13" x14ac:dyDescent="0.2">
      <c r="A46" s="15" t="s">
        <v>283</v>
      </c>
      <c r="B46" s="112">
        <f>SUM(B42:B43)</f>
        <v>0</v>
      </c>
      <c r="C46" s="112">
        <f t="shared" ref="C46:M46" si="3">SUM(C42:C43)</f>
        <v>0</v>
      </c>
      <c r="D46" s="112">
        <f t="shared" si="3"/>
        <v>0</v>
      </c>
      <c r="E46" s="112">
        <f t="shared" si="3"/>
        <v>0</v>
      </c>
      <c r="F46" s="112">
        <f t="shared" si="3"/>
        <v>0</v>
      </c>
      <c r="G46" s="112">
        <f t="shared" si="3"/>
        <v>0</v>
      </c>
      <c r="H46" s="112">
        <f t="shared" si="3"/>
        <v>0</v>
      </c>
      <c r="I46" s="112">
        <f t="shared" si="3"/>
        <v>0</v>
      </c>
      <c r="J46" s="112">
        <f t="shared" si="3"/>
        <v>18475</v>
      </c>
      <c r="K46" s="112">
        <f t="shared" si="3"/>
        <v>0</v>
      </c>
      <c r="L46" s="112"/>
      <c r="M46" s="112">
        <f t="shared" si="3"/>
        <v>18475</v>
      </c>
    </row>
    <row r="49" spans="1:13" x14ac:dyDescent="0.2">
      <c r="A49" s="15" t="s">
        <v>284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-239302</v>
      </c>
      <c r="J49">
        <f t="shared" si="4"/>
        <v>-466879</v>
      </c>
      <c r="K49">
        <f t="shared" si="4"/>
        <v>0</v>
      </c>
      <c r="M49">
        <f t="shared" si="4"/>
        <v>-706181</v>
      </c>
    </row>
    <row r="51" spans="1:13" x14ac:dyDescent="0.2">
      <c r="A51" s="15" t="s">
        <v>285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888279</v>
      </c>
      <c r="J51">
        <f>1342093+2031982</f>
        <v>3374075</v>
      </c>
      <c r="M51">
        <f>SUM(B51:K51)</f>
        <v>4262354</v>
      </c>
    </row>
    <row r="54" spans="1:13" ht="13.5" thickBot="1" x14ac:dyDescent="0.25">
      <c r="A54" s="15" t="s">
        <v>286</v>
      </c>
      <c r="B54" s="115">
        <f>+B49+B51</f>
        <v>0</v>
      </c>
      <c r="C54" s="115">
        <f>+C49+C51</f>
        <v>0</v>
      </c>
      <c r="D54" s="115">
        <f t="shared" ref="D54:K54" si="5">+D49+D51</f>
        <v>0</v>
      </c>
      <c r="E54" s="115">
        <f t="shared" si="5"/>
        <v>0</v>
      </c>
      <c r="F54" s="115">
        <f t="shared" si="5"/>
        <v>0</v>
      </c>
      <c r="G54" s="115">
        <f t="shared" si="5"/>
        <v>0</v>
      </c>
      <c r="H54" s="115">
        <f t="shared" si="5"/>
        <v>0</v>
      </c>
      <c r="I54" s="115">
        <f t="shared" si="5"/>
        <v>648977</v>
      </c>
      <c r="J54" s="115">
        <f t="shared" si="5"/>
        <v>2907196</v>
      </c>
      <c r="K54" s="115">
        <f t="shared" si="5"/>
        <v>0</v>
      </c>
      <c r="L54" s="115"/>
      <c r="M54" s="115">
        <f>+M49+M51</f>
        <v>3556173</v>
      </c>
    </row>
    <row r="55" spans="1:13" ht="13.5" thickTop="1" x14ac:dyDescent="0.2"/>
  </sheetData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7" zoomScale="125" zoomScaleNormal="125" workbookViewId="0">
      <selection activeCell="B13" sqref="B13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5">
        <f>'Signature Page'!$B$10</f>
        <v>8</v>
      </c>
    </row>
    <row r="2" spans="1:4" ht="18" x14ac:dyDescent="0.25">
      <c r="A2" s="9" t="s">
        <v>50</v>
      </c>
      <c r="B2" s="35" t="s">
        <v>360</v>
      </c>
    </row>
    <row r="3" spans="1:4" ht="18" x14ac:dyDescent="0.25">
      <c r="C3" s="68" t="s">
        <v>0</v>
      </c>
      <c r="D3" s="11"/>
    </row>
    <row r="4" spans="1:4" ht="15.75" x14ac:dyDescent="0.25">
      <c r="C4" s="64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155</v>
      </c>
      <c r="C7" s="51"/>
      <c r="D7" s="52"/>
    </row>
    <row r="8" spans="1:4" x14ac:dyDescent="0.2">
      <c r="B8" s="53" t="s">
        <v>156</v>
      </c>
      <c r="C8" s="53" t="s">
        <v>53</v>
      </c>
      <c r="D8" s="66" t="s">
        <v>53</v>
      </c>
    </row>
    <row r="9" spans="1:4" x14ac:dyDescent="0.2">
      <c r="B9" s="110" t="s">
        <v>41</v>
      </c>
      <c r="C9" s="114" t="s">
        <v>54</v>
      </c>
      <c r="D9" s="114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1">
        <v>323966</v>
      </c>
      <c r="C11" s="60"/>
      <c r="D11" s="5">
        <f>+B11+C11</f>
        <v>323966</v>
      </c>
    </row>
    <row r="12" spans="1:4" x14ac:dyDescent="0.2">
      <c r="A12" s="2" t="s">
        <v>43</v>
      </c>
      <c r="B12" s="61">
        <v>8831658</v>
      </c>
      <c r="C12" s="60"/>
      <c r="D12" s="5">
        <f t="shared" ref="D12:D19" si="0">+B12+C12</f>
        <v>8831658</v>
      </c>
    </row>
    <row r="13" spans="1:4" x14ac:dyDescent="0.2">
      <c r="A13" s="2" t="s">
        <v>42</v>
      </c>
      <c r="B13" s="61">
        <v>0</v>
      </c>
      <c r="C13" s="60"/>
      <c r="D13" s="5">
        <f t="shared" si="0"/>
        <v>0</v>
      </c>
    </row>
    <row r="14" spans="1:4" x14ac:dyDescent="0.2">
      <c r="A14" s="2" t="s">
        <v>5</v>
      </c>
      <c r="B14" s="61">
        <v>0</v>
      </c>
      <c r="C14" s="60"/>
      <c r="D14" s="5">
        <f t="shared" si="0"/>
        <v>0</v>
      </c>
    </row>
    <row r="15" spans="1:4" x14ac:dyDescent="0.2">
      <c r="A15" s="2" t="s">
        <v>3</v>
      </c>
      <c r="B15" s="61">
        <v>0</v>
      </c>
      <c r="C15" s="60"/>
      <c r="D15" s="5">
        <f t="shared" si="0"/>
        <v>0</v>
      </c>
    </row>
    <row r="16" spans="1:4" x14ac:dyDescent="0.2">
      <c r="A16" s="2" t="s">
        <v>11</v>
      </c>
      <c r="B16" s="63">
        <v>0</v>
      </c>
      <c r="C16" s="60"/>
      <c r="D16" s="5">
        <f t="shared" si="0"/>
        <v>0</v>
      </c>
    </row>
    <row r="17" spans="1:4" x14ac:dyDescent="0.2">
      <c r="A17" s="2" t="s">
        <v>44</v>
      </c>
      <c r="B17" s="63">
        <v>0</v>
      </c>
      <c r="C17" s="60"/>
      <c r="D17" s="5">
        <f t="shared" si="0"/>
        <v>0</v>
      </c>
    </row>
    <row r="18" spans="1:4" x14ac:dyDescent="0.2">
      <c r="A18" s="2" t="s">
        <v>29</v>
      </c>
      <c r="B18" s="63">
        <v>18475</v>
      </c>
      <c r="C18" s="60"/>
      <c r="D18" s="5">
        <f t="shared" si="0"/>
        <v>18475</v>
      </c>
    </row>
    <row r="19" spans="1:4" x14ac:dyDescent="0.2">
      <c r="A19" s="2" t="s">
        <v>30</v>
      </c>
      <c r="B19" s="62">
        <v>0</v>
      </c>
      <c r="C19" s="60"/>
      <c r="D19" s="13">
        <f t="shared" si="0"/>
        <v>0</v>
      </c>
    </row>
    <row r="20" spans="1:4" x14ac:dyDescent="0.2">
      <c r="A20" s="4" t="s">
        <v>34</v>
      </c>
      <c r="B20" s="121">
        <f>SUM(B11:B19)</f>
        <v>9174099</v>
      </c>
      <c r="C20" s="60"/>
      <c r="D20" s="121">
        <f>SUM(D11:D19)</f>
        <v>9174099</v>
      </c>
    </row>
    <row r="21" spans="1:4" x14ac:dyDescent="0.2">
      <c r="C21" s="60"/>
    </row>
    <row r="22" spans="1:4" x14ac:dyDescent="0.2">
      <c r="A22" s="15" t="s">
        <v>4</v>
      </c>
      <c r="C22" s="60"/>
    </row>
    <row r="23" spans="1:4" x14ac:dyDescent="0.2">
      <c r="A23" s="2" t="s">
        <v>6</v>
      </c>
      <c r="B23" s="61">
        <v>371676</v>
      </c>
      <c r="C23" s="60"/>
      <c r="D23" s="5">
        <f>+B23+C23</f>
        <v>371676</v>
      </c>
    </row>
    <row r="24" spans="1:4" x14ac:dyDescent="0.2">
      <c r="A24" s="2" t="s">
        <v>7</v>
      </c>
      <c r="B24" s="62">
        <v>232087</v>
      </c>
      <c r="C24" s="60"/>
      <c r="D24" s="13">
        <f>+B24+C24</f>
        <v>232087</v>
      </c>
    </row>
    <row r="25" spans="1:4" x14ac:dyDescent="0.2">
      <c r="A25" s="4" t="s">
        <v>275</v>
      </c>
      <c r="B25" s="121">
        <f>SUM(B23:B24)</f>
        <v>603763</v>
      </c>
      <c r="C25" s="60"/>
      <c r="D25" s="121">
        <f>SUM(D23:D24)</f>
        <v>603763</v>
      </c>
    </row>
    <row r="26" spans="1:4" x14ac:dyDescent="0.2">
      <c r="C26" s="60"/>
    </row>
    <row r="27" spans="1:4" x14ac:dyDescent="0.2">
      <c r="A27" s="15" t="s">
        <v>8</v>
      </c>
      <c r="C27" s="60"/>
    </row>
    <row r="28" spans="1:4" x14ac:dyDescent="0.2">
      <c r="A28" s="2" t="s">
        <v>31</v>
      </c>
      <c r="B28" s="61">
        <v>32050</v>
      </c>
      <c r="C28" s="60"/>
      <c r="D28" s="5">
        <f>+B28+C28</f>
        <v>32050</v>
      </c>
    </row>
    <row r="29" spans="1:4" x14ac:dyDescent="0.2">
      <c r="A29" s="2" t="s">
        <v>32</v>
      </c>
      <c r="B29" s="61">
        <v>0</v>
      </c>
      <c r="C29" s="60"/>
      <c r="D29" s="5">
        <f>+B29+C29</f>
        <v>0</v>
      </c>
    </row>
    <row r="30" spans="1:4" x14ac:dyDescent="0.2">
      <c r="A30" s="2" t="s">
        <v>9</v>
      </c>
      <c r="B30" s="61">
        <v>0</v>
      </c>
      <c r="C30" s="60"/>
      <c r="D30" s="5">
        <f>+B30+C30</f>
        <v>0</v>
      </c>
    </row>
    <row r="31" spans="1:4" x14ac:dyDescent="0.2">
      <c r="A31" s="2" t="s">
        <v>13</v>
      </c>
      <c r="B31" s="62">
        <v>0</v>
      </c>
      <c r="C31" s="60"/>
      <c r="D31" s="13">
        <f>+B31+C31</f>
        <v>0</v>
      </c>
    </row>
    <row r="32" spans="1:4" x14ac:dyDescent="0.2">
      <c r="A32" s="4" t="s">
        <v>276</v>
      </c>
      <c r="B32" s="121">
        <f>SUM(B28:B31)</f>
        <v>32050</v>
      </c>
      <c r="C32" s="60"/>
      <c r="D32" s="121">
        <f>SUM(D28:D31)</f>
        <v>32050</v>
      </c>
    </row>
    <row r="33" spans="1:4" x14ac:dyDescent="0.2">
      <c r="C33" s="60"/>
    </row>
    <row r="34" spans="1:4" x14ac:dyDescent="0.2">
      <c r="A34" s="15" t="s">
        <v>10</v>
      </c>
      <c r="C34" s="60"/>
    </row>
    <row r="35" spans="1:4" x14ac:dyDescent="0.2">
      <c r="A35" s="2" t="s">
        <v>12</v>
      </c>
      <c r="B35" s="61">
        <v>0</v>
      </c>
      <c r="C35" s="60"/>
      <c r="D35" s="5">
        <f>+B35+C35</f>
        <v>0</v>
      </c>
    </row>
    <row r="36" spans="1:4" x14ac:dyDescent="0.2">
      <c r="A36" s="2" t="s">
        <v>45</v>
      </c>
      <c r="B36" s="61">
        <v>736761</v>
      </c>
      <c r="C36" s="60"/>
      <c r="D36" s="5">
        <f>+B36+C36</f>
        <v>736761</v>
      </c>
    </row>
    <row r="37" spans="1:4" x14ac:dyDescent="0.2">
      <c r="A37" s="2" t="s">
        <v>33</v>
      </c>
      <c r="B37" s="62">
        <v>0</v>
      </c>
      <c r="C37" s="60"/>
      <c r="D37" s="13">
        <f>+B37+C37</f>
        <v>0</v>
      </c>
    </row>
    <row r="38" spans="1:4" x14ac:dyDescent="0.2">
      <c r="A38" s="4" t="s">
        <v>277</v>
      </c>
      <c r="B38" s="121">
        <f>SUM(B35:B37)</f>
        <v>736761</v>
      </c>
      <c r="C38" s="60"/>
      <c r="D38" s="121">
        <f>SUM(D35:D37)</f>
        <v>736761</v>
      </c>
    </row>
    <row r="39" spans="1:4" x14ac:dyDescent="0.2">
      <c r="C39" s="60"/>
    </row>
    <row r="40" spans="1:4" x14ac:dyDescent="0.2">
      <c r="A40" s="7" t="s">
        <v>278</v>
      </c>
      <c r="B40" s="120">
        <f>+B20+B25+B32+B38</f>
        <v>10546673</v>
      </c>
      <c r="C40" s="60"/>
      <c r="D40" s="120">
        <f>+D20+D25+D32+D38</f>
        <v>10546673</v>
      </c>
    </row>
    <row r="42" spans="1:4" x14ac:dyDescent="0.2">
      <c r="B42" t="s">
        <v>328</v>
      </c>
      <c r="D42" t="s">
        <v>328</v>
      </c>
    </row>
    <row r="43" spans="1:4" x14ac:dyDescent="0.2">
      <c r="B43" t="s">
        <v>329</v>
      </c>
      <c r="D43" t="s">
        <v>329</v>
      </c>
    </row>
    <row r="44" spans="1:4" x14ac:dyDescent="0.2">
      <c r="B44" t="s">
        <v>330</v>
      </c>
      <c r="D44" t="s">
        <v>336</v>
      </c>
    </row>
    <row r="45" spans="1:4" x14ac:dyDescent="0.2">
      <c r="B45" t="s">
        <v>331</v>
      </c>
      <c r="D45" t="s">
        <v>337</v>
      </c>
    </row>
    <row r="46" spans="1:4" x14ac:dyDescent="0.2">
      <c r="B46" t="s">
        <v>332</v>
      </c>
      <c r="D46" t="s">
        <v>338</v>
      </c>
    </row>
    <row r="47" spans="1:4" x14ac:dyDescent="0.2">
      <c r="B47" t="s">
        <v>333</v>
      </c>
      <c r="D47" t="s">
        <v>339</v>
      </c>
    </row>
    <row r="48" spans="1:4" x14ac:dyDescent="0.2">
      <c r="B48" t="s">
        <v>334</v>
      </c>
    </row>
    <row r="49" spans="2:2" x14ac:dyDescent="0.2">
      <c r="B49" t="s">
        <v>335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7" zoomScale="125" zoomScaleNormal="125" workbookViewId="0">
      <selection activeCell="D23" sqref="D23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2">
        <f>'Signature Page'!$B$10</f>
        <v>8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68" t="s">
        <v>0</v>
      </c>
      <c r="D3" s="6"/>
      <c r="E3" s="6"/>
      <c r="F3" s="6"/>
      <c r="G3" s="6"/>
      <c r="H3" s="6"/>
      <c r="J3" s="10"/>
    </row>
    <row r="4" spans="1:11" ht="15.75" x14ac:dyDescent="0.25">
      <c r="C4" s="64" t="s">
        <v>46</v>
      </c>
    </row>
    <row r="5" spans="1:11" ht="15.75" x14ac:dyDescent="0.25">
      <c r="J5" s="1"/>
    </row>
    <row r="6" spans="1:11" x14ac:dyDescent="0.2">
      <c r="I6" s="51" t="s">
        <v>202</v>
      </c>
      <c r="J6" s="51"/>
      <c r="K6" s="52"/>
    </row>
    <row r="7" spans="1:11" x14ac:dyDescent="0.2">
      <c r="B7" s="6" t="s">
        <v>189</v>
      </c>
      <c r="C7" s="6" t="s">
        <v>190</v>
      </c>
      <c r="D7" s="6" t="s">
        <v>191</v>
      </c>
      <c r="E7" s="6" t="s">
        <v>192</v>
      </c>
      <c r="F7" s="6" t="s">
        <v>193</v>
      </c>
      <c r="G7" s="6" t="s">
        <v>194</v>
      </c>
      <c r="H7" s="6" t="s">
        <v>195</v>
      </c>
      <c r="I7" s="51" t="s">
        <v>201</v>
      </c>
      <c r="J7" s="53" t="s">
        <v>53</v>
      </c>
      <c r="K7" s="113" t="s">
        <v>53</v>
      </c>
    </row>
    <row r="8" spans="1:11" x14ac:dyDescent="0.2">
      <c r="B8" s="65"/>
      <c r="C8" s="66" t="s">
        <v>196</v>
      </c>
      <c r="D8" s="66" t="s">
        <v>197</v>
      </c>
      <c r="E8" s="66" t="s">
        <v>198</v>
      </c>
      <c r="F8" s="66" t="s">
        <v>199</v>
      </c>
      <c r="G8" s="65"/>
      <c r="H8" s="65"/>
      <c r="I8" s="53" t="s">
        <v>203</v>
      </c>
      <c r="J8" s="53" t="s">
        <v>204</v>
      </c>
      <c r="K8" s="53" t="s">
        <v>203</v>
      </c>
    </row>
    <row r="9" spans="1:11" ht="14.25" x14ac:dyDescent="0.2">
      <c r="A9" s="67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1">
        <v>0</v>
      </c>
      <c r="E10" s="48"/>
      <c r="F10" s="48"/>
      <c r="G10" s="48"/>
      <c r="H10" s="48"/>
      <c r="I10" s="5">
        <f>SUM(B10:H10)</f>
        <v>0</v>
      </c>
      <c r="J10" s="60"/>
      <c r="K10" s="5">
        <f>+I10+J10</f>
        <v>0</v>
      </c>
    </row>
    <row r="11" spans="1:11" x14ac:dyDescent="0.2">
      <c r="A11" s="2" t="s">
        <v>25</v>
      </c>
      <c r="B11" s="62">
        <v>2292446</v>
      </c>
      <c r="C11" s="62">
        <v>1052698</v>
      </c>
      <c r="D11" s="62">
        <v>434094</v>
      </c>
      <c r="E11" s="62">
        <f>5838+113299</f>
        <v>119137</v>
      </c>
      <c r="F11" s="62">
        <v>21953</v>
      </c>
      <c r="G11" s="62">
        <v>0</v>
      </c>
      <c r="H11" s="62">
        <f>1799+3455</f>
        <v>5254</v>
      </c>
      <c r="I11" s="13">
        <f>SUM(B11:H11)</f>
        <v>3925582</v>
      </c>
      <c r="J11" s="60"/>
      <c r="K11" s="13">
        <f>+I11+J11</f>
        <v>3925582</v>
      </c>
    </row>
    <row r="12" spans="1:11" x14ac:dyDescent="0.2">
      <c r="A12" s="4" t="s">
        <v>26</v>
      </c>
      <c r="B12" s="5">
        <f>SUM(B10:B11)</f>
        <v>2292446</v>
      </c>
      <c r="C12" s="5">
        <f t="shared" ref="C12:H12" si="0">SUM(C10:C11)</f>
        <v>1052698</v>
      </c>
      <c r="D12" s="5">
        <f t="shared" si="0"/>
        <v>434094</v>
      </c>
      <c r="E12" s="5">
        <f t="shared" si="0"/>
        <v>119137</v>
      </c>
      <c r="F12" s="5">
        <f t="shared" si="0"/>
        <v>21953</v>
      </c>
      <c r="G12" s="5">
        <f t="shared" si="0"/>
        <v>0</v>
      </c>
      <c r="H12" s="5">
        <f t="shared" si="0"/>
        <v>5254</v>
      </c>
      <c r="I12" s="5">
        <f>SUM(B12:H12)</f>
        <v>3925582</v>
      </c>
      <c r="J12" s="60"/>
      <c r="K12" s="5">
        <f>SUM(K10:K11)</f>
        <v>3925582</v>
      </c>
    </row>
    <row r="13" spans="1:11" ht="14.25" x14ac:dyDescent="0.2">
      <c r="A13" s="67" t="s">
        <v>15</v>
      </c>
      <c r="J13" s="60"/>
    </row>
    <row r="14" spans="1:11" x14ac:dyDescent="0.2">
      <c r="A14" s="2" t="s">
        <v>37</v>
      </c>
      <c r="B14" s="61">
        <v>1273531</v>
      </c>
      <c r="C14" s="61">
        <v>578163</v>
      </c>
      <c r="D14" s="61">
        <v>401385</v>
      </c>
      <c r="E14" s="61">
        <v>5047</v>
      </c>
      <c r="F14" s="61">
        <v>0</v>
      </c>
      <c r="G14" s="61">
        <v>0</v>
      </c>
      <c r="H14" s="61">
        <v>4699</v>
      </c>
      <c r="I14" s="5">
        <f t="shared" ref="I14:I20" si="1">SUM(B14:H14)</f>
        <v>2262825</v>
      </c>
      <c r="J14" s="60"/>
      <c r="K14" s="5">
        <f t="shared" ref="K14:K19" si="2">+I14+J14</f>
        <v>2262825</v>
      </c>
    </row>
    <row r="15" spans="1:11" x14ac:dyDescent="0.2">
      <c r="A15" s="2" t="s">
        <v>38</v>
      </c>
      <c r="B15" s="61">
        <v>1238421</v>
      </c>
      <c r="C15" s="61">
        <v>579154</v>
      </c>
      <c r="D15" s="61">
        <v>1077322</v>
      </c>
      <c r="E15" s="61">
        <v>74782</v>
      </c>
      <c r="F15" s="61">
        <v>2000</v>
      </c>
      <c r="G15" s="61">
        <v>0</v>
      </c>
      <c r="H15" s="61">
        <v>3740</v>
      </c>
      <c r="I15" s="57">
        <f t="shared" si="1"/>
        <v>2975419</v>
      </c>
      <c r="J15" s="60"/>
      <c r="K15" s="5">
        <f t="shared" si="2"/>
        <v>2975419</v>
      </c>
    </row>
    <row r="16" spans="1:11" x14ac:dyDescent="0.2">
      <c r="A16" s="2" t="s">
        <v>16</v>
      </c>
      <c r="B16" s="61">
        <v>266695</v>
      </c>
      <c r="C16" s="61">
        <v>106755</v>
      </c>
      <c r="D16" s="61">
        <v>63178</v>
      </c>
      <c r="E16" s="61">
        <v>3784</v>
      </c>
      <c r="F16" s="61">
        <v>0</v>
      </c>
      <c r="G16" s="61">
        <v>0</v>
      </c>
      <c r="H16" s="61">
        <v>10239</v>
      </c>
      <c r="I16" s="57">
        <f t="shared" si="1"/>
        <v>450651</v>
      </c>
      <c r="J16" s="60"/>
      <c r="K16" s="5">
        <f t="shared" si="2"/>
        <v>450651</v>
      </c>
    </row>
    <row r="17" spans="1:11" x14ac:dyDescent="0.2">
      <c r="A17" s="2" t="s">
        <v>48</v>
      </c>
      <c r="B17" s="61">
        <v>21233</v>
      </c>
      <c r="C17" s="61">
        <v>10895</v>
      </c>
      <c r="D17" s="61">
        <v>98062</v>
      </c>
      <c r="E17" s="61">
        <v>9997</v>
      </c>
      <c r="F17" s="61">
        <v>2223</v>
      </c>
      <c r="G17" s="61">
        <v>0</v>
      </c>
      <c r="H17" s="61">
        <v>638</v>
      </c>
      <c r="I17" s="57">
        <f t="shared" si="1"/>
        <v>143048</v>
      </c>
      <c r="J17" s="60"/>
      <c r="K17" s="5">
        <f t="shared" si="2"/>
        <v>143048</v>
      </c>
    </row>
    <row r="18" spans="1:11" x14ac:dyDescent="0.2">
      <c r="A18" s="2" t="s">
        <v>35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57">
        <f t="shared" si="1"/>
        <v>0</v>
      </c>
      <c r="J18" s="60"/>
      <c r="K18" s="5">
        <f t="shared" si="2"/>
        <v>0</v>
      </c>
    </row>
    <row r="19" spans="1:11" x14ac:dyDescent="0.2">
      <c r="A19" s="2" t="s">
        <v>36</v>
      </c>
      <c r="B19" s="62">
        <v>198203</v>
      </c>
      <c r="C19" s="62">
        <v>196586</v>
      </c>
      <c r="D19" s="62">
        <f>353111+218374+463317</f>
        <v>1034802</v>
      </c>
      <c r="E19" s="62">
        <v>17533</v>
      </c>
      <c r="F19" s="62">
        <v>4188</v>
      </c>
      <c r="G19" s="62">
        <v>0</v>
      </c>
      <c r="H19" s="62">
        <v>62492</v>
      </c>
      <c r="I19" s="13">
        <f t="shared" si="1"/>
        <v>1513804</v>
      </c>
      <c r="J19" s="60"/>
      <c r="K19" s="13">
        <f t="shared" si="2"/>
        <v>1513804</v>
      </c>
    </row>
    <row r="20" spans="1:11" x14ac:dyDescent="0.2">
      <c r="A20" s="4" t="s">
        <v>17</v>
      </c>
      <c r="B20" s="5">
        <f t="shared" ref="B20:H20" si="3">SUM(B14:B19)</f>
        <v>2998083</v>
      </c>
      <c r="C20" s="5">
        <f t="shared" si="3"/>
        <v>1471553</v>
      </c>
      <c r="D20" s="5">
        <f t="shared" si="3"/>
        <v>2674749</v>
      </c>
      <c r="E20" s="5">
        <f t="shared" si="3"/>
        <v>111143</v>
      </c>
      <c r="F20" s="5">
        <f t="shared" si="3"/>
        <v>8411</v>
      </c>
      <c r="G20" s="5">
        <f t="shared" si="3"/>
        <v>0</v>
      </c>
      <c r="H20" s="5">
        <f t="shared" si="3"/>
        <v>81808</v>
      </c>
      <c r="I20" s="5">
        <f t="shared" si="1"/>
        <v>7345747</v>
      </c>
      <c r="J20" s="60"/>
      <c r="K20" s="5">
        <f>SUM(K14:K19)</f>
        <v>7345747</v>
      </c>
    </row>
    <row r="21" spans="1:11" x14ac:dyDescent="0.2">
      <c r="J21" s="60"/>
    </row>
    <row r="22" spans="1:11" ht="14.25" x14ac:dyDescent="0.2">
      <c r="A22" s="67" t="s">
        <v>18</v>
      </c>
      <c r="J22" s="60"/>
    </row>
    <row r="23" spans="1:11" x14ac:dyDescent="0.2">
      <c r="A23" s="2" t="s">
        <v>28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57">
        <f>SUM(B23:H23)</f>
        <v>0</v>
      </c>
      <c r="J23" s="60"/>
      <c r="K23" s="5">
        <f>+I23+J23</f>
        <v>0</v>
      </c>
    </row>
    <row r="24" spans="1:11" x14ac:dyDescent="0.2">
      <c r="A24" s="2" t="s">
        <v>200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57">
        <f>SUM(B24:H24)</f>
        <v>0</v>
      </c>
      <c r="J24" s="60"/>
      <c r="K24" s="5">
        <f>+I24+J24</f>
        <v>0</v>
      </c>
    </row>
    <row r="25" spans="1:11" x14ac:dyDescent="0.2">
      <c r="A25" s="2" t="s">
        <v>19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13">
        <f>SUM(B25:H25)</f>
        <v>0</v>
      </c>
      <c r="J25" s="60"/>
      <c r="K25" s="13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0"/>
      <c r="K26" s="5">
        <f>SUM(K23:K25)</f>
        <v>0</v>
      </c>
    </row>
    <row r="27" spans="1:11" x14ac:dyDescent="0.2">
      <c r="C27" s="5"/>
      <c r="J27" s="60"/>
    </row>
    <row r="28" spans="1:11" ht="14.25" x14ac:dyDescent="0.2">
      <c r="A28" s="67" t="s">
        <v>21</v>
      </c>
      <c r="B28" s="12"/>
      <c r="C28" s="12"/>
      <c r="D28" s="12"/>
      <c r="E28" s="12"/>
      <c r="F28" s="12"/>
      <c r="G28" s="12"/>
      <c r="H28" s="12"/>
      <c r="J28" s="60"/>
    </row>
    <row r="29" spans="1:11" x14ac:dyDescent="0.2">
      <c r="A29" s="2" t="s">
        <v>22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5">
        <f>SUM(B29:H29)</f>
        <v>0</v>
      </c>
      <c r="J29" s="60"/>
      <c r="K29" s="5">
        <f>+I29+J29</f>
        <v>0</v>
      </c>
    </row>
    <row r="30" spans="1:11" x14ac:dyDescent="0.2">
      <c r="A30" s="2" t="s">
        <v>23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5">
        <f>SUM(B30:H30)</f>
        <v>0</v>
      </c>
      <c r="J30" s="60"/>
      <c r="K30" s="5">
        <f>+I30+J30</f>
        <v>0</v>
      </c>
    </row>
    <row r="31" spans="1:11" x14ac:dyDescent="0.2">
      <c r="A31" s="2" t="s">
        <v>24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13">
        <f>SUM(B31:H31)</f>
        <v>0</v>
      </c>
      <c r="J31" s="60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0"/>
      <c r="K32" s="5">
        <f>SUM(K29:K31)</f>
        <v>0</v>
      </c>
    </row>
    <row r="33" spans="1:11" x14ac:dyDescent="0.2">
      <c r="J33" s="60"/>
    </row>
    <row r="34" spans="1:11" x14ac:dyDescent="0.2">
      <c r="A34" s="15" t="s">
        <v>39</v>
      </c>
      <c r="G34" s="12"/>
      <c r="J34" s="60"/>
    </row>
    <row r="35" spans="1:11" x14ac:dyDescent="0.2">
      <c r="A35" s="2" t="s">
        <v>51</v>
      </c>
      <c r="G35" s="63">
        <v>0</v>
      </c>
      <c r="I35" s="58">
        <f>SUM(G35)</f>
        <v>0</v>
      </c>
      <c r="J35" s="60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2">
        <v>0</v>
      </c>
      <c r="H36" s="3"/>
      <c r="I36" s="59">
        <f>SUM(G36)</f>
        <v>0</v>
      </c>
      <c r="J36" s="60"/>
      <c r="K36" s="13">
        <f>+I36+J36</f>
        <v>0</v>
      </c>
    </row>
    <row r="37" spans="1:11" x14ac:dyDescent="0.2">
      <c r="A37" s="7" t="s">
        <v>40</v>
      </c>
      <c r="D37" s="8"/>
      <c r="G37" s="49">
        <f>SUM(G35:G36)</f>
        <v>0</v>
      </c>
      <c r="I37" s="50">
        <f>SUM(G37)</f>
        <v>0</v>
      </c>
      <c r="J37" s="60"/>
      <c r="K37" s="5">
        <f>SUM(K35:K36)</f>
        <v>0</v>
      </c>
    </row>
    <row r="38" spans="1:11" x14ac:dyDescent="0.2">
      <c r="J38" s="60"/>
    </row>
    <row r="39" spans="1:11" ht="13.5" thickBot="1" x14ac:dyDescent="0.25">
      <c r="A39" t="s">
        <v>55</v>
      </c>
      <c r="I39" s="14">
        <f>+I12+I20+I26+I32+I37</f>
        <v>11271329</v>
      </c>
      <c r="J39" s="60"/>
      <c r="K39" s="14">
        <f>+K12+K20+K26+K32+K37</f>
        <v>11271329</v>
      </c>
    </row>
    <row r="40" spans="1:11" ht="13.5" thickTop="1" x14ac:dyDescent="0.2"/>
    <row r="43" spans="1:11" x14ac:dyDescent="0.2">
      <c r="I43" t="s">
        <v>342</v>
      </c>
      <c r="K43" t="s">
        <v>340</v>
      </c>
    </row>
    <row r="44" spans="1:11" x14ac:dyDescent="0.2">
      <c r="I44" t="s">
        <v>343</v>
      </c>
      <c r="K44" t="s">
        <v>329</v>
      </c>
    </row>
    <row r="45" spans="1:11" x14ac:dyDescent="0.2">
      <c r="I45" t="s">
        <v>344</v>
      </c>
      <c r="K45" t="s">
        <v>341</v>
      </c>
    </row>
    <row r="46" spans="1:11" x14ac:dyDescent="0.2">
      <c r="I46" t="s">
        <v>346</v>
      </c>
      <c r="K46" t="s">
        <v>337</v>
      </c>
    </row>
    <row r="47" spans="1:11" x14ac:dyDescent="0.2">
      <c r="I47" t="s">
        <v>345</v>
      </c>
      <c r="K47" t="s">
        <v>338</v>
      </c>
    </row>
    <row r="48" spans="1:11" x14ac:dyDescent="0.2">
      <c r="I48" t="s">
        <v>347</v>
      </c>
      <c r="K48" t="s">
        <v>339</v>
      </c>
    </row>
    <row r="49" spans="9:9" x14ac:dyDescent="0.2">
      <c r="I49" t="s">
        <v>348</v>
      </c>
    </row>
    <row r="50" spans="9:9" x14ac:dyDescent="0.2">
      <c r="I50" t="s">
        <v>349</v>
      </c>
    </row>
    <row r="51" spans="9:9" x14ac:dyDescent="0.2">
      <c r="I51" t="s">
        <v>351</v>
      </c>
    </row>
    <row r="52" spans="9:9" x14ac:dyDescent="0.2">
      <c r="I52" t="s">
        <v>350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A18" sqref="A18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5">
        <f>'Signature Page'!$B$10</f>
        <v>8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68" t="s">
        <v>0</v>
      </c>
    </row>
    <row r="5" spans="1:3" ht="15.75" x14ac:dyDescent="0.25">
      <c r="B5" s="64" t="s">
        <v>232</v>
      </c>
    </row>
    <row r="6" spans="1:3" x14ac:dyDescent="0.2">
      <c r="C6" s="69"/>
    </row>
    <row r="7" spans="1:3" x14ac:dyDescent="0.2">
      <c r="A7" t="s">
        <v>233</v>
      </c>
      <c r="C7" s="69"/>
    </row>
    <row r="8" spans="1:3" x14ac:dyDescent="0.2">
      <c r="A8" t="s">
        <v>237</v>
      </c>
      <c r="C8" s="73">
        <v>126845</v>
      </c>
    </row>
    <row r="9" spans="1:3" x14ac:dyDescent="0.2">
      <c r="A9" t="s">
        <v>238</v>
      </c>
      <c r="C9" s="73">
        <v>0</v>
      </c>
    </row>
    <row r="10" spans="1:3" x14ac:dyDescent="0.2">
      <c r="A10" t="s">
        <v>236</v>
      </c>
      <c r="C10" s="74">
        <v>5395</v>
      </c>
    </row>
    <row r="11" spans="1:3" x14ac:dyDescent="0.2">
      <c r="C11" s="71"/>
    </row>
    <row r="12" spans="1:3" x14ac:dyDescent="0.2">
      <c r="C12" s="70">
        <f>SUM(C8:C10)</f>
        <v>132240</v>
      </c>
    </row>
    <row r="13" spans="1:3" x14ac:dyDescent="0.2">
      <c r="C13" s="69"/>
    </row>
    <row r="14" spans="1:3" x14ac:dyDescent="0.2">
      <c r="A14" t="s">
        <v>234</v>
      </c>
      <c r="C14" s="69"/>
    </row>
    <row r="15" spans="1:3" x14ac:dyDescent="0.2">
      <c r="A15" t="s">
        <v>239</v>
      </c>
      <c r="C15" s="74">
        <v>68941</v>
      </c>
    </row>
    <row r="16" spans="1:3" x14ac:dyDescent="0.2">
      <c r="C16" s="69"/>
    </row>
    <row r="17" spans="1:3" x14ac:dyDescent="0.2">
      <c r="A17" t="s">
        <v>235</v>
      </c>
      <c r="C17" s="69">
        <f>+C12-C15</f>
        <v>63299</v>
      </c>
    </row>
    <row r="18" spans="1:3" x14ac:dyDescent="0.2">
      <c r="C18" s="69"/>
    </row>
    <row r="19" spans="1:3" x14ac:dyDescent="0.2">
      <c r="A19" t="s">
        <v>353</v>
      </c>
      <c r="C19" s="74">
        <v>361631</v>
      </c>
    </row>
    <row r="20" spans="1:3" x14ac:dyDescent="0.2">
      <c r="C20" s="69"/>
    </row>
    <row r="21" spans="1:3" ht="13.5" thickBot="1" x14ac:dyDescent="0.25">
      <c r="A21" t="s">
        <v>354</v>
      </c>
      <c r="C21" s="72">
        <f>+C17+C19</f>
        <v>424930</v>
      </c>
    </row>
    <row r="22" spans="1:3" ht="13.5" thickTop="1" x14ac:dyDescent="0.2">
      <c r="C22" s="69"/>
    </row>
    <row r="23" spans="1:3" x14ac:dyDescent="0.2">
      <c r="C23" s="69"/>
    </row>
  </sheetData>
  <sheetProtection selectLockedCells="1"/>
  <phoneticPr fontId="15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selection activeCell="I47" sqref="I47"/>
    </sheetView>
  </sheetViews>
  <sheetFormatPr defaultRowHeight="12.75" x14ac:dyDescent="0.2"/>
  <cols>
    <col min="1" max="1" width="19.5703125" customWidth="1"/>
    <col min="4" max="4" width="11.140625" bestFit="1" customWidth="1"/>
    <col min="5" max="5" width="11.140625" customWidth="1"/>
    <col min="6" max="6" width="11.140625" bestFit="1" customWidth="1"/>
    <col min="7" max="7" width="9" customWidth="1"/>
    <col min="8" max="8" width="12" bestFit="1" customWidth="1"/>
    <col min="9" max="9" width="9.85546875" bestFit="1" customWidth="1"/>
    <col min="10" max="10" width="11.5703125" bestFit="1" customWidth="1"/>
    <col min="11" max="11" width="14" bestFit="1" customWidth="1"/>
    <col min="12" max="12" width="10.42578125" customWidth="1"/>
    <col min="14" max="14" width="3.42578125" customWidth="1"/>
  </cols>
  <sheetData>
    <row r="1" spans="1:15" ht="18" x14ac:dyDescent="0.25">
      <c r="A1" s="54" t="s">
        <v>49</v>
      </c>
      <c r="B1" s="55">
        <f>'Signature Page'!$B$10</f>
        <v>8</v>
      </c>
    </row>
    <row r="2" spans="1:15" ht="18" x14ac:dyDescent="0.25">
      <c r="A2" s="9" t="s">
        <v>50</v>
      </c>
      <c r="B2" s="35" t="s">
        <v>360</v>
      </c>
    </row>
    <row r="4" spans="1:15" ht="18" x14ac:dyDescent="0.25">
      <c r="I4" s="109" t="s">
        <v>243</v>
      </c>
    </row>
    <row r="5" spans="1:15" ht="18" x14ac:dyDescent="0.25">
      <c r="I5" s="109" t="s">
        <v>315</v>
      </c>
    </row>
    <row r="6" spans="1:15" ht="18" x14ac:dyDescent="0.25">
      <c r="I6" s="109" t="s">
        <v>301</v>
      </c>
    </row>
    <row r="9" spans="1:15" x14ac:dyDescent="0.2">
      <c r="J9" s="6"/>
    </row>
    <row r="10" spans="1:15" x14ac:dyDescent="0.2">
      <c r="C10" s="6"/>
      <c r="D10" s="6"/>
      <c r="E10" s="6"/>
      <c r="F10" s="6"/>
      <c r="G10" s="6"/>
      <c r="I10" s="6"/>
      <c r="J10" s="6"/>
      <c r="M10" s="6" t="s">
        <v>195</v>
      </c>
    </row>
    <row r="11" spans="1:15" x14ac:dyDescent="0.2">
      <c r="C11" s="6"/>
      <c r="D11" s="6" t="s">
        <v>371</v>
      </c>
      <c r="E11" s="6"/>
      <c r="F11" s="6" t="s">
        <v>372</v>
      </c>
      <c r="G11" s="6" t="s">
        <v>375</v>
      </c>
      <c r="H11" s="6"/>
      <c r="I11" s="6"/>
      <c r="J11" s="6"/>
      <c r="K11" s="111"/>
      <c r="L11" s="111"/>
      <c r="M11" s="6" t="s">
        <v>307</v>
      </c>
    </row>
    <row r="12" spans="1:15" x14ac:dyDescent="0.2">
      <c r="C12" s="110" t="s">
        <v>370</v>
      </c>
      <c r="D12" s="110" t="s">
        <v>304</v>
      </c>
      <c r="E12" s="110" t="s">
        <v>374</v>
      </c>
      <c r="F12" s="110" t="s">
        <v>309</v>
      </c>
      <c r="G12" s="110" t="s">
        <v>376</v>
      </c>
      <c r="H12" s="110" t="s">
        <v>303</v>
      </c>
      <c r="I12" s="110"/>
      <c r="J12" s="110" t="s">
        <v>305</v>
      </c>
      <c r="K12" s="110" t="s">
        <v>373</v>
      </c>
      <c r="L12" s="110" t="s">
        <v>306</v>
      </c>
      <c r="M12" s="110" t="s">
        <v>308</v>
      </c>
      <c r="O12" s="110" t="s">
        <v>258</v>
      </c>
    </row>
    <row r="14" spans="1:15" x14ac:dyDescent="0.2">
      <c r="A14" s="3" t="s">
        <v>259</v>
      </c>
    </row>
    <row r="15" spans="1:15" x14ac:dyDescent="0.2">
      <c r="A15" s="15" t="s">
        <v>296</v>
      </c>
    </row>
    <row r="16" spans="1:15" x14ac:dyDescent="0.2">
      <c r="A16" s="15" t="s">
        <v>297</v>
      </c>
      <c r="C16">
        <v>102508</v>
      </c>
      <c r="D16">
        <v>396329</v>
      </c>
      <c r="E16">
        <v>43889</v>
      </c>
      <c r="F16">
        <v>181710</v>
      </c>
      <c r="G16">
        <v>49125</v>
      </c>
      <c r="H16">
        <v>44157</v>
      </c>
      <c r="J16">
        <v>2851</v>
      </c>
      <c r="K16">
        <v>29575</v>
      </c>
      <c r="L16">
        <v>28000</v>
      </c>
      <c r="M16">
        <v>13884</v>
      </c>
      <c r="O16">
        <f>SUM(C16:M16)</f>
        <v>892028</v>
      </c>
    </row>
    <row r="17" spans="1:15" x14ac:dyDescent="0.2">
      <c r="A17" s="15" t="s">
        <v>299</v>
      </c>
      <c r="D17">
        <v>50049</v>
      </c>
      <c r="E17">
        <v>8195</v>
      </c>
      <c r="F17">
        <v>75109</v>
      </c>
      <c r="G17">
        <v>128269</v>
      </c>
      <c r="K17">
        <v>188</v>
      </c>
      <c r="L17">
        <v>4839</v>
      </c>
      <c r="O17">
        <f>SUM(C17:M17)</f>
        <v>266649</v>
      </c>
    </row>
    <row r="18" spans="1:15" x14ac:dyDescent="0.2">
      <c r="A18" s="15" t="s">
        <v>298</v>
      </c>
      <c r="O18">
        <f>SUM(C18:M18)</f>
        <v>0</v>
      </c>
    </row>
    <row r="19" spans="1:15" x14ac:dyDescent="0.2">
      <c r="A19" s="15" t="s">
        <v>300</v>
      </c>
    </row>
    <row r="20" spans="1:15" x14ac:dyDescent="0.2">
      <c r="A20" s="15" t="s">
        <v>302</v>
      </c>
      <c r="O20">
        <f>SUM(C20:M20)</f>
        <v>0</v>
      </c>
    </row>
    <row r="22" spans="1:15" x14ac:dyDescent="0.2">
      <c r="A22" s="15" t="s">
        <v>265</v>
      </c>
      <c r="C22" s="112">
        <f t="shared" ref="C22:M22" si="0">SUM(C15:C19)</f>
        <v>102508</v>
      </c>
      <c r="D22" s="112">
        <f t="shared" si="0"/>
        <v>446378</v>
      </c>
      <c r="E22" s="112">
        <f t="shared" si="0"/>
        <v>52084</v>
      </c>
      <c r="F22" s="112">
        <f t="shared" si="0"/>
        <v>256819</v>
      </c>
      <c r="G22" s="112">
        <f t="shared" si="0"/>
        <v>177394</v>
      </c>
      <c r="H22" s="112">
        <f t="shared" si="0"/>
        <v>44157</v>
      </c>
      <c r="I22" s="112">
        <f t="shared" si="0"/>
        <v>0</v>
      </c>
      <c r="J22" s="112">
        <f t="shared" si="0"/>
        <v>2851</v>
      </c>
      <c r="K22" s="112">
        <f t="shared" si="0"/>
        <v>29763</v>
      </c>
      <c r="L22" s="112">
        <f t="shared" si="0"/>
        <v>32839</v>
      </c>
      <c r="M22" s="112">
        <f t="shared" si="0"/>
        <v>13884</v>
      </c>
      <c r="N22" s="112"/>
      <c r="O22" s="112">
        <f>SUM(O15:O19)</f>
        <v>1158677</v>
      </c>
    </row>
    <row r="25" spans="1:15" x14ac:dyDescent="0.2">
      <c r="A25" s="3" t="s">
        <v>266</v>
      </c>
    </row>
    <row r="26" spans="1:15" x14ac:dyDescent="0.2">
      <c r="A26" s="15" t="s">
        <v>270</v>
      </c>
    </row>
    <row r="27" spans="1:15" x14ac:dyDescent="0.2">
      <c r="A27" s="15" t="s">
        <v>268</v>
      </c>
      <c r="C27">
        <v>112763</v>
      </c>
      <c r="D27">
        <v>479953</v>
      </c>
      <c r="E27">
        <v>73509</v>
      </c>
      <c r="F27">
        <v>265227</v>
      </c>
      <c r="G27">
        <v>166612</v>
      </c>
      <c r="H27">
        <v>22450</v>
      </c>
      <c r="J27">
        <v>4000</v>
      </c>
      <c r="K27">
        <v>30125</v>
      </c>
      <c r="L27">
        <v>28546</v>
      </c>
      <c r="M27">
        <v>11274</v>
      </c>
      <c r="O27">
        <f>SUM(C27:M27)</f>
        <v>1194459</v>
      </c>
    </row>
    <row r="28" spans="1:15" x14ac:dyDescent="0.2">
      <c r="A28" s="15" t="s">
        <v>269</v>
      </c>
      <c r="O28">
        <f>SUM(C28:M28)</f>
        <v>0</v>
      </c>
    </row>
    <row r="30" spans="1:15" x14ac:dyDescent="0.2">
      <c r="A30" s="15" t="s">
        <v>310</v>
      </c>
      <c r="C30" s="112">
        <f t="shared" ref="C30:M30" si="1">SUM(C26:C28)</f>
        <v>112763</v>
      </c>
      <c r="D30" s="112">
        <f t="shared" si="1"/>
        <v>479953</v>
      </c>
      <c r="E30" s="112">
        <f t="shared" si="1"/>
        <v>73509</v>
      </c>
      <c r="F30" s="112">
        <f t="shared" si="1"/>
        <v>265227</v>
      </c>
      <c r="G30" s="112">
        <f t="shared" si="1"/>
        <v>166612</v>
      </c>
      <c r="H30" s="112">
        <f t="shared" si="1"/>
        <v>22450</v>
      </c>
      <c r="I30" s="112">
        <f t="shared" si="1"/>
        <v>0</v>
      </c>
      <c r="J30" s="112">
        <f t="shared" si="1"/>
        <v>4000</v>
      </c>
      <c r="K30" s="112">
        <f t="shared" si="1"/>
        <v>30125</v>
      </c>
      <c r="L30" s="112">
        <f t="shared" si="1"/>
        <v>28546</v>
      </c>
      <c r="M30" s="112">
        <f t="shared" si="1"/>
        <v>11274</v>
      </c>
      <c r="N30" s="112"/>
      <c r="O30" s="112">
        <f>SUM(O26:O28)</f>
        <v>1194459</v>
      </c>
    </row>
    <row r="33" spans="1:15" x14ac:dyDescent="0.2">
      <c r="A33" s="15" t="s">
        <v>273</v>
      </c>
    </row>
    <row r="34" spans="1:15" x14ac:dyDescent="0.2">
      <c r="A34" s="15" t="s">
        <v>311</v>
      </c>
      <c r="C34">
        <f t="shared" ref="C34:M34" si="2">+C22-C30</f>
        <v>-10255</v>
      </c>
      <c r="D34">
        <f t="shared" si="2"/>
        <v>-33575</v>
      </c>
      <c r="E34">
        <f t="shared" si="2"/>
        <v>-21425</v>
      </c>
      <c r="F34">
        <f t="shared" si="2"/>
        <v>-8408</v>
      </c>
      <c r="G34">
        <f>+G22-G30</f>
        <v>10782</v>
      </c>
      <c r="H34">
        <f t="shared" si="2"/>
        <v>21707</v>
      </c>
      <c r="I34">
        <f t="shared" si="2"/>
        <v>0</v>
      </c>
      <c r="J34">
        <f t="shared" si="2"/>
        <v>-1149</v>
      </c>
      <c r="K34">
        <f t="shared" si="2"/>
        <v>-362</v>
      </c>
      <c r="L34">
        <f>+L22-L30</f>
        <v>4293</v>
      </c>
      <c r="M34">
        <f t="shared" si="2"/>
        <v>2610</v>
      </c>
      <c r="O34">
        <f>+O22-O30</f>
        <v>-35782</v>
      </c>
    </row>
    <row r="36" spans="1:15" x14ac:dyDescent="0.2">
      <c r="A36" s="15" t="s">
        <v>279</v>
      </c>
    </row>
    <row r="37" spans="1:15" x14ac:dyDescent="0.2">
      <c r="A37" s="15" t="s">
        <v>280</v>
      </c>
      <c r="O37">
        <f>SUM(C37:M37)</f>
        <v>0</v>
      </c>
    </row>
    <row r="38" spans="1:15" x14ac:dyDescent="0.2">
      <c r="A38" s="15" t="s">
        <v>281</v>
      </c>
      <c r="O38">
        <f>SUM(C38:M38)</f>
        <v>0</v>
      </c>
    </row>
    <row r="40" spans="1:15" x14ac:dyDescent="0.2">
      <c r="A40" s="15" t="s">
        <v>282</v>
      </c>
    </row>
    <row r="41" spans="1:15" x14ac:dyDescent="0.2">
      <c r="A41" s="15" t="s">
        <v>283</v>
      </c>
      <c r="C41" s="112">
        <f>SUM(C37:C38)</f>
        <v>0</v>
      </c>
      <c r="D41" s="112">
        <f t="shared" ref="D41:O41" si="3">SUM(D37:D38)</f>
        <v>0</v>
      </c>
      <c r="E41" s="112">
        <f t="shared" si="3"/>
        <v>0</v>
      </c>
      <c r="F41" s="112">
        <f t="shared" si="3"/>
        <v>0</v>
      </c>
      <c r="G41" s="112">
        <f>SUM(G37:G38)</f>
        <v>0</v>
      </c>
      <c r="H41" s="112">
        <f t="shared" si="3"/>
        <v>0</v>
      </c>
      <c r="I41" s="112">
        <f t="shared" si="3"/>
        <v>0</v>
      </c>
      <c r="J41" s="112">
        <f t="shared" si="3"/>
        <v>0</v>
      </c>
      <c r="K41" s="112">
        <f t="shared" si="3"/>
        <v>0</v>
      </c>
      <c r="L41" s="112">
        <f>SUM(L37:L38)</f>
        <v>0</v>
      </c>
      <c r="M41" s="112">
        <f t="shared" si="3"/>
        <v>0</v>
      </c>
      <c r="N41" s="112"/>
      <c r="O41" s="112">
        <f t="shared" si="3"/>
        <v>0</v>
      </c>
    </row>
    <row r="44" spans="1:15" x14ac:dyDescent="0.2">
      <c r="A44" s="15" t="s">
        <v>314</v>
      </c>
      <c r="C44">
        <f>+C34+C41</f>
        <v>-10255</v>
      </c>
      <c r="D44">
        <f t="shared" ref="D44:O44" si="4">+D34+D41</f>
        <v>-33575</v>
      </c>
      <c r="E44">
        <f t="shared" si="4"/>
        <v>-21425</v>
      </c>
      <c r="F44">
        <f t="shared" si="4"/>
        <v>-8408</v>
      </c>
      <c r="G44">
        <f t="shared" si="4"/>
        <v>10782</v>
      </c>
      <c r="H44">
        <f t="shared" si="4"/>
        <v>21707</v>
      </c>
      <c r="I44">
        <f t="shared" si="4"/>
        <v>0</v>
      </c>
      <c r="J44">
        <f t="shared" si="4"/>
        <v>-1149</v>
      </c>
      <c r="K44">
        <f t="shared" si="4"/>
        <v>-362</v>
      </c>
      <c r="L44">
        <f>+L34+L41</f>
        <v>4293</v>
      </c>
      <c r="M44">
        <f t="shared" si="4"/>
        <v>2610</v>
      </c>
      <c r="O44">
        <f t="shared" si="4"/>
        <v>-35782</v>
      </c>
    </row>
    <row r="46" spans="1:15" x14ac:dyDescent="0.2">
      <c r="A46" s="15" t="s">
        <v>312</v>
      </c>
      <c r="C46">
        <v>336505</v>
      </c>
      <c r="D46">
        <v>252754</v>
      </c>
      <c r="E46">
        <v>372233</v>
      </c>
      <c r="F46">
        <v>489301</v>
      </c>
      <c r="G46">
        <v>273686</v>
      </c>
      <c r="H46">
        <v>89871</v>
      </c>
      <c r="I46">
        <v>0</v>
      </c>
      <c r="J46">
        <v>2352</v>
      </c>
      <c r="K46">
        <v>134995</v>
      </c>
      <c r="L46">
        <v>65073</v>
      </c>
      <c r="M46">
        <v>15212</v>
      </c>
      <c r="O46">
        <f>SUM(C46:M46)</f>
        <v>2031982</v>
      </c>
    </row>
    <row r="49" spans="1:15" ht="13.5" thickBot="1" x14ac:dyDescent="0.25">
      <c r="A49" s="15" t="s">
        <v>313</v>
      </c>
      <c r="C49" s="115">
        <f>+C44+C46</f>
        <v>326250</v>
      </c>
      <c r="D49" s="115">
        <f>+D44+D46</f>
        <v>219179</v>
      </c>
      <c r="E49" s="115">
        <f>+E44+E46</f>
        <v>350808</v>
      </c>
      <c r="F49" s="115">
        <f t="shared" ref="F49:M49" si="5">+F44+F46</f>
        <v>480893</v>
      </c>
      <c r="G49" s="115">
        <f t="shared" si="5"/>
        <v>284468</v>
      </c>
      <c r="H49" s="115">
        <f t="shared" si="5"/>
        <v>111578</v>
      </c>
      <c r="I49" s="115">
        <f t="shared" si="5"/>
        <v>0</v>
      </c>
      <c r="J49" s="115">
        <f t="shared" si="5"/>
        <v>1203</v>
      </c>
      <c r="K49" s="115">
        <f t="shared" si="5"/>
        <v>134633</v>
      </c>
      <c r="L49" s="115">
        <f t="shared" si="5"/>
        <v>69366</v>
      </c>
      <c r="M49" s="115">
        <f t="shared" si="5"/>
        <v>17822</v>
      </c>
      <c r="N49" s="115"/>
      <c r="O49" s="115">
        <f>+O44+O46</f>
        <v>1996200</v>
      </c>
    </row>
    <row r="50" spans="1:15" ht="13.5" thickTop="1" x14ac:dyDescent="0.2"/>
  </sheetData>
  <pageMargins left="0.7" right="0.7" top="0.75" bottom="0.75" header="0.3" footer="0.3"/>
  <pageSetup scale="7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7"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208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169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179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174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173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205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206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207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176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175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172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170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180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181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182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183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184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171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185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186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188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178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177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1"/>
  <sheetViews>
    <sheetView zoomScaleNormal="100" workbookViewId="0">
      <pane ySplit="9" topLeftCell="A15" activePane="bottomLeft" state="frozen"/>
      <selection activeCell="B18" sqref="B18"/>
      <selection pane="bottomLeft" activeCell="I47" sqref="I47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127" t="s">
        <v>49</v>
      </c>
      <c r="B1" s="128">
        <f>'[1]Signature Page'!$B$9</f>
        <v>0</v>
      </c>
    </row>
    <row r="2" spans="1:9" ht="18" x14ac:dyDescent="0.25">
      <c r="A2" s="9" t="s">
        <v>50</v>
      </c>
      <c r="B2" s="35" t="str">
        <f>Revenues!B2</f>
        <v>2016-17</v>
      </c>
    </row>
    <row r="3" spans="1:9" ht="18" x14ac:dyDescent="0.25">
      <c r="A3" s="9"/>
      <c r="B3" s="129"/>
    </row>
    <row r="4" spans="1:9" x14ac:dyDescent="0.2">
      <c r="A4" s="17" t="s">
        <v>63</v>
      </c>
      <c r="E4" t="s">
        <v>64</v>
      </c>
      <c r="F4" t="s">
        <v>377</v>
      </c>
    </row>
    <row r="5" spans="1:9" x14ac:dyDescent="0.2">
      <c r="A5" s="17" t="s">
        <v>210</v>
      </c>
      <c r="C5" s="15" t="s">
        <v>379</v>
      </c>
    </row>
    <row r="6" spans="1:9" x14ac:dyDescent="0.2">
      <c r="A6" s="17" t="s">
        <v>209</v>
      </c>
      <c r="E6" t="s">
        <v>65</v>
      </c>
      <c r="F6" s="130">
        <v>43040</v>
      </c>
    </row>
    <row r="8" spans="1:9" x14ac:dyDescent="0.2">
      <c r="A8" s="17" t="s">
        <v>75</v>
      </c>
      <c r="E8" s="18" t="s">
        <v>66</v>
      </c>
      <c r="F8" s="18" t="s">
        <v>66</v>
      </c>
      <c r="G8" s="18" t="s">
        <v>67</v>
      </c>
      <c r="H8" s="18" t="s">
        <v>68</v>
      </c>
      <c r="I8" s="18" t="s">
        <v>69</v>
      </c>
    </row>
    <row r="9" spans="1:9" x14ac:dyDescent="0.2">
      <c r="A9" s="17" t="s">
        <v>159</v>
      </c>
      <c r="B9" s="17" t="s">
        <v>70</v>
      </c>
      <c r="C9" s="17" t="s">
        <v>71</v>
      </c>
      <c r="D9" s="17" t="s">
        <v>72</v>
      </c>
      <c r="E9" s="18" t="s">
        <v>73</v>
      </c>
      <c r="F9" s="18" t="s">
        <v>74</v>
      </c>
      <c r="G9" s="18" t="s">
        <v>75</v>
      </c>
      <c r="H9" s="18" t="s">
        <v>75</v>
      </c>
      <c r="I9" s="18" t="s">
        <v>75</v>
      </c>
    </row>
    <row r="11" spans="1:9" x14ac:dyDescent="0.2">
      <c r="A11" s="19" t="s">
        <v>76</v>
      </c>
      <c r="B11" s="19" t="s">
        <v>77</v>
      </c>
      <c r="C11" s="19" t="s">
        <v>78</v>
      </c>
      <c r="D11" s="17" t="s">
        <v>79</v>
      </c>
      <c r="E11" s="20"/>
      <c r="F11" s="20"/>
      <c r="G11" s="21">
        <f>+I11</f>
        <v>183588</v>
      </c>
      <c r="H11" s="22"/>
      <c r="I11" s="21">
        <v>183588</v>
      </c>
    </row>
    <row r="12" spans="1:9" x14ac:dyDescent="0.2">
      <c r="A12" s="19" t="s">
        <v>76</v>
      </c>
      <c r="B12" s="19" t="s">
        <v>77</v>
      </c>
      <c r="C12" s="19" t="s">
        <v>80</v>
      </c>
      <c r="D12" s="17" t="s">
        <v>162</v>
      </c>
      <c r="E12" s="20"/>
      <c r="F12" s="20"/>
      <c r="G12" s="21">
        <f>+I12</f>
        <v>72356</v>
      </c>
      <c r="H12" s="20"/>
      <c r="I12" s="21">
        <v>72356</v>
      </c>
    </row>
    <row r="13" spans="1:9" x14ac:dyDescent="0.2">
      <c r="A13" s="19" t="s">
        <v>76</v>
      </c>
      <c r="B13" s="19" t="s">
        <v>77</v>
      </c>
      <c r="C13" s="19" t="s">
        <v>81</v>
      </c>
      <c r="D13" s="17" t="s">
        <v>82</v>
      </c>
      <c r="E13" s="21">
        <f>+I13</f>
        <v>2085</v>
      </c>
      <c r="F13" s="21">
        <f>+I13</f>
        <v>2085</v>
      </c>
      <c r="G13" s="20"/>
      <c r="H13" s="20"/>
      <c r="I13" s="21">
        <v>2085</v>
      </c>
    </row>
    <row r="14" spans="1:9" x14ac:dyDescent="0.2">
      <c r="A14" s="19" t="s">
        <v>76</v>
      </c>
      <c r="B14" s="19" t="s">
        <v>77</v>
      </c>
      <c r="C14" s="19" t="s">
        <v>83</v>
      </c>
      <c r="D14" s="17" t="s">
        <v>84</v>
      </c>
      <c r="E14" s="20"/>
      <c r="F14" s="21">
        <f>+I14</f>
        <v>3169</v>
      </c>
      <c r="G14" s="22"/>
      <c r="I14" s="21">
        <v>3169</v>
      </c>
    </row>
    <row r="15" spans="1:9" x14ac:dyDescent="0.2">
      <c r="A15" s="19" t="s">
        <v>76</v>
      </c>
      <c r="B15" s="19" t="s">
        <v>77</v>
      </c>
      <c r="C15" s="19" t="s">
        <v>85</v>
      </c>
      <c r="D15" s="17" t="s">
        <v>86</v>
      </c>
      <c r="E15" s="20"/>
      <c r="F15" s="21">
        <f>+I15</f>
        <v>0</v>
      </c>
      <c r="G15" s="20"/>
      <c r="H15" s="20"/>
      <c r="I15" s="21">
        <v>0</v>
      </c>
    </row>
    <row r="16" spans="1:9" x14ac:dyDescent="0.2">
      <c r="A16" s="19" t="s">
        <v>76</v>
      </c>
      <c r="B16" s="19" t="s">
        <v>77</v>
      </c>
      <c r="C16" s="19" t="s">
        <v>87</v>
      </c>
      <c r="D16" s="17" t="s">
        <v>161</v>
      </c>
      <c r="E16" s="20"/>
      <c r="F16" s="20"/>
      <c r="G16" s="21">
        <f>+I16</f>
        <v>16508</v>
      </c>
      <c r="H16" s="22"/>
      <c r="I16" s="21">
        <v>16508</v>
      </c>
    </row>
    <row r="17" spans="1:9" x14ac:dyDescent="0.2">
      <c r="A17" s="19" t="s">
        <v>76</v>
      </c>
      <c r="B17" s="19" t="s">
        <v>77</v>
      </c>
      <c r="C17" s="19" t="s">
        <v>88</v>
      </c>
      <c r="D17" s="17" t="s">
        <v>89</v>
      </c>
      <c r="E17" s="21">
        <f>+I17</f>
        <v>2288</v>
      </c>
      <c r="F17" s="21">
        <f>+I17</f>
        <v>2288</v>
      </c>
      <c r="G17" s="20"/>
      <c r="H17" s="20"/>
      <c r="I17" s="21">
        <v>2288</v>
      </c>
    </row>
    <row r="18" spans="1:9" x14ac:dyDescent="0.2">
      <c r="A18" s="19" t="s">
        <v>76</v>
      </c>
      <c r="B18" s="19" t="s">
        <v>77</v>
      </c>
      <c r="C18" s="19" t="s">
        <v>90</v>
      </c>
      <c r="D18" s="17" t="s">
        <v>160</v>
      </c>
      <c r="E18" s="21">
        <f>+I18</f>
        <v>0</v>
      </c>
      <c r="F18" s="21">
        <f>+I18</f>
        <v>0</v>
      </c>
      <c r="G18" s="20"/>
      <c r="H18" s="20"/>
      <c r="I18" s="21">
        <v>0</v>
      </c>
    </row>
    <row r="19" spans="1:9" x14ac:dyDescent="0.2">
      <c r="A19" s="19" t="s">
        <v>76</v>
      </c>
      <c r="B19" s="19" t="s">
        <v>77</v>
      </c>
      <c r="C19" s="19" t="s">
        <v>91</v>
      </c>
      <c r="D19" s="17" t="s">
        <v>163</v>
      </c>
      <c r="E19" s="21">
        <f>+I19</f>
        <v>260</v>
      </c>
      <c r="F19" s="21">
        <f>+I19</f>
        <v>260</v>
      </c>
      <c r="G19" s="20"/>
      <c r="H19" s="20"/>
      <c r="I19" s="21">
        <v>260</v>
      </c>
    </row>
    <row r="20" spans="1:9" x14ac:dyDescent="0.2">
      <c r="A20" s="19" t="s">
        <v>76</v>
      </c>
      <c r="B20" s="19" t="s">
        <v>77</v>
      </c>
      <c r="C20" s="19" t="s">
        <v>92</v>
      </c>
      <c r="D20" s="17" t="s">
        <v>164</v>
      </c>
      <c r="E20" s="20"/>
      <c r="F20" s="20"/>
      <c r="G20" s="20"/>
      <c r="H20" s="21">
        <f>+I20</f>
        <v>0</v>
      </c>
      <c r="I20" s="21">
        <v>0</v>
      </c>
    </row>
    <row r="21" spans="1:9" s="38" customFormat="1" x14ac:dyDescent="0.2">
      <c r="A21" s="39" t="s">
        <v>76</v>
      </c>
      <c r="B21" s="39" t="s">
        <v>77</v>
      </c>
      <c r="C21" s="39" t="s">
        <v>93</v>
      </c>
      <c r="D21" s="40" t="s">
        <v>94</v>
      </c>
      <c r="E21" s="37">
        <f>+I21</f>
        <v>29778</v>
      </c>
      <c r="F21" s="37">
        <f>+I21</f>
        <v>29778</v>
      </c>
      <c r="G21" s="37"/>
      <c r="H21" s="37"/>
      <c r="I21" s="37">
        <v>29778</v>
      </c>
    </row>
    <row r="22" spans="1:9" x14ac:dyDescent="0.2">
      <c r="A22" s="19" t="s">
        <v>76</v>
      </c>
      <c r="B22" s="19" t="s">
        <v>77</v>
      </c>
      <c r="C22" s="19" t="s">
        <v>95</v>
      </c>
      <c r="D22" s="17" t="s">
        <v>165</v>
      </c>
      <c r="E22" s="21">
        <f>+I22</f>
        <v>3699</v>
      </c>
      <c r="F22" s="21">
        <f>+I22</f>
        <v>3699</v>
      </c>
      <c r="G22" s="20"/>
      <c r="H22" s="20"/>
      <c r="I22" s="21">
        <v>3699</v>
      </c>
    </row>
    <row r="23" spans="1:9" x14ac:dyDescent="0.2">
      <c r="A23" s="19" t="s">
        <v>76</v>
      </c>
      <c r="B23" s="19" t="s">
        <v>77</v>
      </c>
      <c r="C23" s="19" t="s">
        <v>96</v>
      </c>
      <c r="D23" s="17" t="s">
        <v>140</v>
      </c>
      <c r="E23" s="20"/>
      <c r="F23" s="20"/>
      <c r="G23" s="20"/>
      <c r="H23" s="31">
        <f>+I23</f>
        <v>0</v>
      </c>
      <c r="I23" s="21">
        <v>0</v>
      </c>
    </row>
    <row r="24" spans="1:9" x14ac:dyDescent="0.2">
      <c r="A24" s="41" t="s">
        <v>76</v>
      </c>
      <c r="B24" s="41" t="s">
        <v>77</v>
      </c>
      <c r="C24" s="41" t="s">
        <v>97</v>
      </c>
      <c r="D24" s="42" t="s">
        <v>166</v>
      </c>
      <c r="E24" s="22"/>
      <c r="F24" s="22"/>
      <c r="G24" s="22"/>
      <c r="H24">
        <f>+I24</f>
        <v>0</v>
      </c>
      <c r="I24" s="26">
        <v>0</v>
      </c>
    </row>
    <row r="25" spans="1:9" x14ac:dyDescent="0.2">
      <c r="A25" s="43" t="s">
        <v>76</v>
      </c>
      <c r="B25" s="43" t="s">
        <v>77</v>
      </c>
      <c r="C25" s="43" t="s">
        <v>98</v>
      </c>
      <c r="D25" s="44" t="s">
        <v>99</v>
      </c>
      <c r="E25" s="21">
        <f>+I25</f>
        <v>0</v>
      </c>
      <c r="F25" s="21">
        <f>+I25</f>
        <v>0</v>
      </c>
      <c r="G25" s="20"/>
      <c r="H25" s="20"/>
      <c r="I25" s="21">
        <v>0</v>
      </c>
    </row>
    <row r="26" spans="1:9" x14ac:dyDescent="0.2">
      <c r="A26" s="41" t="s">
        <v>76</v>
      </c>
      <c r="B26" s="41" t="s">
        <v>77</v>
      </c>
      <c r="C26" s="41" t="s">
        <v>100</v>
      </c>
      <c r="D26" s="42" t="s">
        <v>101</v>
      </c>
      <c r="E26" s="22"/>
      <c r="F26" s="22"/>
      <c r="G26">
        <f>+I26</f>
        <v>0</v>
      </c>
      <c r="H26" s="22"/>
      <c r="I26" s="26">
        <v>0</v>
      </c>
    </row>
    <row r="27" spans="1:9" x14ac:dyDescent="0.2">
      <c r="A27" s="19" t="s">
        <v>76</v>
      </c>
      <c r="B27" s="19" t="s">
        <v>77</v>
      </c>
      <c r="C27" s="19" t="s">
        <v>102</v>
      </c>
      <c r="D27" s="17" t="s">
        <v>103</v>
      </c>
      <c r="E27" s="20"/>
      <c r="F27" s="20"/>
      <c r="G27" s="23">
        <f>+I27</f>
        <v>0</v>
      </c>
      <c r="H27" s="20"/>
      <c r="I27" s="21">
        <v>0</v>
      </c>
    </row>
    <row r="28" spans="1:9" x14ac:dyDescent="0.2">
      <c r="A28" s="19" t="s">
        <v>76</v>
      </c>
      <c r="B28" s="19" t="s">
        <v>77</v>
      </c>
      <c r="C28" s="19" t="s">
        <v>104</v>
      </c>
      <c r="D28" s="17" t="s">
        <v>105</v>
      </c>
      <c r="E28" s="20"/>
      <c r="F28" s="20"/>
      <c r="G28" s="21">
        <f>+I28</f>
        <v>0</v>
      </c>
      <c r="H28" s="20"/>
      <c r="I28" s="21">
        <v>0</v>
      </c>
    </row>
    <row r="29" spans="1:9" x14ac:dyDescent="0.2">
      <c r="A29" s="19" t="s">
        <v>76</v>
      </c>
      <c r="B29" s="19" t="s">
        <v>77</v>
      </c>
      <c r="C29" s="19" t="s">
        <v>106</v>
      </c>
      <c r="D29" s="17" t="s">
        <v>107</v>
      </c>
      <c r="E29" s="20"/>
      <c r="F29" s="20"/>
      <c r="G29" s="21">
        <f>+I29</f>
        <v>10239</v>
      </c>
      <c r="H29" s="20"/>
      <c r="I29" s="21">
        <v>10239</v>
      </c>
    </row>
    <row r="30" spans="1:9" x14ac:dyDescent="0.2">
      <c r="A30" s="39" t="s">
        <v>76</v>
      </c>
      <c r="B30" s="39" t="s">
        <v>108</v>
      </c>
      <c r="C30" s="39" t="s">
        <v>109</v>
      </c>
      <c r="D30" s="40" t="s">
        <v>167</v>
      </c>
      <c r="E30" s="37"/>
      <c r="F30" s="37"/>
      <c r="G30" s="37"/>
      <c r="H30" s="37">
        <f>+I30</f>
        <v>0</v>
      </c>
      <c r="I30" s="21">
        <v>0</v>
      </c>
    </row>
    <row r="31" spans="1:9" x14ac:dyDescent="0.2">
      <c r="E31" s="21"/>
      <c r="F31" s="21"/>
      <c r="G31" s="21"/>
      <c r="H31" s="21"/>
      <c r="I31" s="21"/>
    </row>
    <row r="32" spans="1:9" x14ac:dyDescent="0.2">
      <c r="A32" s="19" t="s">
        <v>76</v>
      </c>
      <c r="B32" s="19" t="s">
        <v>110</v>
      </c>
      <c r="C32" s="19" t="s">
        <v>109</v>
      </c>
      <c r="D32" s="17" t="s">
        <v>144</v>
      </c>
      <c r="E32" s="21">
        <f>SUM(E11:E31)</f>
        <v>38110</v>
      </c>
      <c r="F32" s="21">
        <f>SUM(F11:F31)</f>
        <v>41279</v>
      </c>
      <c r="G32" s="21">
        <f>SUM(G11:G31)</f>
        <v>282691</v>
      </c>
      <c r="H32" s="21">
        <f>SUM(H11:H31)</f>
        <v>0</v>
      </c>
      <c r="I32" s="21">
        <f>SUM(I11:I31)</f>
        <v>323970</v>
      </c>
    </row>
    <row r="33" spans="1:9" x14ac:dyDescent="0.2">
      <c r="A33" s="19" t="s">
        <v>111</v>
      </c>
      <c r="B33" s="19" t="s">
        <v>110</v>
      </c>
      <c r="C33" s="19" t="s">
        <v>109</v>
      </c>
      <c r="D33" s="17" t="s">
        <v>112</v>
      </c>
      <c r="E33" s="20"/>
      <c r="F33" s="20"/>
      <c r="G33" s="21">
        <f>+I33</f>
        <v>32050</v>
      </c>
      <c r="H33" s="20"/>
      <c r="I33" s="21">
        <v>32050</v>
      </c>
    </row>
    <row r="34" spans="1:9" x14ac:dyDescent="0.2">
      <c r="A34" s="19" t="s">
        <v>113</v>
      </c>
      <c r="B34" s="19" t="s">
        <v>110</v>
      </c>
      <c r="C34" s="19" t="s">
        <v>109</v>
      </c>
      <c r="D34" s="17" t="s">
        <v>114</v>
      </c>
      <c r="E34" s="20"/>
      <c r="F34" s="20"/>
      <c r="G34" s="21">
        <f>+I34</f>
        <v>160330</v>
      </c>
      <c r="H34" s="20"/>
      <c r="I34" s="21">
        <v>160330</v>
      </c>
    </row>
    <row r="35" spans="1:9" x14ac:dyDescent="0.2">
      <c r="A35" s="19">
        <v>27</v>
      </c>
      <c r="B35" s="19" t="s">
        <v>110</v>
      </c>
      <c r="C35" s="19" t="s">
        <v>109</v>
      </c>
      <c r="D35" s="17" t="s">
        <v>115</v>
      </c>
      <c r="E35" s="20"/>
      <c r="F35" s="20"/>
      <c r="G35" s="21">
        <f>+I35</f>
        <v>422693</v>
      </c>
      <c r="H35" s="20"/>
      <c r="I35" s="21">
        <v>422693</v>
      </c>
    </row>
    <row r="36" spans="1:9" x14ac:dyDescent="0.2">
      <c r="A36" s="19" t="s">
        <v>116</v>
      </c>
      <c r="B36" s="19" t="s">
        <v>110</v>
      </c>
      <c r="C36" s="19" t="s">
        <v>109</v>
      </c>
      <c r="D36" s="17" t="s">
        <v>117</v>
      </c>
      <c r="E36" s="20"/>
      <c r="F36" s="20"/>
      <c r="G36" s="21">
        <f>+I36</f>
        <v>154972</v>
      </c>
      <c r="H36" s="20"/>
      <c r="I36" s="21">
        <v>154972</v>
      </c>
    </row>
    <row r="37" spans="1:9" x14ac:dyDescent="0.2">
      <c r="A37" s="19" t="s">
        <v>118</v>
      </c>
      <c r="B37" s="19" t="s">
        <v>110</v>
      </c>
      <c r="C37" s="19" t="s">
        <v>109</v>
      </c>
      <c r="D37" s="17" t="s">
        <v>145</v>
      </c>
      <c r="E37" s="20"/>
      <c r="F37" s="20"/>
      <c r="G37" s="20"/>
      <c r="H37" s="21">
        <f>+I37</f>
        <v>0</v>
      </c>
      <c r="I37" s="21">
        <v>0</v>
      </c>
    </row>
    <row r="38" spans="1:9" x14ac:dyDescent="0.2">
      <c r="A38" s="19" t="s">
        <v>119</v>
      </c>
      <c r="B38" s="19" t="s">
        <v>110</v>
      </c>
      <c r="C38" s="19" t="s">
        <v>109</v>
      </c>
      <c r="D38" s="17" t="s">
        <v>146</v>
      </c>
      <c r="E38" s="20"/>
      <c r="F38" s="20"/>
      <c r="G38" s="20"/>
      <c r="H38" s="23">
        <f>+I38</f>
        <v>0</v>
      </c>
      <c r="I38" s="21">
        <v>0</v>
      </c>
    </row>
    <row r="39" spans="1:9" x14ac:dyDescent="0.2">
      <c r="A39" s="19" t="s">
        <v>120</v>
      </c>
      <c r="B39" s="19" t="s">
        <v>110</v>
      </c>
      <c r="C39" s="19" t="s">
        <v>109</v>
      </c>
      <c r="D39" s="17" t="s">
        <v>147</v>
      </c>
      <c r="E39" s="20"/>
      <c r="F39" s="20"/>
      <c r="G39" s="21">
        <f>+I39</f>
        <v>0</v>
      </c>
      <c r="H39" s="27"/>
      <c r="I39" s="21">
        <v>0</v>
      </c>
    </row>
    <row r="40" spans="1:9" x14ac:dyDescent="0.2">
      <c r="A40" s="19" t="s">
        <v>121</v>
      </c>
      <c r="B40" s="19" t="s">
        <v>110</v>
      </c>
      <c r="C40" s="19" t="s">
        <v>109</v>
      </c>
      <c r="D40" s="17" t="s">
        <v>148</v>
      </c>
      <c r="E40" s="20"/>
      <c r="F40" s="20"/>
      <c r="G40" s="21">
        <f>+I40</f>
        <v>1128189</v>
      </c>
      <c r="H40" s="20"/>
      <c r="I40" s="21">
        <v>1128189</v>
      </c>
    </row>
    <row r="41" spans="1:9" x14ac:dyDescent="0.2">
      <c r="A41" s="19" t="s">
        <v>122</v>
      </c>
      <c r="B41" s="19" t="s">
        <v>110</v>
      </c>
      <c r="C41" s="19" t="s">
        <v>109</v>
      </c>
      <c r="D41" s="17" t="s">
        <v>149</v>
      </c>
      <c r="E41" s="20"/>
      <c r="F41" s="20"/>
      <c r="G41" s="28" t="s">
        <v>123</v>
      </c>
      <c r="H41" s="21">
        <f>+I41</f>
        <v>0</v>
      </c>
      <c r="I41" s="21">
        <v>0</v>
      </c>
    </row>
    <row r="42" spans="1:9" x14ac:dyDescent="0.2">
      <c r="A42" s="19" t="s">
        <v>124</v>
      </c>
      <c r="B42" s="19" t="s">
        <v>110</v>
      </c>
      <c r="C42" s="19" t="s">
        <v>109</v>
      </c>
      <c r="D42" s="17" t="s">
        <v>150</v>
      </c>
      <c r="E42" s="20"/>
      <c r="F42" s="20"/>
      <c r="G42" s="20"/>
      <c r="H42" s="21">
        <f>+I42</f>
        <v>66270</v>
      </c>
      <c r="I42" s="21">
        <v>66270</v>
      </c>
    </row>
    <row r="43" spans="1:9" x14ac:dyDescent="0.2">
      <c r="A43" s="19">
        <v>94</v>
      </c>
      <c r="B43" s="19" t="s">
        <v>110</v>
      </c>
      <c r="C43" s="19" t="s">
        <v>109</v>
      </c>
      <c r="D43" s="17" t="s">
        <v>151</v>
      </c>
      <c r="E43" s="20"/>
      <c r="F43" s="20"/>
      <c r="G43" s="20"/>
      <c r="H43" s="21">
        <f>+I43</f>
        <v>0</v>
      </c>
      <c r="I43" s="21">
        <v>0</v>
      </c>
    </row>
    <row r="44" spans="1:9" x14ac:dyDescent="0.2">
      <c r="A44" s="41" t="s">
        <v>125</v>
      </c>
      <c r="B44" s="41" t="s">
        <v>110</v>
      </c>
      <c r="C44" s="41" t="s">
        <v>109</v>
      </c>
      <c r="D44" s="42" t="s">
        <v>152</v>
      </c>
      <c r="E44" s="22"/>
      <c r="F44" s="22"/>
      <c r="G44" s="26">
        <f>+I44</f>
        <v>6189988</v>
      </c>
      <c r="H44" s="22"/>
      <c r="I44" s="21">
        <v>6189988</v>
      </c>
    </row>
    <row r="45" spans="1:9" x14ac:dyDescent="0.2">
      <c r="A45" s="19" t="s">
        <v>126</v>
      </c>
      <c r="B45" s="19" t="s">
        <v>110</v>
      </c>
      <c r="C45" s="19" t="s">
        <v>109</v>
      </c>
      <c r="D45" s="17" t="s">
        <v>153</v>
      </c>
      <c r="E45" s="20"/>
      <c r="F45" s="20"/>
      <c r="G45" s="21">
        <f>+I45</f>
        <v>2325942</v>
      </c>
      <c r="H45" s="20"/>
      <c r="I45" s="21">
        <v>2325942</v>
      </c>
    </row>
    <row r="46" spans="1:9" x14ac:dyDescent="0.2">
      <c r="A46" s="19" t="s">
        <v>127</v>
      </c>
      <c r="B46" s="19" t="s">
        <v>110</v>
      </c>
      <c r="C46" s="19" t="s">
        <v>109</v>
      </c>
      <c r="D46" s="17" t="s">
        <v>154</v>
      </c>
      <c r="E46" s="20"/>
      <c r="F46" s="20"/>
      <c r="G46" s="21">
        <f>+I46</f>
        <v>466925</v>
      </c>
      <c r="H46" s="20"/>
      <c r="I46" s="21">
        <f>3612+463313</f>
        <v>466925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69</v>
      </c>
      <c r="E48" s="21">
        <f>SUM(E32:E47)</f>
        <v>38110</v>
      </c>
      <c r="F48" s="21">
        <f>SUM(F32:F47)</f>
        <v>41279</v>
      </c>
      <c r="G48" s="21">
        <f>SUM(G32:G47)</f>
        <v>11163780</v>
      </c>
      <c r="H48" s="21">
        <f>SUM(H32:H47)</f>
        <v>66270</v>
      </c>
      <c r="I48" s="21">
        <f>SUM(I32:I47)</f>
        <v>11271329</v>
      </c>
    </row>
    <row r="51" spans="1:9" x14ac:dyDescent="0.2">
      <c r="D51" s="17" t="s">
        <v>128</v>
      </c>
    </row>
    <row r="52" spans="1:9" x14ac:dyDescent="0.2">
      <c r="I52" s="25" t="s">
        <v>123</v>
      </c>
    </row>
    <row r="53" spans="1:9" x14ac:dyDescent="0.2">
      <c r="D53" s="17" t="s">
        <v>74</v>
      </c>
      <c r="E53" s="29">
        <f>F48/G48</f>
        <v>3.6975827183982485E-3</v>
      </c>
    </row>
    <row r="55" spans="1:9" x14ac:dyDescent="0.2">
      <c r="D55" s="17" t="s">
        <v>73</v>
      </c>
      <c r="E55" s="29">
        <f>E48/(+G48+F48-E48)</f>
        <v>3.4127495343625192E-3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129</v>
      </c>
    </row>
    <row r="59" spans="1:9" x14ac:dyDescent="0.2">
      <c r="D59" s="131" t="s">
        <v>158</v>
      </c>
      <c r="E59">
        <v>76173</v>
      </c>
      <c r="F59">
        <v>76173</v>
      </c>
      <c r="G59">
        <v>0</v>
      </c>
    </row>
    <row r="60" spans="1:9" x14ac:dyDescent="0.2">
      <c r="D60" s="131" t="s">
        <v>130</v>
      </c>
      <c r="E60">
        <v>10239</v>
      </c>
      <c r="F60">
        <v>10239</v>
      </c>
      <c r="G60">
        <v>0</v>
      </c>
    </row>
    <row r="61" spans="1:9" x14ac:dyDescent="0.2">
      <c r="D61" s="131" t="s">
        <v>131</v>
      </c>
      <c r="E61">
        <v>2085</v>
      </c>
      <c r="F61">
        <v>2085</v>
      </c>
      <c r="G61">
        <v>0</v>
      </c>
    </row>
    <row r="62" spans="1:9" x14ac:dyDescent="0.2">
      <c r="D62" s="131" t="s">
        <v>132</v>
      </c>
      <c r="E62" s="18">
        <v>10700</v>
      </c>
      <c r="F62" s="18">
        <v>10700</v>
      </c>
      <c r="G62" s="18">
        <v>0</v>
      </c>
      <c r="H62" s="18"/>
      <c r="I62" s="18"/>
    </row>
    <row r="63" spans="1:9" x14ac:dyDescent="0.2">
      <c r="A63" s="17"/>
      <c r="B63" s="17"/>
      <c r="C63" s="17"/>
      <c r="D63" s="131" t="s">
        <v>133</v>
      </c>
      <c r="E63" s="18">
        <v>0</v>
      </c>
      <c r="F63" s="18">
        <v>0</v>
      </c>
      <c r="G63" s="18">
        <v>0</v>
      </c>
      <c r="H63" s="18"/>
      <c r="I63" s="18"/>
    </row>
    <row r="64" spans="1:9" x14ac:dyDescent="0.2">
      <c r="D64" s="131" t="s">
        <v>134</v>
      </c>
    </row>
    <row r="65" spans="1:9" x14ac:dyDescent="0.2">
      <c r="A65" s="19"/>
      <c r="B65" s="19"/>
      <c r="C65" s="19"/>
      <c r="D65" s="132" t="s">
        <v>135</v>
      </c>
      <c r="E65" s="18">
        <v>22450</v>
      </c>
      <c r="F65" s="18">
        <v>22450</v>
      </c>
      <c r="G65" s="18">
        <v>0</v>
      </c>
      <c r="H65" s="21"/>
      <c r="I65" s="21"/>
    </row>
    <row r="66" spans="1:9" x14ac:dyDescent="0.2">
      <c r="A66" s="19"/>
      <c r="B66" s="19"/>
      <c r="C66" s="19"/>
      <c r="D66" s="131" t="s">
        <v>378</v>
      </c>
      <c r="E66" s="18">
        <v>380611</v>
      </c>
      <c r="F66" s="18">
        <v>380611</v>
      </c>
      <c r="G66" s="18">
        <v>0</v>
      </c>
      <c r="H66" s="21"/>
      <c r="I66" s="21"/>
    </row>
    <row r="67" spans="1:9" x14ac:dyDescent="0.2">
      <c r="A67" s="19"/>
      <c r="B67" s="19"/>
      <c r="C67" s="19"/>
      <c r="D67" s="17"/>
      <c r="E67" s="21"/>
      <c r="F67" s="21"/>
      <c r="G67" s="21"/>
      <c r="H67" s="21"/>
      <c r="I67" s="21"/>
    </row>
    <row r="68" spans="1:9" x14ac:dyDescent="0.2">
      <c r="A68" s="19"/>
      <c r="B68" s="19"/>
      <c r="C68" s="19"/>
      <c r="D68" s="17" t="s">
        <v>136</v>
      </c>
      <c r="E68" s="21"/>
      <c r="F68" s="21"/>
      <c r="G68" s="21"/>
      <c r="H68" s="21"/>
      <c r="I68" s="21"/>
    </row>
    <row r="69" spans="1:9" x14ac:dyDescent="0.2">
      <c r="A69" s="19"/>
      <c r="B69" s="19"/>
      <c r="C69" s="19"/>
      <c r="D69" s="131" t="s">
        <v>137</v>
      </c>
      <c r="E69" s="21"/>
      <c r="F69" s="21"/>
      <c r="G69" s="21"/>
      <c r="H69" s="21"/>
      <c r="I69" s="21"/>
    </row>
    <row r="70" spans="1:9" x14ac:dyDescent="0.2">
      <c r="A70" s="19"/>
      <c r="B70" s="19"/>
      <c r="C70" s="19"/>
      <c r="D70" s="132" t="s">
        <v>138</v>
      </c>
      <c r="E70" s="21">
        <v>0</v>
      </c>
      <c r="F70" s="21">
        <v>0</v>
      </c>
      <c r="G70" s="21">
        <v>0</v>
      </c>
      <c r="H70" s="21">
        <v>0</v>
      </c>
      <c r="I70" s="21"/>
    </row>
    <row r="71" spans="1:9" x14ac:dyDescent="0.2">
      <c r="A71" s="19"/>
      <c r="B71" s="19"/>
      <c r="C71" s="19"/>
      <c r="D71" s="131" t="s">
        <v>139</v>
      </c>
      <c r="E71" s="21">
        <v>0</v>
      </c>
      <c r="F71" s="21">
        <v>0</v>
      </c>
      <c r="G71" s="21">
        <v>0</v>
      </c>
      <c r="H71" s="21">
        <v>0</v>
      </c>
      <c r="I71" s="21"/>
    </row>
    <row r="72" spans="1:9" x14ac:dyDescent="0.2">
      <c r="A72" s="19"/>
      <c r="B72" s="19"/>
      <c r="C72" s="19"/>
      <c r="D72" s="131" t="s">
        <v>140</v>
      </c>
      <c r="E72" s="21">
        <v>0</v>
      </c>
      <c r="F72" s="21">
        <v>0</v>
      </c>
      <c r="G72" s="31">
        <v>0</v>
      </c>
      <c r="H72" s="21">
        <v>0</v>
      </c>
      <c r="I72" s="21"/>
    </row>
    <row r="73" spans="1:9" x14ac:dyDescent="0.2">
      <c r="A73" s="19"/>
      <c r="B73" s="19"/>
      <c r="C73" s="19"/>
      <c r="D73" s="131" t="s">
        <v>141</v>
      </c>
      <c r="E73" s="21">
        <v>0</v>
      </c>
      <c r="F73" s="21">
        <v>0</v>
      </c>
      <c r="G73" s="21">
        <v>0</v>
      </c>
      <c r="H73" s="21">
        <v>0</v>
      </c>
      <c r="I73" s="21"/>
    </row>
    <row r="74" spans="1:9" x14ac:dyDescent="0.2">
      <c r="A74" s="19"/>
      <c r="B74" s="19"/>
      <c r="C74" s="19"/>
      <c r="D74" s="131" t="s">
        <v>168</v>
      </c>
      <c r="E74" s="21">
        <v>0</v>
      </c>
      <c r="F74" s="21">
        <v>0</v>
      </c>
      <c r="G74" s="21">
        <v>0</v>
      </c>
      <c r="H74" s="21">
        <v>0</v>
      </c>
      <c r="I74" s="21"/>
    </row>
    <row r="75" spans="1:9" x14ac:dyDescent="0.2">
      <c r="A75" s="19"/>
      <c r="B75" s="19"/>
      <c r="C75" s="19"/>
      <c r="D75" s="17"/>
      <c r="E75" s="21"/>
      <c r="F75" s="21"/>
      <c r="G75" s="21"/>
      <c r="H75" s="21"/>
      <c r="I75" s="21"/>
    </row>
    <row r="76" spans="1:9" x14ac:dyDescent="0.2">
      <c r="A76" s="19"/>
      <c r="B76" s="19"/>
      <c r="C76" s="19"/>
      <c r="D76" s="17" t="s">
        <v>142</v>
      </c>
      <c r="E76" s="21">
        <f>+E48+SUM(E59:E67)-SUM(E69:E75)</f>
        <v>540368</v>
      </c>
      <c r="F76" s="21">
        <f>+F48+SUM(F59:F67)-SUM(F69:F75)</f>
        <v>543537</v>
      </c>
      <c r="G76" s="21">
        <f>+G48+SUM(G59:G67)-SUM(G69:G75)</f>
        <v>11163780</v>
      </c>
      <c r="H76" s="21">
        <f>+H48+SUM(H59:H67)-SUM(H69:H75)</f>
        <v>66270</v>
      </c>
      <c r="I76" s="21">
        <f>+I48+SUM(I59:I65)-SUM(I69:I73)</f>
        <v>11271329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143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74</v>
      </c>
      <c r="E80" s="29">
        <f>F76/G76</f>
        <v>4.8687541316650811E-2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73</v>
      </c>
      <c r="E82" s="29">
        <f>E76/(+G76+F76-E76)</f>
        <v>4.8389940708066279E-2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pageMargins left="0.75" right="0.75" top="1" bottom="1" header="0.5" footer="0.5"/>
  <pageSetup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#8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2017-11-22T19:59:30Z</cp:lastPrinted>
  <dcterms:created xsi:type="dcterms:W3CDTF">2001-10-16T14:04:43Z</dcterms:created>
  <dcterms:modified xsi:type="dcterms:W3CDTF">2018-05-09T16:39:13Z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