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CCDEB\_Aid_Revenue Limit Calculation Files\Pay 2017-18\Final SAS Files\"/>
    </mc:Choice>
  </mc:AlternateContent>
  <bookViews>
    <workbookView xWindow="120" yWindow="45" windowWidth="15480" windowHeight="9600" tabRatio="723"/>
  </bookViews>
  <sheets>
    <sheet name="CCDEB SUMMARY TOTALS" sheetId="3" r:id="rId1"/>
    <sheet name="2017-18 AID BY DISTRICT" sheetId="1" r:id="rId2"/>
    <sheet name="WORK_CCDEB_DATA" sheetId="5" r:id="rId3"/>
  </sheets>
  <definedNames>
    <definedName name="_xlnm._FilterDatabase" localSheetId="2" hidden="1">WORK_CCDEB_DATA!$A$2:$AZ$2</definedName>
    <definedName name="_xlnm.Print_Area" localSheetId="1">'2017-18 AID BY DISTRICT'!$A$1:$P$54</definedName>
    <definedName name="_xlnm.Print_Area" localSheetId="0">'CCDEB SUMMARY TOTALS'!$A$1:$H$49</definedName>
    <definedName name="WRITE_CCDEB">WORK_CCDEB_DATA!$A$2:$AZ$27</definedName>
  </definedNames>
  <calcPr calcId="162913"/>
</workbook>
</file>

<file path=xl/calcChain.xml><?xml version="1.0" encoding="utf-8"?>
<calcChain xmlns="http://schemas.openxmlformats.org/spreadsheetml/2006/main">
  <c r="A41" i="3" l="1"/>
  <c r="A39" i="3"/>
  <c r="A38" i="3"/>
  <c r="A34" i="3"/>
  <c r="A33" i="3"/>
  <c r="A32" i="3"/>
  <c r="A31" i="3"/>
  <c r="A30" i="3"/>
  <c r="A29" i="3"/>
  <c r="A23" i="3"/>
  <c r="C23" i="3" s="1"/>
  <c r="A21" i="3"/>
  <c r="A20" i="3"/>
  <c r="A14" i="3"/>
  <c r="E14" i="3" s="1"/>
  <c r="A13" i="3"/>
  <c r="C13" i="3" s="1"/>
  <c r="A12" i="3"/>
  <c r="A11" i="3"/>
  <c r="A10" i="3"/>
  <c r="A9" i="3"/>
  <c r="G23" i="3" l="1"/>
  <c r="E23" i="3"/>
  <c r="B23" i="3"/>
  <c r="D23" i="3"/>
  <c r="E13" i="3"/>
  <c r="B14" i="3"/>
  <c r="D14" i="3"/>
  <c r="G14" i="3"/>
  <c r="B13" i="3"/>
  <c r="D13" i="3"/>
  <c r="G13" i="3"/>
  <c r="C14" i="3"/>
  <c r="P50" i="1"/>
  <c r="A40" i="3" l="1"/>
  <c r="G38" i="3"/>
  <c r="A37" i="3"/>
  <c r="A36" i="3"/>
  <c r="A35" i="3"/>
  <c r="A24" i="3"/>
  <c r="G24" i="3" s="1"/>
  <c r="A22" i="3"/>
  <c r="G12" i="3"/>
  <c r="C24" i="3" l="1"/>
  <c r="D24" i="3"/>
  <c r="E24" i="3"/>
  <c r="B24" i="3"/>
  <c r="A27" i="3"/>
  <c r="A17" i="3"/>
  <c r="A7" i="3"/>
  <c r="B49" i="3"/>
  <c r="P43" i="1" l="1"/>
  <c r="P42" i="1"/>
  <c r="P41" i="1"/>
  <c r="P30" i="1"/>
  <c r="P25" i="1"/>
  <c r="P20" i="1"/>
  <c r="H46" i="1"/>
  <c r="G9" i="1"/>
  <c r="G8" i="1"/>
  <c r="H41" i="1"/>
  <c r="H39" i="1"/>
  <c r="H38" i="1"/>
  <c r="H37" i="1"/>
  <c r="H36" i="1"/>
  <c r="H35" i="1"/>
  <c r="H34" i="1"/>
  <c r="H31" i="1"/>
  <c r="H33" i="1" s="1"/>
  <c r="H30" i="1"/>
  <c r="H29" i="1"/>
  <c r="H27" i="1"/>
  <c r="O8" i="1"/>
  <c r="H26" i="1" s="1"/>
  <c r="A19" i="3"/>
  <c r="H21" i="1"/>
  <c r="H20" i="1"/>
  <c r="F14" i="1"/>
  <c r="F15" i="1"/>
  <c r="F16" i="1"/>
  <c r="N15" i="1"/>
  <c r="N14" i="1"/>
  <c r="O11" i="1"/>
  <c r="O10" i="1"/>
  <c r="O9" i="1"/>
  <c r="A3" i="1"/>
  <c r="D6" i="1"/>
  <c r="K6" i="1"/>
  <c r="A28" i="3"/>
  <c r="A18" i="3"/>
  <c r="A8" i="3"/>
  <c r="D9" i="3" l="1"/>
  <c r="G9" i="3"/>
  <c r="E9" i="3"/>
  <c r="B9" i="3"/>
  <c r="C9" i="3"/>
  <c r="G33" i="3"/>
  <c r="E33" i="3"/>
  <c r="D33" i="3"/>
  <c r="C33" i="3"/>
  <c r="B33" i="3"/>
  <c r="C39" i="3"/>
  <c r="G39" i="3"/>
  <c r="E39" i="3"/>
  <c r="B39" i="3"/>
  <c r="D39" i="3"/>
  <c r="G18" i="3"/>
  <c r="E18" i="3"/>
  <c r="D18" i="3"/>
  <c r="C18" i="3"/>
  <c r="B18" i="3"/>
  <c r="C32" i="3"/>
  <c r="D32" i="3"/>
  <c r="G32" i="3"/>
  <c r="E32" i="3"/>
  <c r="B32" i="3"/>
  <c r="G41" i="3"/>
  <c r="D41" i="3"/>
  <c r="C41" i="3"/>
  <c r="E41" i="3"/>
  <c r="B41" i="3"/>
  <c r="G11" i="3"/>
  <c r="E11" i="3"/>
  <c r="D11" i="3"/>
  <c r="C11" i="3"/>
  <c r="B11" i="3"/>
  <c r="C30" i="3"/>
  <c r="B30" i="3"/>
  <c r="G30" i="3"/>
  <c r="E30" i="3"/>
  <c r="D30" i="3"/>
  <c r="G22" i="3"/>
  <c r="E22" i="3"/>
  <c r="C22" i="3"/>
  <c r="D22" i="3"/>
  <c r="B22" i="3"/>
  <c r="B8" i="3"/>
  <c r="G8" i="3"/>
  <c r="D8" i="3"/>
  <c r="C8" i="3"/>
  <c r="E8" i="3"/>
  <c r="C38" i="3"/>
  <c r="B38" i="3"/>
  <c r="E38" i="3"/>
  <c r="D38" i="3"/>
  <c r="G37" i="3"/>
  <c r="B37" i="3"/>
  <c r="D37" i="3"/>
  <c r="C37" i="3"/>
  <c r="E37" i="3"/>
  <c r="D31" i="3"/>
  <c r="G31" i="3"/>
  <c r="E31" i="3"/>
  <c r="B31" i="3"/>
  <c r="C31" i="3"/>
  <c r="C21" i="3"/>
  <c r="B21" i="3"/>
  <c r="G21" i="3"/>
  <c r="E21" i="3"/>
  <c r="D21" i="3"/>
  <c r="C19" i="3"/>
  <c r="D19" i="3"/>
  <c r="G19" i="3"/>
  <c r="E19" i="3"/>
  <c r="B19" i="3"/>
  <c r="D40" i="3"/>
  <c r="G40" i="3"/>
  <c r="E40" i="3"/>
  <c r="B40" i="3"/>
  <c r="C40" i="3"/>
  <c r="B12" i="3"/>
  <c r="E12" i="3"/>
  <c r="D12" i="3"/>
  <c r="C12" i="3"/>
  <c r="D36" i="3"/>
  <c r="C36" i="3"/>
  <c r="G36" i="3"/>
  <c r="E36" i="3"/>
  <c r="B36" i="3"/>
  <c r="G29" i="3"/>
  <c r="B29" i="3"/>
  <c r="D29" i="3"/>
  <c r="C29" i="3"/>
  <c r="E29" i="3"/>
  <c r="D10" i="3"/>
  <c r="G10" i="3"/>
  <c r="E10" i="3"/>
  <c r="B10" i="3"/>
  <c r="C10" i="3"/>
  <c r="D28" i="3"/>
  <c r="E28" i="3"/>
  <c r="B28" i="3"/>
  <c r="G28" i="3"/>
  <c r="C28" i="3"/>
  <c r="G35" i="3"/>
  <c r="E35" i="3"/>
  <c r="C35" i="3"/>
  <c r="D35" i="3"/>
  <c r="B35" i="3"/>
  <c r="G20" i="3"/>
  <c r="E20" i="3"/>
  <c r="D20" i="3"/>
  <c r="C20" i="3"/>
  <c r="B20" i="3"/>
  <c r="G34" i="3"/>
  <c r="E34" i="3"/>
  <c r="D34" i="3"/>
  <c r="C34" i="3"/>
  <c r="B34" i="3"/>
  <c r="P44" i="1"/>
  <c r="P48" i="1" s="1"/>
  <c r="H22" i="1"/>
  <c r="P21" i="1" s="1"/>
  <c r="H28" i="1"/>
  <c r="G10" i="1"/>
  <c r="P49" i="1" l="1"/>
  <c r="P51" i="1" s="1"/>
  <c r="B25" i="3"/>
  <c r="D15" i="3"/>
  <c r="G25" i="3"/>
  <c r="C25" i="3"/>
  <c r="E42" i="3"/>
  <c r="C42" i="3"/>
  <c r="D25" i="3"/>
  <c r="G15" i="3"/>
  <c r="E15" i="3"/>
  <c r="C15" i="3"/>
  <c r="D42" i="3"/>
  <c r="E25" i="3"/>
  <c r="B15" i="3"/>
  <c r="B42" i="3"/>
  <c r="G42" i="3"/>
  <c r="H32" i="1"/>
  <c r="P31" i="1"/>
  <c r="P33" i="1" s="1"/>
  <c r="P26" i="1"/>
  <c r="P28" i="1" s="1"/>
  <c r="H47" i="1"/>
  <c r="P23" i="1"/>
  <c r="P22" i="1"/>
  <c r="B45" i="3" l="1"/>
  <c r="C45" i="3"/>
  <c r="E45" i="3"/>
  <c r="G45" i="3"/>
  <c r="D45" i="3"/>
  <c r="P32" i="1"/>
  <c r="P34" i="1" s="1"/>
  <c r="P40" i="1" s="1"/>
  <c r="P27" i="1"/>
  <c r="P29" i="1" s="1"/>
  <c r="P39" i="1" s="1"/>
  <c r="P24" i="1"/>
  <c r="P38" i="1" s="1"/>
</calcChain>
</file>

<file path=xl/sharedStrings.xml><?xml version="1.0" encoding="utf-8"?>
<sst xmlns="http://schemas.openxmlformats.org/spreadsheetml/2006/main" count="252" uniqueCount="184">
  <si>
    <t>WISCONSIN DEPARTMENT OF PUBLIC INSTRUCTION</t>
  </si>
  <si>
    <t xml:space="preserve"> </t>
  </si>
  <si>
    <t>Ashwaubenon</t>
  </si>
  <si>
    <t>G1</t>
  </si>
  <si>
    <t>PRIMARY GUARANTEED VALUE PER MEMBER</t>
  </si>
  <si>
    <t>G2</t>
  </si>
  <si>
    <t>G3</t>
  </si>
  <si>
    <t>PRIMARY REQUIRED RATE (E8 / G2)</t>
  </si>
  <si>
    <t>G4</t>
  </si>
  <si>
    <t>PRIMARY NET GUARANTEED VALUE (G2 - F1)</t>
  </si>
  <si>
    <t>G5</t>
  </si>
  <si>
    <t>PRIMARY EQUALIZATION AID (G3 * G4) (NOT LESS THAN 0)</t>
  </si>
  <si>
    <t>G6</t>
  </si>
  <si>
    <t>SECONDARY GUARANTEED VALUE PER MEMB</t>
  </si>
  <si>
    <t>G7</t>
  </si>
  <si>
    <t>G8</t>
  </si>
  <si>
    <t>SECONDARY REQUIRED RATE (E11 / G7)</t>
  </si>
  <si>
    <t>G9</t>
  </si>
  <si>
    <t>SECONDARY NET GUARANTEED VALUE (G7 - F1)</t>
  </si>
  <si>
    <t>G10</t>
  </si>
  <si>
    <t>SECONDARY EQUALIZATION AID (G8 * G9)</t>
  </si>
  <si>
    <t>G11</t>
  </si>
  <si>
    <t>TERTIARY GUARANTEED VALUE PER MEMB</t>
  </si>
  <si>
    <t>G12</t>
  </si>
  <si>
    <t>G13</t>
  </si>
  <si>
    <t>TERTIARY REQUIRED RATE (E12 / G12)</t>
  </si>
  <si>
    <t>G14</t>
  </si>
  <si>
    <t>TERTIARY NET GUARANTEED VALUE (G12 - F1)</t>
  </si>
  <si>
    <t>G15</t>
  </si>
  <si>
    <t>TERTIARY EQUALIZATION AID (G13 * G14)</t>
  </si>
  <si>
    <t>+</t>
  </si>
  <si>
    <t>DISTRICT NET COST: GEN FUND + DEBT SER (C8+D11)</t>
  </si>
  <si>
    <t>E1A</t>
  </si>
  <si>
    <t>ENHANCED COST (DISTRICT + CCDEB COST)</t>
  </si>
  <si>
    <t>=</t>
  </si>
  <si>
    <t>E2</t>
  </si>
  <si>
    <t>-</t>
  </si>
  <si>
    <t>FEDERAL IMPACT AID NON-DED HOLD HARMLESS</t>
  </si>
  <si>
    <t>E4</t>
  </si>
  <si>
    <t>TOTAL ENHANCED SHARED COST FOR EQUALIZATION AID</t>
  </si>
  <si>
    <t xml:space="preserve">ENHANCED COST/ENHANCED MEMBER = </t>
  </si>
  <si>
    <t>E5</t>
  </si>
  <si>
    <t>E6</t>
  </si>
  <si>
    <t>E7</t>
  </si>
  <si>
    <t>PRIMARY CEILING (A7A * E6)</t>
  </si>
  <si>
    <t>E8</t>
  </si>
  <si>
    <t>E9</t>
  </si>
  <si>
    <t>E10</t>
  </si>
  <si>
    <t>SECONDARY CEILING (A7A * E9)</t>
  </si>
  <si>
    <t>E11</t>
  </si>
  <si>
    <t>E12</t>
  </si>
  <si>
    <t xml:space="preserve">  (GREATER OF (E5 - E8 - E11) OR 0)</t>
  </si>
  <si>
    <t>A7</t>
  </si>
  <si>
    <t xml:space="preserve">DISTRICT AID MEMBERSHIP </t>
  </si>
  <si>
    <t>A7A</t>
  </si>
  <si>
    <t>PRIMARY</t>
  </si>
  <si>
    <t>SECONDARY</t>
  </si>
  <si>
    <t>TERTIARY</t>
  </si>
  <si>
    <t>PRIMARY GUARANTEED VALUATION (A7A * G1)</t>
  </si>
  <si>
    <t>H1P</t>
  </si>
  <si>
    <t>H1S</t>
  </si>
  <si>
    <t>H1T</t>
  </si>
  <si>
    <t>H2</t>
  </si>
  <si>
    <t>H2A</t>
  </si>
  <si>
    <t>H2B</t>
  </si>
  <si>
    <t>H3</t>
  </si>
  <si>
    <t>PRIMARY EQUAL AID ELIG (FROM G5)</t>
  </si>
  <si>
    <t>SECONDARY EQUAL AID ELIG (FROM G10)</t>
  </si>
  <si>
    <t>TERTIARY EQUAL AID ELIG (FROM G15)</t>
  </si>
  <si>
    <t>PRIOR YEAR AID ADJUSTMENT</t>
  </si>
  <si>
    <t>SPECIAL ADJUSTMENT AID</t>
  </si>
  <si>
    <t>GENERAL AID ELIGIBILITY (H2+H2A+H2B)</t>
  </si>
  <si>
    <t>TOTAL EQUALIZATION AID ELIG (NOT&lt;H1P)</t>
  </si>
  <si>
    <t>I1</t>
  </si>
  <si>
    <t>I2</t>
  </si>
  <si>
    <t>I3</t>
  </si>
  <si>
    <t>CCDEB AID ELIGIBILITY (I1 * CCDEB COST) ROUNDED</t>
  </si>
  <si>
    <t>CODE</t>
  </si>
  <si>
    <t>NAME</t>
  </si>
  <si>
    <t>ccdeb_name</t>
  </si>
  <si>
    <t>PRIGVM</t>
  </si>
  <si>
    <t>SECGVM</t>
  </si>
  <si>
    <t>TERGVM</t>
  </si>
  <si>
    <t>CEILING</t>
  </si>
  <si>
    <t>SCEILING</t>
  </si>
  <si>
    <t>TIFMEMB</t>
  </si>
  <si>
    <t>BROWN COUNTY CCDEB</t>
  </si>
  <si>
    <t>Big Foot UHS</t>
  </si>
  <si>
    <t>WALWORTH COUNTY CCDEB</t>
  </si>
  <si>
    <t>Brillion</t>
  </si>
  <si>
    <t>CALUMET COUNTY CCDEB</t>
  </si>
  <si>
    <t>Chilton</t>
  </si>
  <si>
    <t>Delavan-Darien</t>
  </si>
  <si>
    <t>Denmark</t>
  </si>
  <si>
    <t>Depere</t>
  </si>
  <si>
    <t>East Troy Community</t>
  </si>
  <si>
    <t>Elkhorn Area</t>
  </si>
  <si>
    <t>Fontana J8</t>
  </si>
  <si>
    <t>Genoa City J2</t>
  </si>
  <si>
    <t>Hilbert</t>
  </si>
  <si>
    <t>Howard-Suamico</t>
  </si>
  <si>
    <t>Lake Geneva J1</t>
  </si>
  <si>
    <t>Lake Geneva-Genoa UHS</t>
  </si>
  <si>
    <t>Linn J6</t>
  </si>
  <si>
    <t>New Holstein</t>
  </si>
  <si>
    <t>Pulaski Community</t>
  </si>
  <si>
    <t>Sharon J11</t>
  </si>
  <si>
    <t>Stockbridge</t>
  </si>
  <si>
    <t>Walworth J1</t>
  </si>
  <si>
    <t>West Depere</t>
  </si>
  <si>
    <t>Whitewater</t>
  </si>
  <si>
    <t>Williams Bay</t>
  </si>
  <si>
    <t>Wrightstown Community</t>
  </si>
  <si>
    <t>Use arrow at right to select district.</t>
  </si>
  <si>
    <t>CCDEB AID APPROPRIATION PRORATION***</t>
  </si>
  <si>
    <t>SECONDARY GUARANTEED VALUATION (A7A * G6)</t>
  </si>
  <si>
    <t>TERTIARY GUARANTEED VALUATION (A7A * G11)</t>
  </si>
  <si>
    <t>TOTAL CCDEB MEMBERSHIP:</t>
  </si>
  <si>
    <t>INPUT DATA FOR:</t>
  </si>
  <si>
    <t>TOTAL CCDEB NET COST:</t>
  </si>
  <si>
    <t>CCDEB AVG/COST MEMBER:</t>
  </si>
  <si>
    <t>DISTRICT SHARED COST:</t>
  </si>
  <si>
    <t>DISTRICT AID MEMBERSHIP:</t>
  </si>
  <si>
    <t xml:space="preserve">DISTRICT SOLELY-ENROL MEMBS IN CCDEB: </t>
  </si>
  <si>
    <t>DISTRICT JOINTLY-ENROL MEMBS IN CCDEB:</t>
  </si>
  <si>
    <t>FINAL AID RUN COST CEILINGS</t>
  </si>
  <si>
    <t>I4</t>
  </si>
  <si>
    <t>CCDEB PRORATED AID</t>
  </si>
  <si>
    <t>*** AID IS PRORATED BECAUSE THE STATE APPROPRIATION IS NOT ENOUGH TO FUND THE CCDEB AID ELIGIBILITY.</t>
  </si>
  <si>
    <t>CCDEB CALC ENHANCED MEMBS (DISTRICT+SOLELY)</t>
  </si>
  <si>
    <t>PRIMARY COST CEILING PER ENH MEMBER</t>
  </si>
  <si>
    <t>PRIMARY ENH SHARED COST (LESSER OF E5 OR E7)</t>
  </si>
  <si>
    <t>SECONDARY COST CEILING PER ENH MEMB</t>
  </si>
  <si>
    <t>SECONDARY ENH SHARED COST</t>
  </si>
  <si>
    <t>TERTIARY ENH SHARED COST</t>
  </si>
  <si>
    <t>CCDEB COST (CCDEB AVG COST * SOLE+JOINT MEMBS)</t>
  </si>
  <si>
    <t>SOLELY ENROLLED MEMBS IN CCDEB</t>
  </si>
  <si>
    <t xml:space="preserve">DISTRICT EQUALIZED VALUE = </t>
  </si>
  <si>
    <t>Geneva J4</t>
  </si>
  <si>
    <t>AID ELIGIBILITY</t>
  </si>
  <si>
    <t>PRORATED AID*</t>
  </si>
  <si>
    <t>GRAND TOTAL</t>
  </si>
  <si>
    <t>SOLELY ENROLLED</t>
  </si>
  <si>
    <t>NET COST FOR AID</t>
  </si>
  <si>
    <t>RATIO OF GEN AID TO ENHANCED COST (H3/E5)</t>
  </si>
  <si>
    <t>F1</t>
  </si>
  <si>
    <t xml:space="preserve">VALUE PER ENHANCED MEMBERS (F1 / A7A)= </t>
  </si>
  <si>
    <t xml:space="preserve">   (LESSER OF (E5 - E8) OR (E10 - E8)</t>
  </si>
  <si>
    <t>Kiel Area</t>
  </si>
  <si>
    <t>FINAL GENERAL AID RUN GUARANTEES</t>
  </si>
  <si>
    <t>F1A</t>
  </si>
  <si>
    <t>*Final Aid Proration:</t>
  </si>
  <si>
    <t>chcmem1</t>
  </si>
  <si>
    <t>E1</t>
  </si>
  <si>
    <t>chccst1</t>
  </si>
  <si>
    <t>PLREDIND</t>
  </si>
  <si>
    <t>TIFOUT</t>
  </si>
  <si>
    <t>h2</t>
  </si>
  <si>
    <t>TGDIFF</t>
  </si>
  <si>
    <t>HOHARM</t>
  </si>
  <si>
    <t>h3</t>
  </si>
  <si>
    <t>i1</t>
  </si>
  <si>
    <t>i3</t>
  </si>
  <si>
    <t>CHCRATE</t>
  </si>
  <si>
    <t>CCDEB_TOT_COST</t>
  </si>
  <si>
    <t>CCDEB_TOT_KIDS</t>
  </si>
  <si>
    <t>chcmem2</t>
  </si>
  <si>
    <t>COST OF LAWSUIT AND/OR INDIGENT TRANSPORTATION</t>
  </si>
  <si>
    <t>E3</t>
  </si>
  <si>
    <t>SUMMARY BY CCDEB</t>
  </si>
  <si>
    <t>2017-18 CCDEB FINAL AID COMPUTATION*</t>
  </si>
  <si>
    <t>June 2018</t>
  </si>
  <si>
    <t>* See individual district computations under the "2017-18 AID BY DISTRICT" tab in this workbook.</t>
  </si>
  <si>
    <t>2017-18 CCDEB AID FINAL COMPUTATION</t>
  </si>
  <si>
    <t>PART A: 2016-17 MEMBERSHIP + CCDEB MEMBERSHIP*</t>
  </si>
  <si>
    <t>PART E: 2016-17 SHARED COST + CCDEB COST**</t>
  </si>
  <si>
    <t>PART F: 2016 EQUALIZED PROPERTY VALUE (MAY 2017 CERT) + COMP VAL</t>
  </si>
  <si>
    <t>* SOLELY ENROLLED MEMBS IN CCDEB AS REPORTED ON THE 2016-17 PI-1561.</t>
  </si>
  <si>
    <t>** NET COST OF SOLELY AND JOINTLY ENROLLED MEMBS IN CCDEB, AS REPORTED IN THE 2016-17 CCDEB ANNUALS.</t>
  </si>
  <si>
    <t>PART G: 2017-18 EQUALIZATION AID  CALCULATION</t>
  </si>
  <si>
    <t>PART H: 2017-18 GENERAL AID ELIGIBILITY</t>
  </si>
  <si>
    <t>PART I: 2017-18 CCDEB AID</t>
  </si>
  <si>
    <t>Campbellsport</t>
  </si>
  <si>
    <t>TOTAL CCDEB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</si>
</sst>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"/>
    <numFmt numFmtId="165" formatCode="0.0000000000"/>
    <numFmt numFmtId="166" formatCode="0.00000000"/>
    <numFmt numFmtId="167" formatCode="#,##0.00000000000"/>
    <numFmt numFmtId="168" formatCode="0.00000000000"/>
    <numFmt numFmtId="169" formatCode="#,##0.0000000000"/>
    <numFmt numFmtId="170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8"/>
      <color rgb="FF0070C0"/>
      <name val="Arial"/>
      <family val="2"/>
    </font>
    <font>
      <b/>
      <sz val="11"/>
      <name val="Calibri"/>
      <family val="2"/>
      <scheme val="minor"/>
    </font>
    <font>
      <b/>
      <u val="double"/>
      <sz val="13"/>
      <color theme="1"/>
      <name val="Arial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quotePrefix="1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/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/>
    <xf numFmtId="3" fontId="4" fillId="0" borderId="7" xfId="0" applyNumberFormat="1" applyFont="1" applyBorder="1"/>
    <xf numFmtId="0" fontId="4" fillId="0" borderId="5" xfId="0" applyFont="1" applyBorder="1" applyAlignment="1"/>
    <xf numFmtId="3" fontId="4" fillId="0" borderId="8" xfId="0" applyNumberFormat="1" applyFont="1" applyBorder="1"/>
    <xf numFmtId="4" fontId="4" fillId="0" borderId="8" xfId="0" applyNumberFormat="1" applyFont="1" applyBorder="1"/>
    <xf numFmtId="0" fontId="8" fillId="0" borderId="0" xfId="0" applyFont="1" applyBorder="1" applyAlignment="1"/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/>
    <xf numFmtId="0" fontId="9" fillId="0" borderId="0" xfId="0" quotePrefix="1" applyFont="1" applyAlignment="1">
      <alignment horizontal="right"/>
    </xf>
    <xf numFmtId="0" fontId="6" fillId="0" borderId="0" xfId="0" quotePrefix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12" fillId="0" borderId="0" xfId="0" applyNumberFormat="1" applyFont="1" applyBorder="1"/>
    <xf numFmtId="0" fontId="9" fillId="0" borderId="9" xfId="0" applyFont="1" applyBorder="1" applyAlignment="1">
      <alignment horizontal="right"/>
    </xf>
    <xf numFmtId="0" fontId="9" fillId="0" borderId="0" xfId="0" quotePrefix="1" applyFont="1" applyAlignment="1">
      <alignment horizontal="right"/>
    </xf>
    <xf numFmtId="3" fontId="12" fillId="0" borderId="0" xfId="0" applyNumberFormat="1" applyFont="1"/>
    <xf numFmtId="3" fontId="11" fillId="0" borderId="0" xfId="0" applyNumberFormat="1" applyFont="1"/>
    <xf numFmtId="3" fontId="3" fillId="0" borderId="0" xfId="0" applyNumberFormat="1" applyFont="1"/>
    <xf numFmtId="0" fontId="13" fillId="0" borderId="0" xfId="0" applyFont="1" applyAlignment="1">
      <alignment horizontal="center"/>
    </xf>
    <xf numFmtId="0" fontId="15" fillId="0" borderId="0" xfId="0" applyFont="1" applyFill="1" applyAlignment="1"/>
    <xf numFmtId="0" fontId="5" fillId="0" borderId="0" xfId="0" applyFont="1" applyFill="1" applyAlignment="1"/>
    <xf numFmtId="0" fontId="14" fillId="0" borderId="0" xfId="0" applyFont="1"/>
    <xf numFmtId="0" fontId="12" fillId="0" borderId="0" xfId="0" applyFont="1" applyBorder="1"/>
    <xf numFmtId="0" fontId="16" fillId="0" borderId="0" xfId="0" applyFont="1" applyFill="1"/>
    <xf numFmtId="0" fontId="17" fillId="0" borderId="10" xfId="0" applyFont="1" applyBorder="1" applyAlignment="1">
      <alignment horizontal="right"/>
    </xf>
    <xf numFmtId="3" fontId="17" fillId="0" borderId="10" xfId="0" applyNumberFormat="1" applyFont="1" applyBorder="1"/>
    <xf numFmtId="164" fontId="17" fillId="0" borderId="10" xfId="0" applyNumberFormat="1" applyFont="1" applyBorder="1"/>
    <xf numFmtId="0" fontId="3" fillId="0" borderId="10" xfId="0" applyFont="1" applyBorder="1"/>
    <xf numFmtId="0" fontId="14" fillId="0" borderId="11" xfId="0" applyFont="1" applyBorder="1"/>
    <xf numFmtId="3" fontId="14" fillId="0" borderId="11" xfId="0" applyNumberFormat="1" applyFont="1" applyBorder="1"/>
    <xf numFmtId="164" fontId="14" fillId="0" borderId="11" xfId="0" applyNumberFormat="1" applyFont="1" applyBorder="1"/>
    <xf numFmtId="0" fontId="12" fillId="0" borderId="11" xfId="0" applyFont="1" applyBorder="1"/>
    <xf numFmtId="164" fontId="12" fillId="0" borderId="11" xfId="0" applyNumberFormat="1" applyFont="1" applyBorder="1"/>
    <xf numFmtId="1" fontId="14" fillId="0" borderId="11" xfId="0" applyNumberFormat="1" applyFont="1" applyBorder="1"/>
    <xf numFmtId="3" fontId="18" fillId="0" borderId="0" xfId="1" applyNumberFormat="1" applyFont="1" applyFill="1" applyProtection="1"/>
    <xf numFmtId="0" fontId="18" fillId="0" borderId="0" xfId="1" applyFont="1" applyFill="1" applyProtection="1"/>
    <xf numFmtId="0" fontId="4" fillId="0" borderId="0" xfId="0" applyFont="1" applyAlignment="1">
      <alignment horizontal="right"/>
    </xf>
    <xf numFmtId="165" fontId="18" fillId="0" borderId="0" xfId="1" applyNumberFormat="1" applyFont="1" applyFill="1" applyProtection="1"/>
    <xf numFmtId="0" fontId="19" fillId="0" borderId="0" xfId="0" applyFont="1"/>
    <xf numFmtId="4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3" fontId="4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8" fillId="0" borderId="0" xfId="1" applyFont="1" applyFill="1" applyAlignment="1" applyProtection="1">
      <alignment horizontal="center"/>
    </xf>
    <xf numFmtId="0" fontId="20" fillId="0" borderId="0" xfId="1" quotePrefix="1" applyFont="1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ont="1" applyFill="1" applyProtection="1"/>
    <xf numFmtId="164" fontId="14" fillId="0" borderId="12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7" fontId="4" fillId="0" borderId="0" xfId="0" applyNumberFormat="1" applyFont="1" applyBorder="1"/>
    <xf numFmtId="166" fontId="4" fillId="0" borderId="0" xfId="0" applyNumberFormat="1" applyFont="1"/>
    <xf numFmtId="4" fontId="4" fillId="0" borderId="0" xfId="0" applyNumberFormat="1" applyFont="1" applyFill="1" applyBorder="1"/>
    <xf numFmtId="168" fontId="10" fillId="0" borderId="0" xfId="0" applyNumberFormat="1" applyFont="1" applyProtection="1"/>
    <xf numFmtId="169" fontId="4" fillId="0" borderId="0" xfId="0" applyNumberFormat="1" applyFont="1" applyBorder="1"/>
    <xf numFmtId="4" fontId="4" fillId="0" borderId="0" xfId="0" applyNumberFormat="1" applyFont="1"/>
    <xf numFmtId="170" fontId="8" fillId="0" borderId="0" xfId="0" applyNumberFormat="1" applyFont="1"/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22" fmlaLink="WORK_CCDEB_DATA!$A$1" fmlaRange="WORK_CCDEB_DATA!$B$2:$B$30" noThreeD="1" sel="1" val="0"/>
</file>

<file path=xl/ctrlProps/ctrlProp2.xml><?xml version="1.0" encoding="utf-8"?>
<formControlPr xmlns="http://schemas.microsoft.com/office/spreadsheetml/2009/9/main" objectType="Drop" dropLines="15" dropStyle="combo" dx="22" fmlaLink="WORK_CCDEB_DATA!$A$1" fmlaRange="WORK_CCDEB_DATA!$A$2:$A$27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133350</xdr:colOff>
          <xdr:row>3</xdr:row>
          <xdr:rowOff>19050</xdr:rowOff>
        </xdr:from>
        <xdr:to>
          <xdr:col>14</xdr:col>
          <xdr:colOff>581025</xdr:colOff>
          <xdr:row>3</xdr:row>
          <xdr:rowOff>219075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3</xdr:row>
          <xdr:rowOff>9525</xdr:rowOff>
        </xdr:from>
        <xdr:to>
          <xdr:col>15</xdr:col>
          <xdr:colOff>828675</xdr:colOff>
          <xdr:row>3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zoomScale="75" zoomScaleNormal="75" workbookViewId="0">
      <pane ySplit="6" topLeftCell="A7" activePane="bottomLeft" state="frozenSplit"/>
      <selection pane="bottomLeft" activeCell="K30" sqref="K30"/>
    </sheetView>
  </sheetViews>
  <sheetFormatPr defaultRowHeight="14.25" x14ac:dyDescent="0.2"/>
  <cols>
    <col min="1" max="1" width="48.85546875" style="1" customWidth="1"/>
    <col min="2" max="4" width="22" style="1" customWidth="1"/>
    <col min="5" max="5" width="18.28515625" style="1" customWidth="1"/>
    <col min="6" max="6" width="2.5703125" style="1" customWidth="1"/>
    <col min="7" max="7" width="18.42578125" style="1" customWidth="1"/>
    <col min="8" max="16384" width="9.140625" style="1"/>
  </cols>
  <sheetData>
    <row r="1" spans="1:16" ht="16.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2"/>
      <c r="J1" s="12"/>
      <c r="K1" s="12"/>
      <c r="L1" s="12"/>
      <c r="M1" s="12"/>
      <c r="N1" s="12"/>
      <c r="O1" s="12"/>
      <c r="P1" s="12"/>
    </row>
    <row r="2" spans="1:16" ht="16.5" x14ac:dyDescent="0.25">
      <c r="A2" s="103" t="s">
        <v>170</v>
      </c>
      <c r="B2" s="103"/>
      <c r="C2" s="103"/>
      <c r="D2" s="103"/>
      <c r="E2" s="103"/>
      <c r="F2" s="103"/>
      <c r="G2" s="103"/>
      <c r="H2" s="103"/>
      <c r="I2" s="12"/>
      <c r="J2" s="12"/>
      <c r="K2" s="12"/>
      <c r="L2" s="12"/>
      <c r="M2" s="12"/>
      <c r="N2" s="12"/>
      <c r="O2" s="12"/>
      <c r="P2" s="12"/>
    </row>
    <row r="3" spans="1:16" ht="16.5" x14ac:dyDescent="0.25">
      <c r="A3" s="104" t="s">
        <v>169</v>
      </c>
      <c r="B3" s="104"/>
      <c r="C3" s="104"/>
      <c r="D3" s="104"/>
      <c r="E3" s="104"/>
      <c r="F3" s="104"/>
      <c r="G3" s="104"/>
      <c r="H3" s="104"/>
      <c r="I3" s="12"/>
      <c r="J3" s="12"/>
      <c r="K3" s="12"/>
      <c r="L3" s="12"/>
      <c r="M3" s="12"/>
      <c r="N3" s="12"/>
      <c r="O3" s="12"/>
      <c r="P3" s="12"/>
    </row>
    <row r="4" spans="1:16" ht="15" x14ac:dyDescent="0.25">
      <c r="A4" s="64"/>
      <c r="G4" s="55" t="s">
        <v>171</v>
      </c>
    </row>
    <row r="5" spans="1:16" ht="15.75" thickBot="1" x14ac:dyDescent="0.3">
      <c r="A5" s="64"/>
      <c r="I5" s="45"/>
      <c r="J5" s="45"/>
    </row>
    <row r="6" spans="1:16" ht="15.75" thickBot="1" x14ac:dyDescent="0.3">
      <c r="B6" s="59" t="s">
        <v>142</v>
      </c>
      <c r="C6" s="59" t="s">
        <v>183</v>
      </c>
      <c r="D6" s="59" t="s">
        <v>143</v>
      </c>
      <c r="E6" s="51" t="s">
        <v>139</v>
      </c>
      <c r="F6" s="51"/>
      <c r="G6" s="54" t="s">
        <v>140</v>
      </c>
      <c r="O6" s="45"/>
      <c r="P6" s="45"/>
    </row>
    <row r="7" spans="1:16" ht="18" x14ac:dyDescent="0.25">
      <c r="A7" s="48" t="str">
        <f>WORK_CCDEB_DATA!C3</f>
        <v>BROWN COUNTY CCDEB</v>
      </c>
      <c r="B7" s="48"/>
      <c r="C7" s="48"/>
      <c r="D7" s="48"/>
    </row>
    <row r="8" spans="1:16" s="49" customFormat="1" ht="15" x14ac:dyDescent="0.2">
      <c r="A8" s="49" t="str">
        <f>WORK_CCDEB_DATA!B3</f>
        <v>Ashwaubenon</v>
      </c>
      <c r="B8" s="56">
        <f>VLOOKUP($A8,WORK_CCDEB_DATA!$B$3:$AZ$30,9,FALSE)</f>
        <v>26</v>
      </c>
      <c r="C8" s="56">
        <f>VLOOKUP($A8,WORK_CCDEB_DATA!$B$3:$AZ$30,49,FALSE)</f>
        <v>4168024.83</v>
      </c>
      <c r="D8" s="56">
        <f>VLOOKUP($A8,WORK_CCDEB_DATA!$B$3:$AZ$30,16,FALSE)</f>
        <v>23812059.890000001</v>
      </c>
      <c r="E8" s="56">
        <f>VLOOKUP($A8,WORK_CCDEB_DATA!$B$3:$AZ$30,46,FALSE)</f>
        <v>144967</v>
      </c>
      <c r="F8" s="56"/>
      <c r="G8" s="56">
        <f>VLOOKUP($A8,WORK_CCDEB_DATA!$B$3:$AZ$30,47,FALSE)</f>
        <v>107642</v>
      </c>
    </row>
    <row r="9" spans="1:16" s="49" customFormat="1" ht="15" x14ac:dyDescent="0.2">
      <c r="A9" s="49" t="str">
        <f>WORK_CCDEB_DATA!B9</f>
        <v>Denmark</v>
      </c>
      <c r="B9" s="56">
        <f>VLOOKUP($A9,WORK_CCDEB_DATA!$B$3:$AZ$30,9,FALSE)</f>
        <v>8</v>
      </c>
      <c r="C9" s="56">
        <f>VLOOKUP($A9,WORK_CCDEB_DATA!$B$3:$AZ$30,49,FALSE)</f>
        <v>4168024.83</v>
      </c>
      <c r="D9" s="56">
        <f>VLOOKUP($A9,WORK_CCDEB_DATA!$B$3:$AZ$30,16,FALSE)</f>
        <v>15242287.800000001</v>
      </c>
      <c r="E9" s="56">
        <f>VLOOKUP($A9,WORK_CCDEB_DATA!$B$3:$AZ$30,46,FALSE)</f>
        <v>159568</v>
      </c>
      <c r="F9" s="50"/>
      <c r="G9" s="56">
        <f>VLOOKUP($A9,WORK_CCDEB_DATA!$B$3:$AZ$30,47,FALSE)</f>
        <v>118484</v>
      </c>
    </row>
    <row r="10" spans="1:16" s="49" customFormat="1" ht="15" x14ac:dyDescent="0.2">
      <c r="A10" s="49" t="str">
        <f>WORK_CCDEB_DATA!B10</f>
        <v>Depere</v>
      </c>
      <c r="B10" s="56">
        <f>VLOOKUP($A10,WORK_CCDEB_DATA!$B$3:$AZ$30,9,FALSE)</f>
        <v>50</v>
      </c>
      <c r="C10" s="56">
        <f>VLOOKUP($A10,WORK_CCDEB_DATA!$B$3:$AZ$30,49,FALSE)</f>
        <v>4168024.83</v>
      </c>
      <c r="D10" s="56">
        <f>VLOOKUP($A10,WORK_CCDEB_DATA!$B$3:$AZ$30,16,FALSE)</f>
        <v>45383898.409999996</v>
      </c>
      <c r="E10" s="56">
        <f>VLOOKUP($A10,WORK_CCDEB_DATA!$B$3:$AZ$30,46,FALSE)</f>
        <v>785846</v>
      </c>
      <c r="F10" s="50"/>
      <c r="G10" s="56">
        <f>VLOOKUP($A10,WORK_CCDEB_DATA!$B$3:$AZ$30,47,FALSE)</f>
        <v>583514</v>
      </c>
    </row>
    <row r="11" spans="1:16" s="49" customFormat="1" ht="15" x14ac:dyDescent="0.2">
      <c r="A11" s="49" t="str">
        <f>WORK_CCDEB_DATA!B17</f>
        <v>Howard-Suamico</v>
      </c>
      <c r="B11" s="56">
        <f>VLOOKUP($A11,WORK_CCDEB_DATA!$B$3:$AZ$30,9,FALSE)</f>
        <v>27</v>
      </c>
      <c r="C11" s="56">
        <f>VLOOKUP($A11,WORK_CCDEB_DATA!$B$3:$AZ$30,49,FALSE)</f>
        <v>4168024.83</v>
      </c>
      <c r="D11" s="56">
        <f>VLOOKUP($A11,WORK_CCDEB_DATA!$B$3:$AZ$30,16,FALSE)</f>
        <v>55344865.490000002</v>
      </c>
      <c r="E11" s="56">
        <f>VLOOKUP($A11,WORK_CCDEB_DATA!$B$3:$AZ$30,46,FALSE)</f>
        <v>318888</v>
      </c>
      <c r="F11" s="50"/>
      <c r="G11" s="56">
        <f>VLOOKUP($A11,WORK_CCDEB_DATA!$B$3:$AZ$30,47,FALSE)</f>
        <v>236784</v>
      </c>
    </row>
    <row r="12" spans="1:16" s="49" customFormat="1" ht="15" x14ac:dyDescent="0.2">
      <c r="A12" s="63" t="str">
        <f>WORK_CCDEB_DATA!B23</f>
        <v>Pulaski Community</v>
      </c>
      <c r="B12" s="56">
        <f>VLOOKUP($A12,WORK_CCDEB_DATA!$B$3:$AZ$30,9,FALSE)</f>
        <v>7</v>
      </c>
      <c r="C12" s="56">
        <f>VLOOKUP($A12,WORK_CCDEB_DATA!$B$3:$AZ$30,49,FALSE)</f>
        <v>4168024.83</v>
      </c>
      <c r="D12" s="56">
        <f>VLOOKUP($A12,WORK_CCDEB_DATA!$B$3:$AZ$30,16,FALSE)</f>
        <v>36536374.609999999</v>
      </c>
      <c r="E12" s="56">
        <f>VLOOKUP($A12,WORK_CCDEB_DATA!$B$3:$AZ$30,46,FALSE)</f>
        <v>85538</v>
      </c>
      <c r="F12" s="50"/>
      <c r="G12" s="56">
        <f>VLOOKUP($A12,WORK_CCDEB_DATA!$B$3:$AZ$30,47,FALSE)</f>
        <v>63514</v>
      </c>
    </row>
    <row r="13" spans="1:16" s="49" customFormat="1" ht="15" x14ac:dyDescent="0.2">
      <c r="A13" s="63" t="str">
        <f>WORK_CCDEB_DATA!B27</f>
        <v>West Depere</v>
      </c>
      <c r="B13" s="56">
        <f>VLOOKUP($A13,WORK_CCDEB_DATA!$B$3:$AZ$30,9,FALSE)</f>
        <v>41</v>
      </c>
      <c r="C13" s="56">
        <f>VLOOKUP($A13,WORK_CCDEB_DATA!$B$3:$AZ$30,49,FALSE)</f>
        <v>4168024.83</v>
      </c>
      <c r="D13" s="56">
        <f>VLOOKUP($A13,WORK_CCDEB_DATA!$B$3:$AZ$30,16,FALSE)</f>
        <v>38384340.82</v>
      </c>
      <c r="E13" s="56">
        <f>VLOOKUP($A13,WORK_CCDEB_DATA!$B$3:$AZ$30,46,FALSE)</f>
        <v>512692</v>
      </c>
      <c r="F13" s="50"/>
      <c r="G13" s="56">
        <f>VLOOKUP($A13,WORK_CCDEB_DATA!$B$3:$AZ$30,47,FALSE)</f>
        <v>380689</v>
      </c>
    </row>
    <row r="14" spans="1:16" s="49" customFormat="1" ht="15" x14ac:dyDescent="0.2">
      <c r="A14" s="63" t="str">
        <f>WORK_CCDEB_DATA!B30</f>
        <v>Wrightstown Community</v>
      </c>
      <c r="B14" s="56">
        <f>VLOOKUP($A14,WORK_CCDEB_DATA!$B$3:$AZ$30,9,FALSE)</f>
        <v>15</v>
      </c>
      <c r="C14" s="56">
        <f>VLOOKUP($A14,WORK_CCDEB_DATA!$B$3:$AZ$30,49,FALSE)</f>
        <v>4168024.83</v>
      </c>
      <c r="D14" s="56">
        <f>VLOOKUP($A14,WORK_CCDEB_DATA!$B$3:$AZ$30,16,FALSE)</f>
        <v>14073425.289999999</v>
      </c>
      <c r="E14" s="56">
        <f>VLOOKUP($A14,WORK_CCDEB_DATA!$B$3:$AZ$30,46,FALSE)</f>
        <v>192969</v>
      </c>
      <c r="F14" s="50"/>
      <c r="G14" s="56">
        <f>VLOOKUP($A14,WORK_CCDEB_DATA!$B$3:$AZ$30,47,FALSE)</f>
        <v>143285</v>
      </c>
    </row>
    <row r="15" spans="1:16" s="62" customFormat="1" ht="16.5" thickBot="1" x14ac:dyDescent="0.3">
      <c r="A15" s="69"/>
      <c r="B15" s="70">
        <f>SUM(B8:B14)</f>
        <v>174</v>
      </c>
      <c r="C15" s="70">
        <f>SUM(C8:C14)</f>
        <v>29176173.809999995</v>
      </c>
      <c r="D15" s="71">
        <f>SUM(D8:D14)</f>
        <v>228777252.30999997</v>
      </c>
      <c r="E15" s="71">
        <f>SUM(E8:E14)</f>
        <v>2200468</v>
      </c>
      <c r="F15" s="71"/>
      <c r="G15" s="93">
        <f>SUM(G8:G14)</f>
        <v>1633912</v>
      </c>
      <c r="H15" s="52"/>
    </row>
    <row r="16" spans="1:16" s="49" customFormat="1" ht="15" x14ac:dyDescent="0.2">
      <c r="B16" s="56"/>
      <c r="C16" s="56"/>
      <c r="D16" s="56"/>
      <c r="E16" s="50"/>
      <c r="F16" s="50"/>
      <c r="G16" s="53"/>
    </row>
    <row r="17" spans="1:11" ht="18" x14ac:dyDescent="0.25">
      <c r="A17" s="48" t="str">
        <f>WORK_CCDEB_DATA!C5</f>
        <v>CALUMET COUNTY CCDEB</v>
      </c>
      <c r="B17" s="57"/>
      <c r="C17" s="57"/>
      <c r="D17" s="57"/>
      <c r="G17" s="40"/>
    </row>
    <row r="18" spans="1:11" s="49" customFormat="1" ht="15" x14ac:dyDescent="0.2">
      <c r="A18" s="49" t="str">
        <f>WORK_CCDEB_DATA!B5</f>
        <v>Brillion</v>
      </c>
      <c r="B18" s="56">
        <f>VLOOKUP($A18,WORK_CCDEB_DATA!$B$3:$AZ$30,9,FALSE)</f>
        <v>4</v>
      </c>
      <c r="C18" s="56">
        <f>VLOOKUP($A18,WORK_CCDEB_DATA!$B$3:$AZ$30,49,FALSE)</f>
        <v>1831675.06</v>
      </c>
      <c r="D18" s="56">
        <f>VLOOKUP($A18,WORK_CCDEB_DATA!$B$3:$AZ$30,16,FALSE)</f>
        <v>10080474.060000001</v>
      </c>
      <c r="E18" s="56">
        <f>VLOOKUP($A18,WORK_CCDEB_DATA!$B$3:$AZ$30,46,FALSE)</f>
        <v>298340</v>
      </c>
      <c r="F18" s="50"/>
      <c r="G18" s="56">
        <f>VLOOKUP($A18,WORK_CCDEB_DATA!$B$3:$AZ$30,47,FALSE)</f>
        <v>221526</v>
      </c>
    </row>
    <row r="19" spans="1:11" s="49" customFormat="1" ht="15" x14ac:dyDescent="0.2">
      <c r="A19" s="49" t="str">
        <f>WORK_CCDEB_DATA!B6</f>
        <v>Campbellsport</v>
      </c>
      <c r="B19" s="56">
        <f>VLOOKUP($A19,WORK_CCDEB_DATA!$B$3:$AZ$30,9,FALSE)</f>
        <v>1</v>
      </c>
      <c r="C19" s="56">
        <f>VLOOKUP($A19,WORK_CCDEB_DATA!$B$3:$AZ$30,49,FALSE)</f>
        <v>1831675.06</v>
      </c>
      <c r="D19" s="56">
        <f>VLOOKUP($A19,WORK_CCDEB_DATA!$B$3:$AZ$30,16,FALSE)</f>
        <v>15340320.59</v>
      </c>
      <c r="E19" s="56">
        <f>VLOOKUP($A19,WORK_CCDEB_DATA!$B$3:$AZ$30,46,FALSE)</f>
        <v>8755</v>
      </c>
      <c r="F19" s="50"/>
      <c r="G19" s="56">
        <f>VLOOKUP($A19,WORK_CCDEB_DATA!$B$3:$AZ$30,47,FALSE)</f>
        <v>6501</v>
      </c>
    </row>
    <row r="20" spans="1:11" s="49" customFormat="1" ht="15" x14ac:dyDescent="0.2">
      <c r="A20" s="49" t="str">
        <f>WORK_CCDEB_DATA!B7</f>
        <v>Chilton</v>
      </c>
      <c r="B20" s="56">
        <f>VLOOKUP($A20,WORK_CCDEB_DATA!$B$3:$AZ$30,9,FALSE)</f>
        <v>4</v>
      </c>
      <c r="C20" s="56">
        <f>VLOOKUP($A20,WORK_CCDEB_DATA!$B$3:$AZ$30,49,FALSE)</f>
        <v>1831675.06</v>
      </c>
      <c r="D20" s="56">
        <f>VLOOKUP($A20,WORK_CCDEB_DATA!$B$3:$AZ$30,16,FALSE)</f>
        <v>12665610.33</v>
      </c>
      <c r="E20" s="56">
        <f>VLOOKUP($A20,WORK_CCDEB_DATA!$B$3:$AZ$30,46,FALSE)</f>
        <v>352223</v>
      </c>
      <c r="F20" s="50"/>
      <c r="G20" s="56">
        <f>VLOOKUP($A20,WORK_CCDEB_DATA!$B$3:$AZ$30,47,FALSE)</f>
        <v>261536</v>
      </c>
    </row>
    <row r="21" spans="1:11" s="49" customFormat="1" ht="15" x14ac:dyDescent="0.2">
      <c r="A21" s="49" t="str">
        <f>WORK_CCDEB_DATA!B16</f>
        <v>Hilbert</v>
      </c>
      <c r="B21" s="56">
        <f>VLOOKUP($A21,WORK_CCDEB_DATA!$B$3:$AZ$30,9,FALSE)</f>
        <v>9</v>
      </c>
      <c r="C21" s="56">
        <f>VLOOKUP($A21,WORK_CCDEB_DATA!$B$3:$AZ$30,49,FALSE)</f>
        <v>1831675.06</v>
      </c>
      <c r="D21" s="56">
        <f>VLOOKUP($A21,WORK_CCDEB_DATA!$B$3:$AZ$30,16,FALSE)</f>
        <v>5193605.26</v>
      </c>
      <c r="E21" s="56">
        <f>VLOOKUP($A21,WORK_CCDEB_DATA!$B$3:$AZ$30,46,FALSE)</f>
        <v>107322</v>
      </c>
      <c r="F21" s="50"/>
      <c r="G21" s="56">
        <f>VLOOKUP($A21,WORK_CCDEB_DATA!$B$3:$AZ$30,47,FALSE)</f>
        <v>79690</v>
      </c>
    </row>
    <row r="22" spans="1:11" s="49" customFormat="1" ht="15" x14ac:dyDescent="0.2">
      <c r="A22" s="49" t="str">
        <f>WORK_CCDEB_DATA!B18</f>
        <v>Kiel Area</v>
      </c>
      <c r="B22" s="56">
        <f>VLOOKUP($A22,WORK_CCDEB_DATA!$B$3:$AZ$30,9,FALSE)</f>
        <v>5</v>
      </c>
      <c r="C22" s="56">
        <f>VLOOKUP($A22,WORK_CCDEB_DATA!$B$3:$AZ$30,49,FALSE)</f>
        <v>1831675.06</v>
      </c>
      <c r="D22" s="56">
        <f>VLOOKUP($A22,WORK_CCDEB_DATA!$B$3:$AZ$30,16,FALSE)</f>
        <v>14396274.49</v>
      </c>
      <c r="E22" s="56">
        <f>VLOOKUP($A22,WORK_CCDEB_DATA!$B$3:$AZ$30,46,FALSE)</f>
        <v>55621</v>
      </c>
      <c r="F22" s="50"/>
      <c r="G22" s="56">
        <f>VLOOKUP($A22,WORK_CCDEB_DATA!$B$3:$AZ$30,47,FALSE)</f>
        <v>41300</v>
      </c>
    </row>
    <row r="23" spans="1:11" s="49" customFormat="1" ht="15" x14ac:dyDescent="0.2">
      <c r="A23" s="49" t="str">
        <f>WORK_CCDEB_DATA!B22</f>
        <v>New Holstein</v>
      </c>
      <c r="B23" s="56">
        <f>VLOOKUP($A23,WORK_CCDEB_DATA!$B$3:$AZ$30,9,FALSE)</f>
        <v>4</v>
      </c>
      <c r="C23" s="56">
        <f>VLOOKUP($A23,WORK_CCDEB_DATA!$B$3:$AZ$30,49,FALSE)</f>
        <v>1831675.06</v>
      </c>
      <c r="D23" s="56">
        <f>VLOOKUP($A23,WORK_CCDEB_DATA!$B$3:$AZ$30,16,FALSE)</f>
        <v>12127800.17</v>
      </c>
      <c r="E23" s="56">
        <f>VLOOKUP($A23,WORK_CCDEB_DATA!$B$3:$AZ$30,46,FALSE)</f>
        <v>153484</v>
      </c>
      <c r="F23" s="50"/>
      <c r="G23" s="56">
        <f>VLOOKUP($A23,WORK_CCDEB_DATA!$B$3:$AZ$30,47,FALSE)</f>
        <v>113966</v>
      </c>
    </row>
    <row r="24" spans="1:11" s="49" customFormat="1" ht="15" x14ac:dyDescent="0.2">
      <c r="A24" s="49" t="str">
        <f>WORK_CCDEB_DATA!B25</f>
        <v>Stockbridge</v>
      </c>
      <c r="B24" s="56">
        <f>VLOOKUP($A24,WORK_CCDEB_DATA!$B$3:$AZ$30,9,FALSE)</f>
        <v>4</v>
      </c>
      <c r="C24" s="56">
        <f>VLOOKUP($A24,WORK_CCDEB_DATA!$B$3:$AZ$30,49,FALSE)</f>
        <v>1831675.06</v>
      </c>
      <c r="D24" s="56">
        <f>VLOOKUP($A24,WORK_CCDEB_DATA!$B$3:$AZ$30,16,FALSE)</f>
        <v>2948922.45</v>
      </c>
      <c r="E24" s="56">
        <f>VLOOKUP($A24,WORK_CCDEB_DATA!$B$3:$AZ$30,46,FALSE)</f>
        <v>14504</v>
      </c>
      <c r="F24" s="50"/>
      <c r="G24" s="56">
        <f>VLOOKUP($A24,WORK_CCDEB_DATA!$B$3:$AZ$30,47,FALSE)</f>
        <v>10770</v>
      </c>
    </row>
    <row r="25" spans="1:11" s="49" customFormat="1" ht="16.5" thickBot="1" x14ac:dyDescent="0.3">
      <c r="A25" s="72"/>
      <c r="B25" s="70">
        <f>SUM(B18:B24)</f>
        <v>31</v>
      </c>
      <c r="C25" s="70">
        <f>SUM(C18:C24)</f>
        <v>12821725.420000002</v>
      </c>
      <c r="D25" s="71">
        <f>SUM(D18:D24)</f>
        <v>72753007.349999994</v>
      </c>
      <c r="E25" s="71">
        <f>SUM(E18:E24)</f>
        <v>990249</v>
      </c>
      <c r="F25" s="73"/>
      <c r="G25" s="93">
        <f>SUM(G18:G24)</f>
        <v>735289</v>
      </c>
      <c r="H25" s="52"/>
    </row>
    <row r="26" spans="1:11" x14ac:dyDescent="0.2">
      <c r="B26" s="58"/>
      <c r="C26" s="58"/>
      <c r="D26" s="58"/>
    </row>
    <row r="27" spans="1:11" ht="18" x14ac:dyDescent="0.25">
      <c r="A27" s="48" t="str">
        <f>WORK_CCDEB_DATA!C4</f>
        <v>WALWORTH COUNTY CCDEB</v>
      </c>
      <c r="B27" s="57"/>
      <c r="C27" s="57"/>
      <c r="D27" s="57"/>
    </row>
    <row r="28" spans="1:11" s="49" customFormat="1" ht="15" x14ac:dyDescent="0.2">
      <c r="A28" s="49" t="str">
        <f>WORK_CCDEB_DATA!B4</f>
        <v>Big Foot UHS</v>
      </c>
      <c r="B28" s="56">
        <f>VLOOKUP($A28,WORK_CCDEB_DATA!$B$3:$AZ$30,9,FALSE)</f>
        <v>14</v>
      </c>
      <c r="C28" s="56">
        <f>VLOOKUP($A28,WORK_CCDEB_DATA!$B$3:$AZ$30,49,FALSE)</f>
        <v>7345153.0599999996</v>
      </c>
      <c r="D28" s="56">
        <f>VLOOKUP($A28,WORK_CCDEB_DATA!$B$3:$AZ$30,16,FALSE)</f>
        <v>7850274.8700000001</v>
      </c>
      <c r="E28" s="56">
        <f>VLOOKUP($A28,WORK_CCDEB_DATA!$B$3:$AZ$30,46,FALSE)</f>
        <v>7181</v>
      </c>
      <c r="F28" s="50"/>
      <c r="G28" s="56">
        <f>VLOOKUP($A28,WORK_CCDEB_DATA!$B$3:$AZ$30,47,FALSE)</f>
        <v>5332</v>
      </c>
    </row>
    <row r="29" spans="1:11" s="49" customFormat="1" ht="15" x14ac:dyDescent="0.2">
      <c r="A29" s="49" t="str">
        <f>WORK_CCDEB_DATA!B8</f>
        <v>Delavan-Darien</v>
      </c>
      <c r="B29" s="56">
        <f>VLOOKUP($A29,WORK_CCDEB_DATA!$B$3:$AZ$30,9,FALSE)</f>
        <v>21</v>
      </c>
      <c r="C29" s="56">
        <f>VLOOKUP($A29,WORK_CCDEB_DATA!$B$3:$AZ$30,49,FALSE)</f>
        <v>7345153.0599999996</v>
      </c>
      <c r="D29" s="56">
        <f>VLOOKUP($A29,WORK_CCDEB_DATA!$B$3:$AZ$30,16,FALSE)</f>
        <v>31233849.75</v>
      </c>
      <c r="E29" s="56">
        <f>VLOOKUP($A29,WORK_CCDEB_DATA!$B$3:$AZ$30,46,FALSE)</f>
        <v>315074</v>
      </c>
      <c r="F29" s="50"/>
      <c r="G29" s="56">
        <f>VLOOKUP($A29,WORK_CCDEB_DATA!$B$3:$AZ$30,47,FALSE)</f>
        <v>233952</v>
      </c>
    </row>
    <row r="30" spans="1:11" s="49" customFormat="1" ht="15" x14ac:dyDescent="0.2">
      <c r="A30" s="49" t="str">
        <f>WORK_CCDEB_DATA!B11</f>
        <v>East Troy Community</v>
      </c>
      <c r="B30" s="56">
        <f>VLOOKUP($A30,WORK_CCDEB_DATA!$B$3:$AZ$30,9,FALSE)</f>
        <v>11</v>
      </c>
      <c r="C30" s="56">
        <f>VLOOKUP($A30,WORK_CCDEB_DATA!$B$3:$AZ$30,49,FALSE)</f>
        <v>7345153.0599999996</v>
      </c>
      <c r="D30" s="56">
        <f>VLOOKUP($A30,WORK_CCDEB_DATA!$B$3:$AZ$30,16,FALSE)</f>
        <v>18991985.030000001</v>
      </c>
      <c r="E30" s="56">
        <f>VLOOKUP($A30,WORK_CCDEB_DATA!$B$3:$AZ$30,46,FALSE)</f>
        <v>100123</v>
      </c>
      <c r="F30" s="50"/>
      <c r="G30" s="56">
        <f>VLOOKUP($A30,WORK_CCDEB_DATA!$B$3:$AZ$30,47,FALSE)</f>
        <v>74344</v>
      </c>
      <c r="J30" s="49" t="s">
        <v>1</v>
      </c>
      <c r="K30" s="49" t="s">
        <v>1</v>
      </c>
    </row>
    <row r="31" spans="1:11" s="49" customFormat="1" ht="15" x14ac:dyDescent="0.2">
      <c r="A31" s="49" t="str">
        <f>WORK_CCDEB_DATA!B12</f>
        <v>Elkhorn Area</v>
      </c>
      <c r="B31" s="56">
        <f>VLOOKUP($A31,WORK_CCDEB_DATA!$B$3:$AZ$30,9,FALSE)</f>
        <v>48</v>
      </c>
      <c r="C31" s="56">
        <f>VLOOKUP($A31,WORK_CCDEB_DATA!$B$3:$AZ$30,49,FALSE)</f>
        <v>7345153.0599999996</v>
      </c>
      <c r="D31" s="56">
        <f>VLOOKUP($A31,WORK_CCDEB_DATA!$B$3:$AZ$30,16,FALSE)</f>
        <v>35248165.950000003</v>
      </c>
      <c r="E31" s="56">
        <f>VLOOKUP($A31,WORK_CCDEB_DATA!$B$3:$AZ$30,46,FALSE)</f>
        <v>830977</v>
      </c>
      <c r="F31" s="50"/>
      <c r="G31" s="56">
        <f>VLOOKUP($A31,WORK_CCDEB_DATA!$B$3:$AZ$30,47,FALSE)</f>
        <v>617025</v>
      </c>
    </row>
    <row r="32" spans="1:11" s="49" customFormat="1" ht="15" x14ac:dyDescent="0.2">
      <c r="A32" s="49" t="str">
        <f>WORK_CCDEB_DATA!B13</f>
        <v>Fontana J8</v>
      </c>
      <c r="B32" s="56">
        <f>VLOOKUP($A32,WORK_CCDEB_DATA!$B$3:$AZ$30,9,FALSE)</f>
        <v>1</v>
      </c>
      <c r="C32" s="56">
        <f>VLOOKUP($A32,WORK_CCDEB_DATA!$B$3:$AZ$30,49,FALSE)</f>
        <v>7345153.0599999996</v>
      </c>
      <c r="D32" s="56">
        <f>VLOOKUP($A32,WORK_CCDEB_DATA!$B$3:$AZ$30,16,FALSE)</f>
        <v>3071477.72</v>
      </c>
      <c r="E32" s="56">
        <f>VLOOKUP($A32,WORK_CCDEB_DATA!$B$3:$AZ$30,46,FALSE)</f>
        <v>72</v>
      </c>
      <c r="F32" s="50"/>
      <c r="G32" s="56">
        <f>VLOOKUP($A32,WORK_CCDEB_DATA!$B$3:$AZ$30,47,FALSE)</f>
        <v>53</v>
      </c>
    </row>
    <row r="33" spans="1:8" s="49" customFormat="1" ht="15" x14ac:dyDescent="0.2">
      <c r="A33" s="49" t="str">
        <f>WORK_CCDEB_DATA!B14</f>
        <v>Geneva J4</v>
      </c>
      <c r="B33" s="56">
        <f>VLOOKUP($A33,WORK_CCDEB_DATA!$B$3:$AZ$30,9,FALSE)</f>
        <v>2</v>
      </c>
      <c r="C33" s="56">
        <f>VLOOKUP($A33,WORK_CCDEB_DATA!$B$3:$AZ$30,49,FALSE)</f>
        <v>7345153.0599999996</v>
      </c>
      <c r="D33" s="56">
        <f>VLOOKUP($A33,WORK_CCDEB_DATA!$B$3:$AZ$30,16,FALSE)</f>
        <v>1812397.98</v>
      </c>
      <c r="E33" s="56">
        <f>VLOOKUP($A33,WORK_CCDEB_DATA!$B$3:$AZ$30,46,FALSE)</f>
        <v>0</v>
      </c>
      <c r="F33" s="50"/>
      <c r="G33" s="56">
        <f>VLOOKUP($A33,WORK_CCDEB_DATA!$B$3:$AZ$30,47,FALSE)</f>
        <v>0</v>
      </c>
    </row>
    <row r="34" spans="1:8" s="49" customFormat="1" ht="15" x14ac:dyDescent="0.2">
      <c r="A34" s="49" t="str">
        <f>WORK_CCDEB_DATA!B15</f>
        <v>Genoa City J2</v>
      </c>
      <c r="B34" s="56">
        <f>VLOOKUP($A34,WORK_CCDEB_DATA!$B$3:$AZ$30,9,FALSE)</f>
        <v>7</v>
      </c>
      <c r="C34" s="56">
        <f>VLOOKUP($A34,WORK_CCDEB_DATA!$B$3:$AZ$30,49,FALSE)</f>
        <v>7345153.0599999996</v>
      </c>
      <c r="D34" s="56">
        <f>VLOOKUP($A34,WORK_CCDEB_DATA!$B$3:$AZ$30,16,FALSE)</f>
        <v>7626461.5199999996</v>
      </c>
      <c r="E34" s="56">
        <f>VLOOKUP($A34,WORK_CCDEB_DATA!$B$3:$AZ$30,46,FALSE)</f>
        <v>176078</v>
      </c>
      <c r="F34" s="50"/>
      <c r="G34" s="56">
        <f>VLOOKUP($A34,WORK_CCDEB_DATA!$B$3:$AZ$30,47,FALSE)</f>
        <v>130743</v>
      </c>
    </row>
    <row r="35" spans="1:8" s="49" customFormat="1" ht="15" x14ac:dyDescent="0.2">
      <c r="A35" s="49" t="str">
        <f>WORK_CCDEB_DATA!B19</f>
        <v>Lake Geneva J1</v>
      </c>
      <c r="B35" s="56">
        <f>VLOOKUP($A35,WORK_CCDEB_DATA!$B$3:$AZ$30,9,FALSE)</f>
        <v>20</v>
      </c>
      <c r="C35" s="56">
        <f>VLOOKUP($A35,WORK_CCDEB_DATA!$B$3:$AZ$30,49,FALSE)</f>
        <v>7345153.0599999996</v>
      </c>
      <c r="D35" s="56">
        <f>VLOOKUP($A35,WORK_CCDEB_DATA!$B$3:$AZ$30,16,FALSE)</f>
        <v>22909420.890000001</v>
      </c>
      <c r="E35" s="56">
        <f>VLOOKUP($A35,WORK_CCDEB_DATA!$B$3:$AZ$30,46,FALSE)</f>
        <v>169454</v>
      </c>
      <c r="F35" s="50"/>
      <c r="G35" s="56">
        <f>VLOOKUP($A35,WORK_CCDEB_DATA!$B$3:$AZ$30,47,FALSE)</f>
        <v>125825</v>
      </c>
    </row>
    <row r="36" spans="1:8" s="49" customFormat="1" ht="15" x14ac:dyDescent="0.2">
      <c r="A36" s="49" t="str">
        <f>WORK_CCDEB_DATA!B20</f>
        <v>Lake Geneva-Genoa UHS</v>
      </c>
      <c r="B36" s="56">
        <f>VLOOKUP($A36,WORK_CCDEB_DATA!$B$3:$AZ$30,9,FALSE)</f>
        <v>29</v>
      </c>
      <c r="C36" s="56">
        <f>VLOOKUP($A36,WORK_CCDEB_DATA!$B$3:$AZ$30,49,FALSE)</f>
        <v>7345153.0599999996</v>
      </c>
      <c r="D36" s="56">
        <f>VLOOKUP($A36,WORK_CCDEB_DATA!$B$3:$AZ$30,16,FALSE)</f>
        <v>19133148.52</v>
      </c>
      <c r="E36" s="56">
        <f>VLOOKUP($A36,WORK_CCDEB_DATA!$B$3:$AZ$30,46,FALSE)</f>
        <v>140246</v>
      </c>
      <c r="F36" s="50"/>
      <c r="G36" s="56">
        <f>VLOOKUP($A36,WORK_CCDEB_DATA!$B$3:$AZ$30,47,FALSE)</f>
        <v>104137</v>
      </c>
    </row>
    <row r="37" spans="1:8" s="49" customFormat="1" ht="15" x14ac:dyDescent="0.2">
      <c r="A37" s="49" t="str">
        <f>WORK_CCDEB_DATA!B21</f>
        <v>Linn J6</v>
      </c>
      <c r="B37" s="56">
        <f>VLOOKUP($A37,WORK_CCDEB_DATA!$B$3:$AZ$30,9,FALSE)</f>
        <v>1</v>
      </c>
      <c r="C37" s="56">
        <f>VLOOKUP($A37,WORK_CCDEB_DATA!$B$3:$AZ$30,49,FALSE)</f>
        <v>7345153.0599999996</v>
      </c>
      <c r="D37" s="56">
        <f>VLOOKUP($A37,WORK_CCDEB_DATA!$B$3:$AZ$30,16,FALSE)</f>
        <v>1632302.21</v>
      </c>
      <c r="E37" s="56">
        <f>VLOOKUP($A37,WORK_CCDEB_DATA!$B$3:$AZ$30,46,FALSE)</f>
        <v>26</v>
      </c>
      <c r="F37" s="50"/>
      <c r="G37" s="56">
        <f>VLOOKUP($A37,WORK_CCDEB_DATA!$B$3:$AZ$30,47,FALSE)</f>
        <v>19</v>
      </c>
    </row>
    <row r="38" spans="1:8" s="49" customFormat="1" ht="15" x14ac:dyDescent="0.2">
      <c r="A38" s="49" t="str">
        <f>WORK_CCDEB_DATA!B24</f>
        <v>Sharon J11</v>
      </c>
      <c r="B38" s="56">
        <f>VLOOKUP($A38,WORK_CCDEB_DATA!$B$3:$AZ$30,9,FALSE)</f>
        <v>3</v>
      </c>
      <c r="C38" s="56">
        <f>VLOOKUP($A38,WORK_CCDEB_DATA!$B$3:$AZ$30,49,FALSE)</f>
        <v>7345153.0599999996</v>
      </c>
      <c r="D38" s="56">
        <f>VLOOKUP($A38,WORK_CCDEB_DATA!$B$3:$AZ$30,16,FALSE)</f>
        <v>3672107.91</v>
      </c>
      <c r="E38" s="56">
        <f>VLOOKUP($A38,WORK_CCDEB_DATA!$B$3:$AZ$30,46,FALSE)</f>
        <v>81756</v>
      </c>
      <c r="F38" s="50"/>
      <c r="G38" s="56">
        <f>VLOOKUP($A38,WORK_CCDEB_DATA!$B$3:$AZ$30,47,FALSE)</f>
        <v>60706</v>
      </c>
    </row>
    <row r="39" spans="1:8" s="49" customFormat="1" ht="15" x14ac:dyDescent="0.2">
      <c r="A39" s="49" t="str">
        <f>WORK_CCDEB_DATA!B26</f>
        <v>Walworth J1</v>
      </c>
      <c r="B39" s="56">
        <f>VLOOKUP($A39,WORK_CCDEB_DATA!$B$3:$AZ$30,9,FALSE)</f>
        <v>4</v>
      </c>
      <c r="C39" s="56">
        <f>VLOOKUP($A39,WORK_CCDEB_DATA!$B$3:$AZ$30,49,FALSE)</f>
        <v>7345153.0599999996</v>
      </c>
      <c r="D39" s="56">
        <f>VLOOKUP($A39,WORK_CCDEB_DATA!$B$3:$AZ$30,16,FALSE)</f>
        <v>5721240.6100000003</v>
      </c>
      <c r="E39" s="56">
        <f>VLOOKUP($A39,WORK_CCDEB_DATA!$B$3:$AZ$30,46,FALSE)</f>
        <v>82394</v>
      </c>
      <c r="F39" s="50"/>
      <c r="G39" s="56">
        <f>VLOOKUP($A39,WORK_CCDEB_DATA!$B$3:$AZ$30,47,FALSE)</f>
        <v>61180</v>
      </c>
    </row>
    <row r="40" spans="1:8" s="63" customFormat="1" ht="15" x14ac:dyDescent="0.2">
      <c r="A40" s="63" t="str">
        <f>WORK_CCDEB_DATA!B28</f>
        <v>Whitewater</v>
      </c>
      <c r="B40" s="56">
        <f>VLOOKUP($A40,WORK_CCDEB_DATA!$B$3:$AZ$30,9,FALSE)</f>
        <v>25</v>
      </c>
      <c r="C40" s="56">
        <f>VLOOKUP($A40,WORK_CCDEB_DATA!$B$3:$AZ$30,49,FALSE)</f>
        <v>7345153.0599999996</v>
      </c>
      <c r="D40" s="56">
        <f>VLOOKUP($A40,WORK_CCDEB_DATA!$B$3:$AZ$30,16,FALSE)</f>
        <v>21811974.370000001</v>
      </c>
      <c r="E40" s="56">
        <f>VLOOKUP($A40,WORK_CCDEB_DATA!$B$3:$AZ$30,46,FALSE)</f>
        <v>382542</v>
      </c>
      <c r="F40" s="53"/>
      <c r="G40" s="56">
        <f>VLOOKUP($A40,WORK_CCDEB_DATA!$B$3:$AZ$30,47,FALSE)</f>
        <v>284049</v>
      </c>
    </row>
    <row r="41" spans="1:8" s="49" customFormat="1" ht="15" x14ac:dyDescent="0.2">
      <c r="A41" s="63" t="str">
        <f>WORK_CCDEB_DATA!B29</f>
        <v>Williams Bay</v>
      </c>
      <c r="B41" s="56">
        <f>VLOOKUP($A41,WORK_CCDEB_DATA!$B$3:$AZ$30,9,FALSE)</f>
        <v>5</v>
      </c>
      <c r="C41" s="56">
        <f>VLOOKUP($A41,WORK_CCDEB_DATA!$B$3:$AZ$30,49,FALSE)</f>
        <v>7345153.0599999996</v>
      </c>
      <c r="D41" s="56">
        <f>VLOOKUP($A41,WORK_CCDEB_DATA!$B$3:$AZ$30,16,FALSE)</f>
        <v>8376569.8700000001</v>
      </c>
      <c r="E41" s="56">
        <f>VLOOKUP($A41,WORK_CCDEB_DATA!$B$3:$AZ$30,46,FALSE)</f>
        <v>987</v>
      </c>
      <c r="F41" s="53"/>
      <c r="G41" s="56">
        <f>VLOOKUP($A41,WORK_CCDEB_DATA!$B$3:$AZ$30,47,FALSE)</f>
        <v>733</v>
      </c>
    </row>
    <row r="42" spans="1:8" s="49" customFormat="1" ht="16.5" thickBot="1" x14ac:dyDescent="0.3">
      <c r="A42" s="72"/>
      <c r="B42" s="74">
        <f>SUM(B28:B41)</f>
        <v>191</v>
      </c>
      <c r="C42" s="70">
        <f>SUM(C28:C41)</f>
        <v>102832142.84000002</v>
      </c>
      <c r="D42" s="71">
        <f>SUM(D28:D41)</f>
        <v>189091377.20000002</v>
      </c>
      <c r="E42" s="71">
        <f>SUM(E28:E41)</f>
        <v>2286910</v>
      </c>
      <c r="F42" s="73"/>
      <c r="G42" s="93">
        <f>SUM(G28:G41)</f>
        <v>1698098</v>
      </c>
      <c r="H42" s="52"/>
    </row>
    <row r="45" spans="1:8" s="40" customFormat="1" ht="18.75" thickBot="1" x14ac:dyDescent="0.3">
      <c r="A45" s="65" t="s">
        <v>141</v>
      </c>
      <c r="B45" s="66">
        <f>B15+B25+B42</f>
        <v>396</v>
      </c>
      <c r="C45" s="66">
        <f>C15+C25+C42</f>
        <v>144830042.07000002</v>
      </c>
      <c r="D45" s="67">
        <f>D15+D25+D42</f>
        <v>490621636.86000001</v>
      </c>
      <c r="E45" s="67">
        <f>E15+E25+E42</f>
        <v>5477627</v>
      </c>
      <c r="F45" s="68"/>
      <c r="G45" s="67">
        <f>G15+G25+G42</f>
        <v>4067299</v>
      </c>
    </row>
    <row r="46" spans="1:8" ht="15" thickTop="1" x14ac:dyDescent="0.2"/>
    <row r="47" spans="1:8" s="47" customFormat="1" ht="12" x14ac:dyDescent="0.2">
      <c r="A47" s="47" t="s">
        <v>172</v>
      </c>
    </row>
    <row r="48" spans="1:8" s="47" customFormat="1" ht="12" x14ac:dyDescent="0.2"/>
    <row r="49" spans="1:2" s="47" customFormat="1" ht="12" x14ac:dyDescent="0.2">
      <c r="A49" s="88" t="s">
        <v>151</v>
      </c>
      <c r="B49" s="99">
        <f>WORK_CCDEB_DATA!AW3</f>
        <v>0.74252956619999999</v>
      </c>
    </row>
  </sheetData>
  <mergeCells count="3">
    <mergeCell ref="A1:H1"/>
    <mergeCell ref="A2:H2"/>
    <mergeCell ref="A3:H3"/>
  </mergeCells>
  <printOptions horizontalCentered="1"/>
  <pageMargins left="0.75" right="0.75" top="0.34" bottom="0.3" header="0.17" footer="0.17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0"/>
  <sheetViews>
    <sheetView zoomScale="85" zoomScaleNormal="85" workbookViewId="0">
      <pane ySplit="11" topLeftCell="A12" activePane="bottomLeft" state="frozenSplit"/>
      <selection pane="bottomLeft" activeCell="H27" sqref="H27"/>
    </sheetView>
  </sheetViews>
  <sheetFormatPr defaultRowHeight="12" customHeight="1" x14ac:dyDescent="0.2"/>
  <cols>
    <col min="1" max="1" width="3.85546875" style="1" customWidth="1"/>
    <col min="2" max="2" width="1" style="1" customWidth="1"/>
    <col min="3" max="3" width="13.5703125" style="1" customWidth="1"/>
    <col min="4" max="4" width="9.85546875" style="7" customWidth="1"/>
    <col min="5" max="5" width="4.42578125" style="1" customWidth="1"/>
    <col min="6" max="6" width="16.85546875" style="1" customWidth="1"/>
    <col min="7" max="7" width="8.85546875" style="1" customWidth="1"/>
    <col min="8" max="8" width="13.28515625" style="1" customWidth="1"/>
    <col min="9" max="9" width="1.5703125" style="1" customWidth="1"/>
    <col min="10" max="10" width="4.42578125" style="6" customWidth="1"/>
    <col min="11" max="11" width="1" style="1" customWidth="1"/>
    <col min="12" max="12" width="11" style="1" customWidth="1"/>
    <col min="13" max="13" width="9.140625" style="1"/>
    <col min="14" max="14" width="13.140625" style="1" customWidth="1"/>
    <col min="15" max="15" width="12.5703125" style="1" customWidth="1"/>
    <col min="16" max="16" width="16.7109375" style="1" customWidth="1"/>
    <col min="17" max="16384" width="9.140625" style="1"/>
  </cols>
  <sheetData>
    <row r="1" spans="1:16" s="2" customFormat="1" ht="16.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16.5" x14ac:dyDescent="0.25">
      <c r="A2" s="103" t="s">
        <v>173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2" customFormat="1" ht="16.5" x14ac:dyDescent="0.25">
      <c r="A3" s="103" t="str">
        <f>INDEX(WORK_CCDEB_DATA!B2:B30,WORK_CCDEB_DATA!A1)</f>
        <v>Use arrow at right to select district.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s="2" customFormat="1" ht="20.25" customHeight="1" thickBot="1" x14ac:dyDescent="0.3">
      <c r="A4" s="12"/>
      <c r="C4" s="60"/>
      <c r="D4" s="61"/>
      <c r="E4" s="12"/>
      <c r="F4" s="12"/>
      <c r="G4" s="12"/>
      <c r="H4" s="12"/>
      <c r="I4" s="12"/>
      <c r="J4" s="12"/>
      <c r="K4" s="12"/>
      <c r="L4" s="12"/>
      <c r="M4" s="12"/>
    </row>
    <row r="5" spans="1:16" s="13" customFormat="1" ht="12" customHeight="1" x14ac:dyDescent="0.25">
      <c r="D5" s="14" t="s">
        <v>118</v>
      </c>
      <c r="E5" s="15"/>
      <c r="F5" s="16"/>
      <c r="G5" s="17"/>
      <c r="K5" s="14" t="s">
        <v>118</v>
      </c>
      <c r="L5" s="29"/>
      <c r="M5" s="16"/>
      <c r="N5" s="16"/>
      <c r="O5" s="17"/>
    </row>
    <row r="6" spans="1:16" s="13" customFormat="1" ht="12" customHeight="1" thickBot="1" x14ac:dyDescent="0.3">
      <c r="D6" s="114">
        <f>INDEX(WORK_CCDEB_DATA!C2:C30,WORK_CCDEB_DATA!A1)</f>
        <v>0</v>
      </c>
      <c r="E6" s="115"/>
      <c r="F6" s="115"/>
      <c r="G6" s="116"/>
      <c r="K6" s="114" t="str">
        <f>INDEX(WORK_CCDEB_DATA!B2:B30,WORK_CCDEB_DATA!A1)</f>
        <v>Use arrow at right to select district.</v>
      </c>
      <c r="L6" s="115"/>
      <c r="M6" s="115"/>
      <c r="N6" s="115"/>
      <c r="O6" s="116"/>
    </row>
    <row r="7" spans="1:16" s="2" customFormat="1" ht="12" customHeight="1" x14ac:dyDescent="0.2">
      <c r="D7" s="18"/>
      <c r="E7" s="19"/>
      <c r="F7" s="20"/>
      <c r="G7" s="21"/>
      <c r="J7" s="24"/>
      <c r="K7" s="18"/>
      <c r="L7" s="30"/>
      <c r="M7" s="20"/>
      <c r="N7" s="20"/>
      <c r="O7" s="21"/>
    </row>
    <row r="8" spans="1:16" s="2" customFormat="1" ht="11.25" x14ac:dyDescent="0.2">
      <c r="D8" s="22" t="s">
        <v>119</v>
      </c>
      <c r="E8" s="23"/>
      <c r="F8" s="24"/>
      <c r="G8" s="32">
        <f>INDEX(WORK_CCDEB_DATA!AX2:AX30,WORK_CCDEB_DATA!$A$1)</f>
        <v>0</v>
      </c>
      <c r="K8" s="31" t="s">
        <v>121</v>
      </c>
      <c r="L8" s="28"/>
      <c r="M8" s="28"/>
      <c r="N8" s="28"/>
      <c r="O8" s="32">
        <f>INDEX(WORK_CCDEB_DATA!L$2:L$30,WORK_CCDEB_DATA!$A$1)</f>
        <v>0</v>
      </c>
    </row>
    <row r="9" spans="1:16" s="2" customFormat="1" ht="11.25" x14ac:dyDescent="0.2">
      <c r="D9" s="22" t="s">
        <v>117</v>
      </c>
      <c r="E9" s="23"/>
      <c r="F9" s="24"/>
      <c r="G9" s="32">
        <f>INDEX(WORK_CCDEB_DATA!AY2:AY30,WORK_CCDEB_DATA!$A$1)</f>
        <v>0</v>
      </c>
      <c r="K9" s="31" t="s">
        <v>122</v>
      </c>
      <c r="L9" s="24"/>
      <c r="M9" s="24"/>
      <c r="N9" s="24"/>
      <c r="O9" s="32">
        <f>INDEX(WORK_CCDEB_DATA!I$2:$I30,WORK_CCDEB_DATA!$A$1)</f>
        <v>0</v>
      </c>
    </row>
    <row r="10" spans="1:16" s="2" customFormat="1" thickBot="1" x14ac:dyDescent="0.25">
      <c r="D10" s="25" t="s">
        <v>120</v>
      </c>
      <c r="E10" s="26"/>
      <c r="F10" s="27"/>
      <c r="G10" s="35" t="e">
        <f>ROUND((G8/G9),2)</f>
        <v>#DIV/0!</v>
      </c>
      <c r="K10" s="31" t="s">
        <v>123</v>
      </c>
      <c r="L10" s="24"/>
      <c r="M10" s="24"/>
      <c r="N10" s="24"/>
      <c r="O10" s="32">
        <f>INDEX(WORK_CCDEB_DATA!J$2:J$30,WORK_CCDEB_DATA!$A$1)</f>
        <v>0</v>
      </c>
    </row>
    <row r="11" spans="1:16" s="2" customFormat="1" thickBot="1" x14ac:dyDescent="0.25">
      <c r="D11" s="10"/>
      <c r="K11" s="33" t="s">
        <v>124</v>
      </c>
      <c r="L11" s="27"/>
      <c r="M11" s="27"/>
      <c r="N11" s="27"/>
      <c r="O11" s="34">
        <f>INDEX(WORK_CCDEB_DATA!K$2:K$30,WORK_CCDEB_DATA!$A$1)</f>
        <v>0</v>
      </c>
    </row>
    <row r="12" spans="1:16" s="2" customFormat="1" ht="11.25" x14ac:dyDescent="0.2">
      <c r="D12" s="10"/>
      <c r="J12" s="5"/>
    </row>
    <row r="13" spans="1:16" s="2" customFormat="1" ht="11.25" x14ac:dyDescent="0.2">
      <c r="A13" s="10"/>
      <c r="D13" s="105" t="s">
        <v>149</v>
      </c>
      <c r="E13" s="105"/>
      <c r="F13" s="105"/>
      <c r="G13" s="105"/>
      <c r="J13" s="5"/>
      <c r="L13" s="105" t="s">
        <v>125</v>
      </c>
      <c r="M13" s="105"/>
      <c r="N13" s="105"/>
      <c r="O13" s="105"/>
    </row>
    <row r="14" spans="1:16" s="2" customFormat="1" ht="11.25" x14ac:dyDescent="0.2">
      <c r="A14" s="10"/>
      <c r="E14" s="77" t="s">
        <v>55</v>
      </c>
      <c r="F14" s="4">
        <f>INDEX(WORK_CCDEB_DATA!D$2:D$30,WORK_CCDEB_DATA!$A$1)</f>
        <v>0</v>
      </c>
      <c r="J14" s="5"/>
      <c r="M14" s="10" t="s">
        <v>55</v>
      </c>
      <c r="N14" s="8">
        <f>INDEX(WORK_CCDEB_DATA!G$2:G$30,WORK_CCDEB_DATA!$A$1)</f>
        <v>0</v>
      </c>
    </row>
    <row r="15" spans="1:16" s="2" customFormat="1" ht="11.25" x14ac:dyDescent="0.2">
      <c r="A15" s="10"/>
      <c r="E15" s="77" t="s">
        <v>56</v>
      </c>
      <c r="F15" s="4">
        <f>INDEX(WORK_CCDEB_DATA!E$2:E$30,WORK_CCDEB_DATA!$A$1)</f>
        <v>0</v>
      </c>
      <c r="J15" s="5"/>
      <c r="M15" s="10" t="s">
        <v>56</v>
      </c>
      <c r="N15" s="8">
        <f>INDEX(WORK_CCDEB_DATA!H$2:H$30,WORK_CCDEB_DATA!$A$1)</f>
        <v>0</v>
      </c>
    </row>
    <row r="16" spans="1:16" s="2" customFormat="1" ht="11.25" x14ac:dyDescent="0.2">
      <c r="A16" s="10"/>
      <c r="E16" s="77" t="s">
        <v>57</v>
      </c>
      <c r="F16" s="4">
        <f>INDEX(WORK_CCDEB_DATA!F$2:F$30,WORK_CCDEB_DATA!$A$1)</f>
        <v>0</v>
      </c>
      <c r="J16" s="5"/>
    </row>
    <row r="17" spans="1:18" s="2" customFormat="1" ht="12" customHeight="1" x14ac:dyDescent="0.2">
      <c r="A17" s="10"/>
      <c r="G17" s="5"/>
      <c r="J17" s="5"/>
    </row>
    <row r="18" spans="1:18" s="24" customFormat="1" ht="12" customHeight="1" x14ac:dyDescent="0.2">
      <c r="B18" s="36"/>
      <c r="C18" s="106" t="s">
        <v>174</v>
      </c>
      <c r="D18" s="107"/>
      <c r="E18" s="107"/>
      <c r="F18" s="107"/>
      <c r="G18" s="107"/>
      <c r="H18" s="108"/>
      <c r="L18" s="106" t="s">
        <v>179</v>
      </c>
      <c r="M18" s="107"/>
      <c r="N18" s="107"/>
      <c r="O18" s="107"/>
      <c r="P18" s="108"/>
      <c r="Q18" s="36"/>
      <c r="R18" s="36"/>
    </row>
    <row r="19" spans="1:18" s="24" customFormat="1" ht="12" customHeight="1" x14ac:dyDescent="0.2">
      <c r="B19" s="36"/>
      <c r="C19" s="43"/>
      <c r="D19" s="43"/>
      <c r="E19" s="43"/>
      <c r="F19" s="43"/>
      <c r="G19" s="43"/>
      <c r="H19" s="43"/>
      <c r="L19" s="43"/>
      <c r="M19" s="43"/>
      <c r="N19" s="43"/>
      <c r="O19" s="43"/>
      <c r="P19" s="43"/>
      <c r="Q19" s="36"/>
      <c r="R19" s="36"/>
    </row>
    <row r="20" spans="1:18" s="24" customFormat="1" ht="12" customHeight="1" x14ac:dyDescent="0.2">
      <c r="A20" s="23" t="s">
        <v>52</v>
      </c>
      <c r="C20" s="24" t="s">
        <v>53</v>
      </c>
      <c r="G20" s="46" t="s">
        <v>30</v>
      </c>
      <c r="H20" s="37">
        <f>INDEX(WORK_CCDEB_DATA!I$2:I$30,WORK_CCDEB_DATA!$A$1)</f>
        <v>0</v>
      </c>
      <c r="J20" s="23" t="s">
        <v>3</v>
      </c>
      <c r="K20" s="23"/>
      <c r="L20" s="24" t="s">
        <v>4</v>
      </c>
      <c r="P20" s="37">
        <f>INDEX(WORK_CCDEB_DATA!D$2:D$30,WORK_CCDEB_DATA!$A$1)</f>
        <v>0</v>
      </c>
    </row>
    <row r="21" spans="1:18" s="24" customFormat="1" ht="12" customHeight="1" x14ac:dyDescent="0.2">
      <c r="A21" s="23"/>
      <c r="C21" s="113" t="s">
        <v>136</v>
      </c>
      <c r="D21" s="113"/>
      <c r="E21" s="113"/>
      <c r="F21" s="113"/>
      <c r="G21" s="46" t="s">
        <v>30</v>
      </c>
      <c r="H21" s="37">
        <f>INDEX(WORK_CCDEB_DATA!J$2:J$30,WORK_CCDEB_DATA!$A$1)</f>
        <v>0</v>
      </c>
      <c r="J21" s="23" t="s">
        <v>5</v>
      </c>
      <c r="K21" s="23"/>
      <c r="L21" s="24" t="s">
        <v>58</v>
      </c>
      <c r="P21" s="37">
        <f>P20*H22</f>
        <v>0</v>
      </c>
    </row>
    <row r="22" spans="1:18" s="24" customFormat="1" ht="12" customHeight="1" x14ac:dyDescent="0.2">
      <c r="A22" s="23" t="s">
        <v>54</v>
      </c>
      <c r="C22" s="24" t="s">
        <v>129</v>
      </c>
      <c r="G22" s="46" t="s">
        <v>34</v>
      </c>
      <c r="H22" s="37">
        <f>SUM(H20:H21)</f>
        <v>0</v>
      </c>
      <c r="J22" s="23" t="s">
        <v>6</v>
      </c>
      <c r="K22" s="23"/>
      <c r="L22" s="24" t="s">
        <v>7</v>
      </c>
      <c r="P22" s="96" t="e">
        <f>ROUND((H36/P21),8)</f>
        <v>#DIV/0!</v>
      </c>
    </row>
    <row r="23" spans="1:18" s="24" customFormat="1" ht="12" customHeight="1" x14ac:dyDescent="0.2">
      <c r="A23" s="23"/>
      <c r="G23" s="38"/>
      <c r="J23" s="23" t="s">
        <v>8</v>
      </c>
      <c r="K23" s="23"/>
      <c r="L23" s="24" t="s">
        <v>9</v>
      </c>
      <c r="P23" s="37">
        <f>P21-H46</f>
        <v>0</v>
      </c>
    </row>
    <row r="24" spans="1:18" s="24" customFormat="1" ht="12" customHeight="1" x14ac:dyDescent="0.2">
      <c r="B24" s="36"/>
      <c r="C24" s="106" t="s">
        <v>175</v>
      </c>
      <c r="D24" s="107"/>
      <c r="E24" s="107"/>
      <c r="F24" s="107"/>
      <c r="G24" s="107"/>
      <c r="H24" s="108"/>
      <c r="J24" s="23" t="s">
        <v>10</v>
      </c>
      <c r="K24" s="23"/>
      <c r="L24" s="24" t="s">
        <v>11</v>
      </c>
      <c r="P24" s="39" t="e">
        <f>P22*P23</f>
        <v>#DIV/0!</v>
      </c>
    </row>
    <row r="25" spans="1:18" s="40" customFormat="1" ht="12" customHeight="1" x14ac:dyDescent="0.2">
      <c r="J25" s="23" t="s">
        <v>12</v>
      </c>
      <c r="K25" s="23"/>
      <c r="L25" s="24" t="s">
        <v>13</v>
      </c>
      <c r="M25" s="24"/>
      <c r="N25" s="24"/>
      <c r="O25" s="24"/>
      <c r="P25" s="37">
        <f>INDEX(WORK_CCDEB_DATA!E$2:E$30,WORK_CCDEB_DATA!$A$1)</f>
        <v>0</v>
      </c>
    </row>
    <row r="26" spans="1:18" s="24" customFormat="1" ht="12" customHeight="1" x14ac:dyDescent="0.2">
      <c r="A26" s="23" t="s">
        <v>153</v>
      </c>
      <c r="B26" s="23"/>
      <c r="C26" s="24" t="s">
        <v>31</v>
      </c>
      <c r="H26" s="39">
        <f>O8</f>
        <v>0</v>
      </c>
      <c r="J26" s="23" t="s">
        <v>14</v>
      </c>
      <c r="K26" s="23"/>
      <c r="L26" s="24" t="s">
        <v>115</v>
      </c>
      <c r="P26" s="37">
        <f>P25*H22</f>
        <v>0</v>
      </c>
    </row>
    <row r="27" spans="1:18" s="24" customFormat="1" ht="12" customHeight="1" x14ac:dyDescent="0.2">
      <c r="A27" s="23" t="s">
        <v>1</v>
      </c>
      <c r="C27" s="28" t="s">
        <v>135</v>
      </c>
      <c r="D27" s="28"/>
      <c r="E27" s="28"/>
      <c r="F27" s="28"/>
      <c r="G27" s="46" t="s">
        <v>30</v>
      </c>
      <c r="H27" s="39">
        <f>INDEX(WORK_CCDEB_DATA!M$2:M$30,WORK_CCDEB_DATA!$A$1)</f>
        <v>0</v>
      </c>
      <c r="J27" s="23" t="s">
        <v>15</v>
      </c>
      <c r="K27" s="23"/>
      <c r="L27" s="24" t="s">
        <v>16</v>
      </c>
      <c r="P27" s="24" t="e">
        <f>ROUND((H39/P26),8)</f>
        <v>#DIV/0!</v>
      </c>
    </row>
    <row r="28" spans="1:18" s="24" customFormat="1" ht="12" customHeight="1" x14ac:dyDescent="0.2">
      <c r="A28" s="23" t="s">
        <v>32</v>
      </c>
      <c r="C28" s="24" t="s">
        <v>33</v>
      </c>
      <c r="G28" s="46" t="s">
        <v>34</v>
      </c>
      <c r="H28" s="39">
        <f>SUM(H26:H27)</f>
        <v>0</v>
      </c>
      <c r="J28" s="23" t="s">
        <v>17</v>
      </c>
      <c r="K28" s="23"/>
      <c r="L28" s="24" t="s">
        <v>18</v>
      </c>
      <c r="P28" s="37">
        <f>P26-H46</f>
        <v>0</v>
      </c>
    </row>
    <row r="29" spans="1:18" s="24" customFormat="1" ht="12" customHeight="1" x14ac:dyDescent="0.2">
      <c r="A29" s="23" t="s">
        <v>35</v>
      </c>
      <c r="C29" s="24" t="s">
        <v>167</v>
      </c>
      <c r="G29" s="46" t="s">
        <v>36</v>
      </c>
      <c r="H29" s="39">
        <f>INDEX(WORK_CCDEB_DATA!O$2:O$30,WORK_CCDEB_DATA!$A$1)</f>
        <v>0</v>
      </c>
      <c r="J29" s="23" t="s">
        <v>19</v>
      </c>
      <c r="K29" s="23"/>
      <c r="L29" s="24" t="s">
        <v>20</v>
      </c>
      <c r="P29" s="39" t="e">
        <f>P27*P28</f>
        <v>#DIV/0!</v>
      </c>
    </row>
    <row r="30" spans="1:18" s="40" customFormat="1" ht="12" customHeight="1" x14ac:dyDescent="0.2">
      <c r="A30" s="23" t="s">
        <v>168</v>
      </c>
      <c r="B30" s="24"/>
      <c r="C30" s="24" t="s">
        <v>37</v>
      </c>
      <c r="D30" s="24"/>
      <c r="E30" s="24"/>
      <c r="F30" s="24"/>
      <c r="G30" s="46" t="s">
        <v>36</v>
      </c>
      <c r="H30" s="39">
        <f>INDEX(WORK_CCDEB_DATA!P$2:P$30,WORK_CCDEB_DATA!$A$1)</f>
        <v>0</v>
      </c>
      <c r="J30" s="23" t="s">
        <v>21</v>
      </c>
      <c r="K30" s="23"/>
      <c r="L30" s="24" t="s">
        <v>22</v>
      </c>
      <c r="M30" s="24"/>
      <c r="N30" s="24"/>
      <c r="O30" s="24"/>
      <c r="P30" s="37">
        <f>INDEX(WORK_CCDEB_DATA!F$2:F$30,WORK_CCDEB_DATA!$A$1)</f>
        <v>0</v>
      </c>
    </row>
    <row r="31" spans="1:18" s="24" customFormat="1" ht="12" customHeight="1" x14ac:dyDescent="0.2">
      <c r="A31" s="23" t="s">
        <v>38</v>
      </c>
      <c r="C31" s="24" t="s">
        <v>39</v>
      </c>
      <c r="G31" s="46" t="s">
        <v>34</v>
      </c>
      <c r="H31" s="37">
        <f>INDEX(WORK_CCDEB_DATA!Q$2:Q$30,WORK_CCDEB_DATA!$A$1)</f>
        <v>0</v>
      </c>
      <c r="J31" s="23" t="s">
        <v>23</v>
      </c>
      <c r="K31" s="23"/>
      <c r="L31" s="24" t="s">
        <v>116</v>
      </c>
      <c r="P31" s="37">
        <f>P30*H22</f>
        <v>0</v>
      </c>
    </row>
    <row r="32" spans="1:18" s="24" customFormat="1" ht="12" customHeight="1" x14ac:dyDescent="0.2">
      <c r="A32" s="23" t="s">
        <v>1</v>
      </c>
      <c r="C32" s="95" t="s">
        <v>40</v>
      </c>
      <c r="D32" s="94"/>
      <c r="E32" s="94"/>
      <c r="F32" s="94"/>
      <c r="G32" s="80"/>
      <c r="H32" s="39" t="e">
        <f>H31/H22</f>
        <v>#DIV/0!</v>
      </c>
      <c r="J32" s="23" t="s">
        <v>24</v>
      </c>
      <c r="K32" s="23"/>
      <c r="L32" s="24" t="s">
        <v>25</v>
      </c>
      <c r="P32" s="24" t="e">
        <f>ROUND((H41/P31),8)</f>
        <v>#DIV/0!</v>
      </c>
    </row>
    <row r="33" spans="1:18" s="24" customFormat="1" ht="12" customHeight="1" x14ac:dyDescent="0.2">
      <c r="A33" s="23" t="s">
        <v>41</v>
      </c>
      <c r="C33" s="24" t="s">
        <v>39</v>
      </c>
      <c r="G33" s="94"/>
      <c r="H33" s="37">
        <f>H31</f>
        <v>0</v>
      </c>
      <c r="J33" s="23" t="s">
        <v>26</v>
      </c>
      <c r="K33" s="23"/>
      <c r="L33" s="24" t="s">
        <v>27</v>
      </c>
      <c r="P33" s="37">
        <f>P31-H46</f>
        <v>0</v>
      </c>
    </row>
    <row r="34" spans="1:18" s="24" customFormat="1" ht="12" customHeight="1" x14ac:dyDescent="0.2">
      <c r="A34" s="23" t="s">
        <v>42</v>
      </c>
      <c r="C34" s="24" t="s">
        <v>130</v>
      </c>
      <c r="G34" s="94"/>
      <c r="H34" s="37">
        <f>INDEX(WORK_CCDEB_DATA!G$2:G$30,WORK_CCDEB_DATA!$A$1)</f>
        <v>0</v>
      </c>
      <c r="J34" s="23" t="s">
        <v>28</v>
      </c>
      <c r="K34" s="23"/>
      <c r="L34" s="24" t="s">
        <v>29</v>
      </c>
      <c r="P34" s="39" t="e">
        <f>P33*P32</f>
        <v>#DIV/0!</v>
      </c>
    </row>
    <row r="35" spans="1:18" s="24" customFormat="1" ht="12" customHeight="1" x14ac:dyDescent="0.2">
      <c r="A35" s="23" t="s">
        <v>43</v>
      </c>
      <c r="C35" s="24" t="s">
        <v>44</v>
      </c>
      <c r="G35" s="94"/>
      <c r="H35" s="37">
        <f>INDEX(WORK_CCDEB_DATA!S$2:S$30,WORK_CCDEB_DATA!$A$1)</f>
        <v>0</v>
      </c>
      <c r="J35" s="41"/>
      <c r="K35" s="40"/>
      <c r="L35" s="40"/>
      <c r="M35" s="40"/>
      <c r="N35" s="40"/>
      <c r="O35" s="40"/>
      <c r="P35" s="40"/>
    </row>
    <row r="36" spans="1:18" s="24" customFormat="1" ht="12" customHeight="1" x14ac:dyDescent="0.2">
      <c r="A36" s="23" t="s">
        <v>45</v>
      </c>
      <c r="C36" s="24" t="s">
        <v>131</v>
      </c>
      <c r="G36" s="94"/>
      <c r="H36" s="37">
        <f>INDEX(WORK_CCDEB_DATA!T$2:T$30,WORK_CCDEB_DATA!$A$1)</f>
        <v>0</v>
      </c>
      <c r="J36" s="41"/>
      <c r="K36" s="40"/>
      <c r="L36" s="106" t="s">
        <v>180</v>
      </c>
      <c r="M36" s="107"/>
      <c r="N36" s="107"/>
      <c r="O36" s="107"/>
      <c r="P36" s="108"/>
    </row>
    <row r="37" spans="1:18" s="24" customFormat="1" ht="12" customHeight="1" x14ac:dyDescent="0.2">
      <c r="A37" s="23" t="s">
        <v>46</v>
      </c>
      <c r="C37" s="24" t="s">
        <v>132</v>
      </c>
      <c r="G37" s="94"/>
      <c r="H37" s="37">
        <f>INDEX(WORK_CCDEB_DATA!U$2:U$30,WORK_CCDEB_DATA!$A$1)</f>
        <v>0</v>
      </c>
    </row>
    <row r="38" spans="1:18" s="24" customFormat="1" ht="12" customHeight="1" x14ac:dyDescent="0.2">
      <c r="A38" s="23" t="s">
        <v>47</v>
      </c>
      <c r="C38" s="24" t="s">
        <v>48</v>
      </c>
      <c r="G38" s="24" t="s">
        <v>1</v>
      </c>
      <c r="H38" s="37">
        <f>INDEX(WORK_CCDEB_DATA!V$2:V$30,WORK_CCDEB_DATA!$A$1)</f>
        <v>0</v>
      </c>
      <c r="J38" s="23" t="s">
        <v>59</v>
      </c>
      <c r="K38" s="23"/>
      <c r="L38" s="24" t="s">
        <v>66</v>
      </c>
      <c r="N38" s="40"/>
      <c r="O38" s="40"/>
      <c r="P38" s="39" t="e">
        <f>P24</f>
        <v>#DIV/0!</v>
      </c>
    </row>
    <row r="39" spans="1:18" s="24" customFormat="1" ht="12" customHeight="1" x14ac:dyDescent="0.2">
      <c r="A39" s="23" t="s">
        <v>49</v>
      </c>
      <c r="C39" s="24" t="s">
        <v>133</v>
      </c>
      <c r="G39" s="94"/>
      <c r="H39" s="37">
        <f>INDEX(WORK_CCDEB_DATA!W$2:W$30,WORK_CCDEB_DATA!$A$1)</f>
        <v>0</v>
      </c>
      <c r="J39" s="23" t="s">
        <v>60</v>
      </c>
      <c r="K39" s="23"/>
      <c r="L39" s="24" t="s">
        <v>67</v>
      </c>
      <c r="N39" s="40"/>
      <c r="O39" s="40"/>
      <c r="P39" s="39" t="e">
        <f>P29</f>
        <v>#DIV/0!</v>
      </c>
    </row>
    <row r="40" spans="1:18" s="24" customFormat="1" ht="12" customHeight="1" x14ac:dyDescent="0.2">
      <c r="A40" s="23"/>
      <c r="C40" s="24" t="s">
        <v>147</v>
      </c>
      <c r="G40" s="94"/>
      <c r="H40" s="39"/>
      <c r="J40" s="23" t="s">
        <v>61</v>
      </c>
      <c r="K40" s="23"/>
      <c r="L40" s="24" t="s">
        <v>68</v>
      </c>
      <c r="N40" s="40"/>
      <c r="O40" s="40"/>
      <c r="P40" s="39" t="e">
        <f>P34</f>
        <v>#DIV/0!</v>
      </c>
      <c r="R40" s="37"/>
    </row>
    <row r="41" spans="1:18" s="24" customFormat="1" ht="12" customHeight="1" x14ac:dyDescent="0.2">
      <c r="A41" s="23" t="s">
        <v>50</v>
      </c>
      <c r="C41" s="24" t="s">
        <v>134</v>
      </c>
      <c r="G41" s="94"/>
      <c r="H41" s="37">
        <f>INDEX(WORK_CCDEB_DATA!X$2:X$30,WORK_CCDEB_DATA!$A$1)</f>
        <v>0</v>
      </c>
      <c r="J41" s="23" t="s">
        <v>62</v>
      </c>
      <c r="K41" s="23"/>
      <c r="L41" s="24" t="s">
        <v>72</v>
      </c>
      <c r="N41" s="40"/>
      <c r="O41" s="40"/>
      <c r="P41" s="39">
        <f>INDEX(WORK_CCDEB_DATA!AP$2:AP$30,WORK_CCDEB_DATA!$A$1)</f>
        <v>0</v>
      </c>
      <c r="Q41" s="85"/>
      <c r="R41" s="85"/>
    </row>
    <row r="42" spans="1:18" s="24" customFormat="1" ht="12" customHeight="1" x14ac:dyDescent="0.2">
      <c r="A42" s="23"/>
      <c r="C42" s="24" t="s">
        <v>51</v>
      </c>
      <c r="G42" s="94"/>
      <c r="H42" s="39"/>
      <c r="J42" s="23" t="s">
        <v>63</v>
      </c>
      <c r="K42" s="23"/>
      <c r="L42" s="24" t="s">
        <v>69</v>
      </c>
      <c r="N42" s="40"/>
      <c r="O42" s="40"/>
      <c r="P42" s="37">
        <f>INDEX(WORK_CCDEB_DATA!AQ$2:AQ$30,WORK_CCDEB_DATA!$A$1)</f>
        <v>0</v>
      </c>
    </row>
    <row r="43" spans="1:18" s="24" customFormat="1" ht="12" customHeight="1" x14ac:dyDescent="0.2">
      <c r="A43" s="23"/>
      <c r="B43" s="36"/>
      <c r="J43" s="23" t="s">
        <v>64</v>
      </c>
      <c r="K43" s="23"/>
      <c r="L43" s="24" t="s">
        <v>70</v>
      </c>
      <c r="N43" s="40"/>
      <c r="O43" s="40"/>
      <c r="P43" s="37">
        <f>INDEX(WORK_CCDEB_DATA!AR$2:AR$30,WORK_CCDEB_DATA!$A$1)</f>
        <v>0</v>
      </c>
    </row>
    <row r="44" spans="1:18" s="24" customFormat="1" ht="12" customHeight="1" x14ac:dyDescent="0.2">
      <c r="A44" s="23"/>
      <c r="B44" s="36"/>
      <c r="C44" s="106" t="s">
        <v>176</v>
      </c>
      <c r="D44" s="107"/>
      <c r="E44" s="107"/>
      <c r="F44" s="107"/>
      <c r="G44" s="107"/>
      <c r="H44" s="108"/>
      <c r="J44" s="23" t="s">
        <v>65</v>
      </c>
      <c r="K44" s="23"/>
      <c r="L44" s="24" t="s">
        <v>71</v>
      </c>
      <c r="N44" s="40"/>
      <c r="O44" s="40"/>
      <c r="P44" s="98">
        <f>SUM(P41:P43)</f>
        <v>0</v>
      </c>
      <c r="Q44" s="85"/>
      <c r="R44" s="85"/>
    </row>
    <row r="45" spans="1:18" s="24" customFormat="1" ht="12" customHeight="1" x14ac:dyDescent="0.2">
      <c r="A45" s="23"/>
      <c r="B45" s="42"/>
      <c r="J45" s="23"/>
      <c r="K45" s="23"/>
      <c r="N45" s="40"/>
      <c r="O45" s="40"/>
      <c r="P45" s="39"/>
    </row>
    <row r="46" spans="1:18" s="24" customFormat="1" ht="12" customHeight="1" x14ac:dyDescent="0.2">
      <c r="A46" s="23" t="s">
        <v>145</v>
      </c>
      <c r="C46" s="95" t="s">
        <v>137</v>
      </c>
      <c r="D46" s="95"/>
      <c r="E46" s="95"/>
      <c r="F46" s="2"/>
      <c r="G46" s="44"/>
      <c r="H46" s="37">
        <f>INDEX(WORK_CCDEB_DATA!Y$2:Y$30,WORK_CCDEB_DATA!$A$1)</f>
        <v>0</v>
      </c>
      <c r="J46" s="41"/>
      <c r="K46" s="40"/>
      <c r="L46" s="110" t="s">
        <v>181</v>
      </c>
      <c r="M46" s="111"/>
      <c r="N46" s="111"/>
      <c r="O46" s="111"/>
      <c r="P46" s="112"/>
    </row>
    <row r="47" spans="1:18" s="2" customFormat="1" ht="12" customHeight="1" x14ac:dyDescent="0.2">
      <c r="A47" s="2" t="s">
        <v>150</v>
      </c>
      <c r="C47" s="109" t="s">
        <v>146</v>
      </c>
      <c r="D47" s="109"/>
      <c r="E47" s="109"/>
      <c r="F47" s="109"/>
      <c r="H47" s="83" t="e">
        <f>H46/H22</f>
        <v>#DIV/0!</v>
      </c>
    </row>
    <row r="48" spans="1:18" s="2" customFormat="1" ht="12" customHeight="1" x14ac:dyDescent="0.2">
      <c r="J48" s="3" t="s">
        <v>73</v>
      </c>
      <c r="K48" s="3"/>
      <c r="L48" s="2" t="s">
        <v>144</v>
      </c>
      <c r="M48" s="1"/>
      <c r="N48" s="1"/>
      <c r="O48" s="1"/>
      <c r="P48" s="97" t="e">
        <f>ROUND((P44/H33),8)</f>
        <v>#DIV/0!</v>
      </c>
    </row>
    <row r="49" spans="3:16" s="2" customFormat="1" ht="12" customHeight="1" x14ac:dyDescent="0.2">
      <c r="J49" s="3" t="s">
        <v>74</v>
      </c>
      <c r="K49" s="3"/>
      <c r="L49" s="2" t="s">
        <v>76</v>
      </c>
      <c r="M49" s="1"/>
      <c r="N49" s="1"/>
      <c r="O49" s="1"/>
      <c r="P49" s="101" t="e">
        <f>ROUND((P48*H27),2)</f>
        <v>#DIV/0!</v>
      </c>
    </row>
    <row r="50" spans="3:16" s="2" customFormat="1" ht="12" customHeight="1" x14ac:dyDescent="0.2">
      <c r="G50" s="81"/>
      <c r="H50" s="84"/>
      <c r="J50" s="3" t="s">
        <v>75</v>
      </c>
      <c r="K50" s="3"/>
      <c r="L50" s="2" t="s">
        <v>114</v>
      </c>
      <c r="P50" s="100">
        <f>INDEX(WORK_CCDEB_DATA!AW$2:AW$30,WORK_CCDEB_DATA!$A$1)</f>
        <v>0</v>
      </c>
    </row>
    <row r="51" spans="3:16" s="2" customFormat="1" ht="12" customHeight="1" x14ac:dyDescent="0.2">
      <c r="G51" s="79"/>
      <c r="H51" s="84"/>
      <c r="J51" s="87" t="s">
        <v>126</v>
      </c>
      <c r="K51" s="11"/>
      <c r="L51" s="86" t="s">
        <v>127</v>
      </c>
      <c r="P51" s="102" t="e">
        <f>P49*P50</f>
        <v>#DIV/0!</v>
      </c>
    </row>
    <row r="52" spans="3:16" s="2" customFormat="1" ht="12" customHeight="1" x14ac:dyDescent="0.2">
      <c r="C52" s="2" t="s">
        <v>177</v>
      </c>
      <c r="D52" s="3"/>
      <c r="J52" s="5"/>
    </row>
    <row r="53" spans="3:16" s="2" customFormat="1" ht="12" customHeight="1" x14ac:dyDescent="0.2">
      <c r="C53" s="2" t="s">
        <v>178</v>
      </c>
      <c r="D53" s="3"/>
      <c r="J53" s="5"/>
    </row>
    <row r="54" spans="3:16" s="2" customFormat="1" ht="12" customHeight="1" x14ac:dyDescent="0.2">
      <c r="C54" s="2" t="s">
        <v>128</v>
      </c>
      <c r="D54" s="3"/>
      <c r="J54" s="5"/>
    </row>
    <row r="55" spans="3:16" s="2" customFormat="1" ht="12" customHeight="1" x14ac:dyDescent="0.2">
      <c r="D55" s="3"/>
      <c r="J55" s="5"/>
    </row>
    <row r="56" spans="3:16" s="2" customFormat="1" ht="12" customHeight="1" x14ac:dyDescent="0.2">
      <c r="D56" s="3"/>
      <c r="J56" s="5"/>
    </row>
    <row r="57" spans="3:16" s="2" customFormat="1" ht="12" customHeight="1" x14ac:dyDescent="0.2">
      <c r="D57" s="3"/>
      <c r="J57" s="5"/>
    </row>
    <row r="58" spans="3:16" s="2" customFormat="1" ht="12" customHeight="1" x14ac:dyDescent="0.2">
      <c r="D58" s="3"/>
      <c r="G58" s="81"/>
      <c r="H58" s="82"/>
      <c r="J58" s="5"/>
    </row>
    <row r="59" spans="3:16" s="2" customFormat="1" ht="12" customHeight="1" x14ac:dyDescent="0.2">
      <c r="D59" s="3"/>
      <c r="G59" s="81"/>
      <c r="H59" s="82"/>
      <c r="J59" s="5"/>
    </row>
    <row r="60" spans="3:16" s="2" customFormat="1" ht="12" customHeight="1" x14ac:dyDescent="0.2">
      <c r="D60" s="3"/>
      <c r="G60" s="77"/>
      <c r="J60" s="5"/>
    </row>
  </sheetData>
  <mergeCells count="15">
    <mergeCell ref="D6:G6"/>
    <mergeCell ref="A1:P1"/>
    <mergeCell ref="A2:P2"/>
    <mergeCell ref="A3:P3"/>
    <mergeCell ref="K6:O6"/>
    <mergeCell ref="D13:G13"/>
    <mergeCell ref="C44:H44"/>
    <mergeCell ref="C47:F47"/>
    <mergeCell ref="L36:P36"/>
    <mergeCell ref="L46:P46"/>
    <mergeCell ref="C24:H24"/>
    <mergeCell ref="L18:P18"/>
    <mergeCell ref="L13:O13"/>
    <mergeCell ref="C21:F21"/>
    <mergeCell ref="C18:H18"/>
  </mergeCells>
  <pageMargins left="0.5" right="0.5" top="0.25" bottom="0.25" header="0.25" footer="0.25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12</xdr:col>
                    <xdr:colOff>133350</xdr:colOff>
                    <xdr:row>3</xdr:row>
                    <xdr:rowOff>19050</xdr:rowOff>
                  </from>
                  <to>
                    <xdr:col>14</xdr:col>
                    <xdr:colOff>581025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15</xdr:col>
                    <xdr:colOff>190500</xdr:colOff>
                    <xdr:row>3</xdr:row>
                    <xdr:rowOff>9525</xdr:rowOff>
                  </from>
                  <to>
                    <xdr:col>15</xdr:col>
                    <xdr:colOff>828675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zoomScaleNormal="100" workbookViewId="0">
      <pane xSplit="3" ySplit="2" topLeftCell="AX3" activePane="bottomRight" state="frozen"/>
      <selection pane="topRight" activeCell="D1" sqref="D1"/>
      <selection pane="bottomLeft" activeCell="A3" sqref="A3"/>
      <selection pane="bottomRight" activeCell="B23" sqref="B23"/>
    </sheetView>
  </sheetViews>
  <sheetFormatPr defaultColWidth="12.7109375" defaultRowHeight="15" x14ac:dyDescent="0.25"/>
  <cols>
    <col min="1" max="1" width="5.85546875" style="76" bestFit="1" customWidth="1"/>
    <col min="2" max="2" width="32.42578125" style="76" bestFit="1" customWidth="1"/>
    <col min="3" max="3" width="26.140625" style="76" bestFit="1" customWidth="1"/>
    <col min="4" max="4" width="8.140625" style="75" bestFit="1" customWidth="1"/>
    <col min="5" max="6" width="8.42578125" style="75" bestFit="1" customWidth="1"/>
    <col min="7" max="7" width="7.85546875" style="75" bestFit="1" customWidth="1"/>
    <col min="8" max="8" width="8.85546875" style="75" bestFit="1" customWidth="1"/>
    <col min="9" max="9" width="5" style="75" bestFit="1" customWidth="1"/>
    <col min="10" max="10" width="9.42578125" style="75" bestFit="1" customWidth="1"/>
    <col min="11" max="11" width="8.140625" style="75" customWidth="1"/>
    <col min="12" max="12" width="12" style="75" bestFit="1" customWidth="1"/>
    <col min="13" max="13" width="8" style="75" bestFit="1" customWidth="1"/>
    <col min="14" max="14" width="12" style="75" bestFit="1" customWidth="1"/>
    <col min="15" max="15" width="8.85546875" style="75" customWidth="1"/>
    <col min="16" max="16" width="9.7109375" style="75" bestFit="1" customWidth="1"/>
    <col min="17" max="17" width="12" style="75" bestFit="1" customWidth="1"/>
    <col min="18" max="18" width="5" style="75" bestFit="1" customWidth="1"/>
    <col min="19" max="20" width="8" style="75" bestFit="1" customWidth="1"/>
    <col min="21" max="21" width="5" style="75" bestFit="1" customWidth="1"/>
    <col min="22" max="23" width="9" style="75" bestFit="1" customWidth="1"/>
    <col min="24" max="25" width="11" style="75" bestFit="1" customWidth="1"/>
    <col min="26" max="26" width="9.140625" style="75" bestFit="1" customWidth="1"/>
    <col min="27" max="27" width="8" style="75" bestFit="1" customWidth="1"/>
    <col min="28" max="28" width="12" style="75" bestFit="1" customWidth="1"/>
    <col min="29" max="31" width="11" style="75" bestFit="1" customWidth="1"/>
    <col min="32" max="32" width="8" style="75" bestFit="1" customWidth="1"/>
    <col min="33" max="33" width="11" style="78" bestFit="1" customWidth="1"/>
    <col min="34" max="35" width="11" style="75" bestFit="1" customWidth="1"/>
    <col min="36" max="36" width="12" style="75" bestFit="1" customWidth="1"/>
    <col min="37" max="37" width="8" style="75" bestFit="1" customWidth="1"/>
    <col min="38" max="38" width="11" style="75" bestFit="1" customWidth="1"/>
    <col min="39" max="39" width="11" style="78" bestFit="1" customWidth="1"/>
    <col min="40" max="41" width="11.7109375" style="75" bestFit="1" customWidth="1"/>
    <col min="42" max="42" width="12" style="75" bestFit="1" customWidth="1"/>
    <col min="43" max="43" width="7.140625" style="75" bestFit="1" customWidth="1"/>
    <col min="44" max="44" width="11" style="78" bestFit="1" customWidth="1"/>
    <col min="45" max="45" width="12" style="75" bestFit="1" customWidth="1"/>
    <col min="46" max="46" width="11" style="75" bestFit="1" customWidth="1"/>
    <col min="47" max="48" width="7" style="75" bestFit="1" customWidth="1"/>
    <col min="49" max="49" width="28.42578125" style="75" customWidth="1"/>
    <col min="50" max="50" width="16.85546875" style="75" bestFit="1" customWidth="1"/>
    <col min="51" max="51" width="16.28515625" style="75" bestFit="1" customWidth="1"/>
    <col min="52" max="52" width="9.42578125" style="75" bestFit="1" customWidth="1"/>
    <col min="53" max="16384" width="12.7109375" style="76"/>
  </cols>
  <sheetData>
    <row r="1" spans="1:52" s="89" customFormat="1" x14ac:dyDescent="0.25">
      <c r="A1" s="89">
        <v>1</v>
      </c>
      <c r="B1" s="90" t="s">
        <v>78</v>
      </c>
      <c r="C1" s="9" t="s">
        <v>79</v>
      </c>
      <c r="D1" s="9" t="s">
        <v>80</v>
      </c>
      <c r="E1" s="9" t="s">
        <v>81</v>
      </c>
      <c r="F1" s="9" t="s">
        <v>82</v>
      </c>
      <c r="G1" s="9" t="s">
        <v>83</v>
      </c>
      <c r="H1" s="9" t="s">
        <v>84</v>
      </c>
      <c r="I1" s="9" t="s">
        <v>52</v>
      </c>
      <c r="J1" s="9" t="s">
        <v>152</v>
      </c>
      <c r="K1" s="9" t="s">
        <v>54</v>
      </c>
      <c r="L1" s="9" t="s">
        <v>153</v>
      </c>
      <c r="M1" s="9" t="s">
        <v>154</v>
      </c>
      <c r="N1" s="9" t="s">
        <v>32</v>
      </c>
      <c r="O1" s="9" t="s">
        <v>35</v>
      </c>
      <c r="P1" s="9" t="s">
        <v>155</v>
      </c>
      <c r="Q1" s="9" t="s">
        <v>38</v>
      </c>
      <c r="R1" s="9" t="s">
        <v>42</v>
      </c>
      <c r="S1" s="9" t="s">
        <v>43</v>
      </c>
      <c r="T1" s="9" t="s">
        <v>45</v>
      </c>
      <c r="U1" s="9" t="s">
        <v>46</v>
      </c>
      <c r="V1" s="9" t="s">
        <v>47</v>
      </c>
      <c r="W1" s="9" t="s">
        <v>49</v>
      </c>
      <c r="X1" s="9" t="s">
        <v>50</v>
      </c>
      <c r="Y1" s="9" t="s">
        <v>156</v>
      </c>
      <c r="Z1" s="9" t="s">
        <v>85</v>
      </c>
      <c r="AA1" s="9" t="s">
        <v>3</v>
      </c>
      <c r="AB1" s="9" t="s">
        <v>5</v>
      </c>
      <c r="AC1" s="9" t="s">
        <v>6</v>
      </c>
      <c r="AD1" s="9" t="s">
        <v>8</v>
      </c>
      <c r="AE1" s="9" t="s">
        <v>10</v>
      </c>
      <c r="AF1" s="9" t="s">
        <v>12</v>
      </c>
      <c r="AG1" s="9" t="s">
        <v>14</v>
      </c>
      <c r="AH1" s="9" t="s">
        <v>15</v>
      </c>
      <c r="AI1" s="9" t="s">
        <v>17</v>
      </c>
      <c r="AJ1" s="9" t="s">
        <v>19</v>
      </c>
      <c r="AK1" s="9" t="s">
        <v>21</v>
      </c>
      <c r="AL1" s="9" t="s">
        <v>23</v>
      </c>
      <c r="AM1" s="9" t="s">
        <v>24</v>
      </c>
      <c r="AN1" s="9" t="s">
        <v>26</v>
      </c>
      <c r="AO1" s="9" t="s">
        <v>28</v>
      </c>
      <c r="AP1" s="9" t="s">
        <v>157</v>
      </c>
      <c r="AQ1" s="9" t="s">
        <v>158</v>
      </c>
      <c r="AR1" s="9" t="s">
        <v>159</v>
      </c>
      <c r="AS1" s="9" t="s">
        <v>160</v>
      </c>
      <c r="AT1" s="9" t="s">
        <v>161</v>
      </c>
      <c r="AU1" s="9" t="s">
        <v>74</v>
      </c>
      <c r="AV1" s="9" t="s">
        <v>162</v>
      </c>
      <c r="AW1" s="9" t="s">
        <v>163</v>
      </c>
      <c r="AX1" s="9" t="s">
        <v>164</v>
      </c>
      <c r="AY1" s="9" t="s">
        <v>165</v>
      </c>
      <c r="AZ1" s="9" t="s">
        <v>166</v>
      </c>
    </row>
    <row r="2" spans="1:52" x14ac:dyDescent="0.25">
      <c r="A2" s="91" t="s">
        <v>77</v>
      </c>
      <c r="B2" s="92" t="s">
        <v>113</v>
      </c>
      <c r="C2" s="76">
        <v>0</v>
      </c>
      <c r="D2" s="75">
        <v>0</v>
      </c>
      <c r="E2" s="75">
        <v>0</v>
      </c>
      <c r="F2" s="75">
        <v>0</v>
      </c>
      <c r="G2" s="75">
        <v>0</v>
      </c>
      <c r="H2" s="75">
        <v>0</v>
      </c>
      <c r="I2" s="75">
        <v>0</v>
      </c>
      <c r="J2" s="75">
        <v>0</v>
      </c>
      <c r="L2" s="75">
        <v>0</v>
      </c>
      <c r="M2" s="75">
        <v>0</v>
      </c>
      <c r="N2" s="75">
        <v>0</v>
      </c>
      <c r="O2" s="75">
        <v>0</v>
      </c>
      <c r="P2" s="75">
        <v>0</v>
      </c>
      <c r="Q2" s="75">
        <v>0</v>
      </c>
      <c r="R2" s="75">
        <v>0</v>
      </c>
      <c r="S2" s="75">
        <v>0</v>
      </c>
      <c r="T2" s="75">
        <v>0</v>
      </c>
      <c r="U2" s="75">
        <v>0</v>
      </c>
      <c r="V2" s="75">
        <v>0</v>
      </c>
      <c r="W2" s="75">
        <v>0</v>
      </c>
      <c r="X2" s="75">
        <v>0</v>
      </c>
      <c r="Y2" s="75">
        <v>0</v>
      </c>
      <c r="Z2" s="75">
        <v>0</v>
      </c>
      <c r="AA2" s="75">
        <v>0</v>
      </c>
      <c r="AB2" s="75">
        <v>0</v>
      </c>
      <c r="AC2" s="75">
        <v>0</v>
      </c>
      <c r="AD2" s="75">
        <v>0</v>
      </c>
      <c r="AE2" s="75">
        <v>0</v>
      </c>
      <c r="AF2" s="75">
        <v>0</v>
      </c>
      <c r="AG2" s="75">
        <v>0</v>
      </c>
      <c r="AH2" s="75">
        <v>0</v>
      </c>
      <c r="AI2" s="75">
        <v>0</v>
      </c>
      <c r="AJ2" s="75">
        <v>0</v>
      </c>
      <c r="AK2" s="75">
        <v>0</v>
      </c>
      <c r="AL2" s="75">
        <v>0</v>
      </c>
      <c r="AM2" s="75">
        <v>0</v>
      </c>
      <c r="AN2" s="75">
        <v>0</v>
      </c>
      <c r="AO2" s="75">
        <v>0</v>
      </c>
      <c r="AP2" s="75">
        <v>0</v>
      </c>
      <c r="AQ2" s="75">
        <v>0</v>
      </c>
      <c r="AR2" s="75">
        <v>0</v>
      </c>
      <c r="AS2" s="75">
        <v>0</v>
      </c>
      <c r="AT2" s="75">
        <v>0</v>
      </c>
      <c r="AU2" s="75">
        <v>0</v>
      </c>
      <c r="AV2" s="75">
        <v>0</v>
      </c>
      <c r="AX2" s="75">
        <v>0</v>
      </c>
      <c r="AY2" s="75">
        <v>0</v>
      </c>
      <c r="AZ2" s="75">
        <v>0</v>
      </c>
    </row>
    <row r="3" spans="1:52" x14ac:dyDescent="0.25">
      <c r="A3">
        <v>182</v>
      </c>
      <c r="B3" t="s">
        <v>2</v>
      </c>
      <c r="C3" t="s">
        <v>86</v>
      </c>
      <c r="D3">
        <v>1930000</v>
      </c>
      <c r="E3">
        <v>1173281</v>
      </c>
      <c r="F3">
        <v>573441</v>
      </c>
      <c r="G3">
        <v>1000</v>
      </c>
      <c r="H3">
        <v>9618</v>
      </c>
      <c r="I3">
        <v>2316</v>
      </c>
      <c r="J3">
        <v>26</v>
      </c>
      <c r="K3">
        <v>2342</v>
      </c>
      <c r="L3">
        <v>23448329</v>
      </c>
      <c r="M3">
        <v>488147.05</v>
      </c>
      <c r="N3">
        <v>23936476.050000001</v>
      </c>
      <c r="O3">
        <v>124416.16</v>
      </c>
      <c r="P3">
        <v>0</v>
      </c>
      <c r="Q3">
        <v>23812059.890000001</v>
      </c>
      <c r="R3">
        <v>1000</v>
      </c>
      <c r="S3">
        <v>2342000</v>
      </c>
      <c r="T3">
        <v>2342000</v>
      </c>
      <c r="U3">
        <v>9618</v>
      </c>
      <c r="V3">
        <v>22525356</v>
      </c>
      <c r="W3">
        <v>20183356</v>
      </c>
      <c r="X3">
        <v>1286703.8899999999</v>
      </c>
      <c r="Y3">
        <v>1897657934</v>
      </c>
      <c r="Z3">
        <v>810272</v>
      </c>
      <c r="AA3">
        <v>1930000</v>
      </c>
      <c r="AB3">
        <v>4520060000</v>
      </c>
      <c r="AC3">
        <v>5.1813E-4</v>
      </c>
      <c r="AD3">
        <v>2622402066</v>
      </c>
      <c r="AE3">
        <v>1358745.18</v>
      </c>
      <c r="AF3">
        <v>1173281</v>
      </c>
      <c r="AG3">
        <v>2747824102</v>
      </c>
      <c r="AH3">
        <v>7.3452099999999996E-3</v>
      </c>
      <c r="AI3">
        <v>850166168</v>
      </c>
      <c r="AJ3">
        <v>6244649.04</v>
      </c>
      <c r="AK3">
        <v>573441</v>
      </c>
      <c r="AL3">
        <v>1342998822</v>
      </c>
      <c r="AM3">
        <v>9.5808000000000004E-4</v>
      </c>
      <c r="AN3">
        <v>-554659112</v>
      </c>
      <c r="AO3">
        <v>-531407.80000000005</v>
      </c>
      <c r="AP3">
        <v>7071986.4199999999</v>
      </c>
      <c r="AQ3">
        <v>-438</v>
      </c>
      <c r="AR3">
        <v>0</v>
      </c>
      <c r="AS3">
        <v>7071548.4199999999</v>
      </c>
      <c r="AT3">
        <v>0.2969734014</v>
      </c>
      <c r="AU3">
        <v>144967</v>
      </c>
      <c r="AV3">
        <v>107642</v>
      </c>
      <c r="AW3">
        <v>0.74252956619999999</v>
      </c>
      <c r="AX3">
        <v>4168024.83</v>
      </c>
      <c r="AY3">
        <v>222</v>
      </c>
      <c r="AZ3">
        <v>0</v>
      </c>
    </row>
    <row r="4" spans="1:52" x14ac:dyDescent="0.25">
      <c r="A4">
        <v>6013</v>
      </c>
      <c r="B4" t="s">
        <v>87</v>
      </c>
      <c r="C4" t="s">
        <v>88</v>
      </c>
      <c r="D4">
        <v>5790000</v>
      </c>
      <c r="E4">
        <v>3519843</v>
      </c>
      <c r="F4">
        <v>1720323</v>
      </c>
      <c r="G4">
        <v>1000</v>
      </c>
      <c r="H4">
        <v>9618</v>
      </c>
      <c r="I4">
        <v>495</v>
      </c>
      <c r="J4">
        <v>14</v>
      </c>
      <c r="K4">
        <v>509</v>
      </c>
      <c r="L4">
        <v>7311886.6900000004</v>
      </c>
      <c r="M4">
        <v>538388.18000000005</v>
      </c>
      <c r="N4">
        <v>7850274.8700000001</v>
      </c>
      <c r="O4">
        <v>0</v>
      </c>
      <c r="P4">
        <v>0</v>
      </c>
      <c r="Q4">
        <v>7850274.8700000001</v>
      </c>
      <c r="R4">
        <v>1000</v>
      </c>
      <c r="S4">
        <v>509000</v>
      </c>
      <c r="T4">
        <v>509000</v>
      </c>
      <c r="U4">
        <v>9618</v>
      </c>
      <c r="V4">
        <v>4895562</v>
      </c>
      <c r="W4">
        <v>4386562</v>
      </c>
      <c r="X4">
        <v>2954712.87</v>
      </c>
      <c r="Y4">
        <v>2387102401</v>
      </c>
      <c r="Z4">
        <v>4689789</v>
      </c>
      <c r="AA4">
        <v>5790000</v>
      </c>
      <c r="AB4">
        <v>2947110000</v>
      </c>
      <c r="AC4">
        <v>1.7270999999999999E-4</v>
      </c>
      <c r="AD4">
        <v>560007599</v>
      </c>
      <c r="AE4">
        <v>96718.91</v>
      </c>
      <c r="AF4">
        <v>3519843</v>
      </c>
      <c r="AG4">
        <v>1791600087</v>
      </c>
      <c r="AH4">
        <v>2.4483999999999999E-3</v>
      </c>
      <c r="AI4">
        <v>-595502314</v>
      </c>
      <c r="AJ4">
        <v>-1458027.87</v>
      </c>
      <c r="AK4">
        <v>1720323</v>
      </c>
      <c r="AL4">
        <v>875644407</v>
      </c>
      <c r="AM4">
        <v>3.37433E-3</v>
      </c>
      <c r="AN4">
        <v>-1511457994</v>
      </c>
      <c r="AO4">
        <v>-5100158.05</v>
      </c>
      <c r="AP4">
        <v>96718.91</v>
      </c>
      <c r="AQ4">
        <v>0</v>
      </c>
      <c r="AR4">
        <v>7987.06</v>
      </c>
      <c r="AS4">
        <v>104705.97</v>
      </c>
      <c r="AT4">
        <v>1.33378731E-2</v>
      </c>
      <c r="AU4">
        <v>7181</v>
      </c>
      <c r="AV4">
        <v>5332</v>
      </c>
      <c r="AW4">
        <v>0.74252956619999999</v>
      </c>
      <c r="AX4">
        <v>7345153.0599999996</v>
      </c>
      <c r="AY4">
        <v>222</v>
      </c>
      <c r="AZ4">
        <v>3</v>
      </c>
    </row>
    <row r="5" spans="1:52" x14ac:dyDescent="0.25">
      <c r="A5">
        <v>658</v>
      </c>
      <c r="B5" t="s">
        <v>89</v>
      </c>
      <c r="C5" t="s">
        <v>90</v>
      </c>
      <c r="D5">
        <v>1930000</v>
      </c>
      <c r="E5">
        <v>1173281</v>
      </c>
      <c r="F5">
        <v>573441</v>
      </c>
      <c r="G5">
        <v>1000</v>
      </c>
      <c r="H5">
        <v>9618</v>
      </c>
      <c r="I5">
        <v>908</v>
      </c>
      <c r="J5">
        <v>4</v>
      </c>
      <c r="K5">
        <v>912</v>
      </c>
      <c r="L5">
        <v>9605595.3399999999</v>
      </c>
      <c r="M5">
        <v>474878.71999999997</v>
      </c>
      <c r="N5">
        <v>10080474.060000001</v>
      </c>
      <c r="O5">
        <v>0</v>
      </c>
      <c r="P5">
        <v>0</v>
      </c>
      <c r="Q5">
        <v>10080474.060000001</v>
      </c>
      <c r="R5">
        <v>1000</v>
      </c>
      <c r="S5">
        <v>912000</v>
      </c>
      <c r="T5">
        <v>912000</v>
      </c>
      <c r="U5">
        <v>9618</v>
      </c>
      <c r="V5">
        <v>8771616</v>
      </c>
      <c r="W5">
        <v>7859616</v>
      </c>
      <c r="X5">
        <v>1308858.06</v>
      </c>
      <c r="Y5">
        <v>361505314</v>
      </c>
      <c r="Z5">
        <v>396387</v>
      </c>
      <c r="AA5">
        <v>1930000</v>
      </c>
      <c r="AB5">
        <v>1760160000</v>
      </c>
      <c r="AC5">
        <v>5.1813E-4</v>
      </c>
      <c r="AD5">
        <v>1398654686</v>
      </c>
      <c r="AE5">
        <v>724684.95</v>
      </c>
      <c r="AF5">
        <v>1173281</v>
      </c>
      <c r="AG5">
        <v>1070032272</v>
      </c>
      <c r="AH5">
        <v>7.3452099999999996E-3</v>
      </c>
      <c r="AI5">
        <v>708526958</v>
      </c>
      <c r="AJ5">
        <v>5204279.3</v>
      </c>
      <c r="AK5">
        <v>573441</v>
      </c>
      <c r="AL5">
        <v>522978192</v>
      </c>
      <c r="AM5">
        <v>2.5027000000000001E-3</v>
      </c>
      <c r="AN5">
        <v>161472878</v>
      </c>
      <c r="AO5">
        <v>404118.17</v>
      </c>
      <c r="AP5">
        <v>6333082.4199999999</v>
      </c>
      <c r="AQ5">
        <v>-83</v>
      </c>
      <c r="AR5">
        <v>0</v>
      </c>
      <c r="AS5">
        <v>6332999.4199999999</v>
      </c>
      <c r="AT5">
        <v>0.62824420579999996</v>
      </c>
      <c r="AU5">
        <v>298340</v>
      </c>
      <c r="AV5">
        <v>221526</v>
      </c>
      <c r="AW5">
        <v>0.74252956619999999</v>
      </c>
      <c r="AX5">
        <v>1831675.06</v>
      </c>
      <c r="AY5">
        <v>222</v>
      </c>
      <c r="AZ5">
        <v>17</v>
      </c>
    </row>
    <row r="6" spans="1:52" x14ac:dyDescent="0.25">
      <c r="A6">
        <v>910</v>
      </c>
      <c r="B6" t="s">
        <v>182</v>
      </c>
      <c r="C6" t="s">
        <v>90</v>
      </c>
      <c r="D6">
        <v>1930000</v>
      </c>
      <c r="E6">
        <v>1173281</v>
      </c>
      <c r="F6">
        <v>573441</v>
      </c>
      <c r="G6">
        <v>1000</v>
      </c>
      <c r="H6">
        <v>9618</v>
      </c>
      <c r="I6">
        <v>1352</v>
      </c>
      <c r="J6">
        <v>1</v>
      </c>
      <c r="K6">
        <v>1353</v>
      </c>
      <c r="L6">
        <v>15317707.32</v>
      </c>
      <c r="M6">
        <v>22613.27</v>
      </c>
      <c r="N6">
        <v>15340320.59</v>
      </c>
      <c r="O6">
        <v>0</v>
      </c>
      <c r="P6">
        <v>0</v>
      </c>
      <c r="Q6">
        <v>15340320.59</v>
      </c>
      <c r="R6">
        <v>1000</v>
      </c>
      <c r="S6">
        <v>1353000</v>
      </c>
      <c r="T6">
        <v>1353000</v>
      </c>
      <c r="U6">
        <v>9618</v>
      </c>
      <c r="V6">
        <v>13013154</v>
      </c>
      <c r="W6">
        <v>11660154</v>
      </c>
      <c r="X6">
        <v>2327166.59</v>
      </c>
      <c r="Y6">
        <v>865393676</v>
      </c>
      <c r="Z6">
        <v>639611</v>
      </c>
      <c r="AA6">
        <v>1930000</v>
      </c>
      <c r="AB6">
        <v>2611290000</v>
      </c>
      <c r="AC6">
        <v>5.1813E-4</v>
      </c>
      <c r="AD6">
        <v>1745896324</v>
      </c>
      <c r="AE6">
        <v>904601.26</v>
      </c>
      <c r="AF6">
        <v>1173281</v>
      </c>
      <c r="AG6">
        <v>1587449193</v>
      </c>
      <c r="AH6">
        <v>7.3452099999999996E-3</v>
      </c>
      <c r="AI6">
        <v>722055517</v>
      </c>
      <c r="AJ6">
        <v>5303649.4000000004</v>
      </c>
      <c r="AK6">
        <v>573441</v>
      </c>
      <c r="AL6">
        <v>775865673</v>
      </c>
      <c r="AM6">
        <v>2.9994499999999999E-3</v>
      </c>
      <c r="AN6">
        <v>-89528003</v>
      </c>
      <c r="AO6">
        <v>-268534.77</v>
      </c>
      <c r="AP6">
        <v>5939715.8899999997</v>
      </c>
      <c r="AQ6">
        <v>-197</v>
      </c>
      <c r="AR6">
        <v>0</v>
      </c>
      <c r="AS6">
        <v>5939518.8899999997</v>
      </c>
      <c r="AT6">
        <v>0.38718349169999999</v>
      </c>
      <c r="AU6">
        <v>8755</v>
      </c>
      <c r="AV6">
        <v>6501</v>
      </c>
      <c r="AW6">
        <v>0.74252956619999999</v>
      </c>
      <c r="AX6">
        <v>1831675.06</v>
      </c>
      <c r="AY6">
        <v>222</v>
      </c>
      <c r="AZ6">
        <v>0</v>
      </c>
    </row>
    <row r="7" spans="1:52" x14ac:dyDescent="0.25">
      <c r="A7">
        <v>1085</v>
      </c>
      <c r="B7" t="s">
        <v>91</v>
      </c>
      <c r="C7" t="s">
        <v>90</v>
      </c>
      <c r="D7">
        <v>1930000</v>
      </c>
      <c r="E7">
        <v>1173281</v>
      </c>
      <c r="F7">
        <v>573441</v>
      </c>
      <c r="G7">
        <v>1000</v>
      </c>
      <c r="H7">
        <v>9618</v>
      </c>
      <c r="I7">
        <v>1129</v>
      </c>
      <c r="J7">
        <v>4</v>
      </c>
      <c r="K7">
        <v>1133</v>
      </c>
      <c r="L7">
        <v>12055051.98</v>
      </c>
      <c r="M7">
        <v>610558.35</v>
      </c>
      <c r="N7">
        <v>12665610.33</v>
      </c>
      <c r="O7">
        <v>0</v>
      </c>
      <c r="P7">
        <v>0</v>
      </c>
      <c r="Q7">
        <v>12665610.33</v>
      </c>
      <c r="R7">
        <v>1000</v>
      </c>
      <c r="S7">
        <v>1133000</v>
      </c>
      <c r="T7">
        <v>1133000</v>
      </c>
      <c r="U7">
        <v>9618</v>
      </c>
      <c r="V7">
        <v>10897194</v>
      </c>
      <c r="W7">
        <v>9764194</v>
      </c>
      <c r="X7">
        <v>1768416.33</v>
      </c>
      <c r="Y7">
        <v>506126685</v>
      </c>
      <c r="Z7">
        <v>446714</v>
      </c>
      <c r="AA7">
        <v>1930000</v>
      </c>
      <c r="AB7">
        <v>2186690000</v>
      </c>
      <c r="AC7">
        <v>5.1813E-4</v>
      </c>
      <c r="AD7">
        <v>1680563315</v>
      </c>
      <c r="AE7">
        <v>870750.27</v>
      </c>
      <c r="AF7">
        <v>1173281</v>
      </c>
      <c r="AG7">
        <v>1329327373</v>
      </c>
      <c r="AH7">
        <v>7.3452099999999996E-3</v>
      </c>
      <c r="AI7">
        <v>823200688</v>
      </c>
      <c r="AJ7">
        <v>6046581.9299999997</v>
      </c>
      <c r="AK7">
        <v>573441</v>
      </c>
      <c r="AL7">
        <v>649708653</v>
      </c>
      <c r="AM7">
        <v>2.72186E-3</v>
      </c>
      <c r="AN7">
        <v>143581968</v>
      </c>
      <c r="AO7">
        <v>390810.02</v>
      </c>
      <c r="AP7">
        <v>7308142.2199999997</v>
      </c>
      <c r="AQ7">
        <v>-1517</v>
      </c>
      <c r="AR7">
        <v>0</v>
      </c>
      <c r="AS7">
        <v>7306625.2199999997</v>
      </c>
      <c r="AT7">
        <v>0.57688694259999995</v>
      </c>
      <c r="AU7">
        <v>352223</v>
      </c>
      <c r="AV7">
        <v>261536</v>
      </c>
      <c r="AW7">
        <v>0.74252956619999999</v>
      </c>
      <c r="AX7">
        <v>1831675.06</v>
      </c>
      <c r="AY7">
        <v>222</v>
      </c>
      <c r="AZ7">
        <v>0</v>
      </c>
    </row>
    <row r="8" spans="1:52" x14ac:dyDescent="0.25">
      <c r="A8">
        <v>1380</v>
      </c>
      <c r="B8" t="s">
        <v>92</v>
      </c>
      <c r="C8" t="s">
        <v>88</v>
      </c>
      <c r="D8">
        <v>1930000</v>
      </c>
      <c r="E8">
        <v>1173281</v>
      </c>
      <c r="F8">
        <v>573441</v>
      </c>
      <c r="G8">
        <v>1000</v>
      </c>
      <c r="H8">
        <v>9618</v>
      </c>
      <c r="I8">
        <v>2664</v>
      </c>
      <c r="J8">
        <v>21</v>
      </c>
      <c r="K8">
        <v>2685</v>
      </c>
      <c r="L8">
        <v>30426267.48</v>
      </c>
      <c r="M8">
        <v>807582.27</v>
      </c>
      <c r="N8">
        <v>31233849.75</v>
      </c>
      <c r="O8">
        <v>0</v>
      </c>
      <c r="P8">
        <v>0</v>
      </c>
      <c r="Q8">
        <v>31233849.75</v>
      </c>
      <c r="R8">
        <v>1000</v>
      </c>
      <c r="S8">
        <v>2685000</v>
      </c>
      <c r="T8">
        <v>2685000</v>
      </c>
      <c r="U8">
        <v>9618</v>
      </c>
      <c r="V8">
        <v>25824330</v>
      </c>
      <c r="W8">
        <v>23139330</v>
      </c>
      <c r="X8">
        <v>5409519.75</v>
      </c>
      <c r="Y8">
        <v>1674271425</v>
      </c>
      <c r="Z8">
        <v>623565</v>
      </c>
      <c r="AA8">
        <v>1930000</v>
      </c>
      <c r="AB8">
        <v>5182050000</v>
      </c>
      <c r="AC8">
        <v>5.1813E-4</v>
      </c>
      <c r="AD8">
        <v>3507778575</v>
      </c>
      <c r="AE8">
        <v>1817485.31</v>
      </c>
      <c r="AF8">
        <v>1173281</v>
      </c>
      <c r="AG8">
        <v>3150259485</v>
      </c>
      <c r="AH8">
        <v>7.3452099999999996E-3</v>
      </c>
      <c r="AI8">
        <v>1475988060</v>
      </c>
      <c r="AJ8">
        <v>10841442.26</v>
      </c>
      <c r="AK8">
        <v>573441</v>
      </c>
      <c r="AL8">
        <v>1539689085</v>
      </c>
      <c r="AM8">
        <v>3.51338E-3</v>
      </c>
      <c r="AN8">
        <v>-134582340</v>
      </c>
      <c r="AO8">
        <v>-472838.9</v>
      </c>
      <c r="AP8">
        <v>12186088.67</v>
      </c>
      <c r="AQ8">
        <v>-365</v>
      </c>
      <c r="AR8">
        <v>0</v>
      </c>
      <c r="AS8">
        <v>12185723.67</v>
      </c>
      <c r="AT8">
        <v>0.39014478740000003</v>
      </c>
      <c r="AU8">
        <v>315074</v>
      </c>
      <c r="AV8">
        <v>233952</v>
      </c>
      <c r="AW8">
        <v>0.74252956619999999</v>
      </c>
      <c r="AX8">
        <v>7345153.0599999996</v>
      </c>
      <c r="AY8">
        <v>222</v>
      </c>
      <c r="AZ8">
        <v>0</v>
      </c>
    </row>
    <row r="9" spans="1:52" x14ac:dyDescent="0.25">
      <c r="A9">
        <v>1407</v>
      </c>
      <c r="B9" t="s">
        <v>93</v>
      </c>
      <c r="C9" t="s">
        <v>86</v>
      </c>
      <c r="D9">
        <v>1930000</v>
      </c>
      <c r="E9">
        <v>1173281</v>
      </c>
      <c r="F9">
        <v>573441</v>
      </c>
      <c r="G9">
        <v>1000</v>
      </c>
      <c r="H9">
        <v>9618</v>
      </c>
      <c r="I9">
        <v>1456</v>
      </c>
      <c r="J9">
        <v>8</v>
      </c>
      <c r="K9">
        <v>1464</v>
      </c>
      <c r="L9">
        <v>14960664.5</v>
      </c>
      <c r="M9">
        <v>281623.3</v>
      </c>
      <c r="N9">
        <v>15242287.800000001</v>
      </c>
      <c r="O9">
        <v>0</v>
      </c>
      <c r="P9">
        <v>0</v>
      </c>
      <c r="Q9">
        <v>15242287.800000001</v>
      </c>
      <c r="R9">
        <v>1000</v>
      </c>
      <c r="S9">
        <v>1464000</v>
      </c>
      <c r="T9">
        <v>1464000</v>
      </c>
      <c r="U9">
        <v>9618</v>
      </c>
      <c r="V9">
        <v>14080752</v>
      </c>
      <c r="W9">
        <v>12616752</v>
      </c>
      <c r="X9">
        <v>1161535.8</v>
      </c>
      <c r="Y9">
        <v>714382369</v>
      </c>
      <c r="Z9">
        <v>487966</v>
      </c>
      <c r="AA9">
        <v>1930000</v>
      </c>
      <c r="AB9">
        <v>2825520000</v>
      </c>
      <c r="AC9">
        <v>5.1813E-4</v>
      </c>
      <c r="AD9">
        <v>2111137631</v>
      </c>
      <c r="AE9">
        <v>1093843.74</v>
      </c>
      <c r="AF9">
        <v>1173281</v>
      </c>
      <c r="AG9">
        <v>1717683384</v>
      </c>
      <c r="AH9">
        <v>7.3452099999999996E-3</v>
      </c>
      <c r="AI9">
        <v>1003301015</v>
      </c>
      <c r="AJ9">
        <v>7369456.6500000004</v>
      </c>
      <c r="AK9">
        <v>573441</v>
      </c>
      <c r="AL9">
        <v>839517624</v>
      </c>
      <c r="AM9">
        <v>1.3835799999999999E-3</v>
      </c>
      <c r="AN9">
        <v>125135255</v>
      </c>
      <c r="AO9">
        <v>173134.64</v>
      </c>
      <c r="AP9">
        <v>8636435.0299999993</v>
      </c>
      <c r="AQ9">
        <v>-149</v>
      </c>
      <c r="AR9">
        <v>0</v>
      </c>
      <c r="AS9">
        <v>8636286.0299999993</v>
      </c>
      <c r="AT9">
        <v>0.56660037809999997</v>
      </c>
      <c r="AU9">
        <v>159568</v>
      </c>
      <c r="AV9">
        <v>118484</v>
      </c>
      <c r="AW9">
        <v>0.74252956619999999</v>
      </c>
      <c r="AX9">
        <v>4168024.83</v>
      </c>
      <c r="AY9">
        <v>222</v>
      </c>
      <c r="AZ9">
        <v>0</v>
      </c>
    </row>
    <row r="10" spans="1:52" x14ac:dyDescent="0.25">
      <c r="A10">
        <v>1414</v>
      </c>
      <c r="B10" t="s">
        <v>94</v>
      </c>
      <c r="C10" t="s">
        <v>86</v>
      </c>
      <c r="D10">
        <v>1930000</v>
      </c>
      <c r="E10">
        <v>1173281</v>
      </c>
      <c r="F10">
        <v>573441</v>
      </c>
      <c r="G10">
        <v>1000</v>
      </c>
      <c r="H10">
        <v>9618</v>
      </c>
      <c r="I10">
        <v>3994</v>
      </c>
      <c r="J10">
        <v>50</v>
      </c>
      <c r="K10">
        <v>4044</v>
      </c>
      <c r="L10">
        <v>43900682.369999997</v>
      </c>
      <c r="M10">
        <v>1483216.04</v>
      </c>
      <c r="N10">
        <v>45383898.409999996</v>
      </c>
      <c r="O10">
        <v>0</v>
      </c>
      <c r="P10">
        <v>0</v>
      </c>
      <c r="Q10">
        <v>45383898.409999996</v>
      </c>
      <c r="R10">
        <v>1000</v>
      </c>
      <c r="S10">
        <v>4044000</v>
      </c>
      <c r="T10">
        <v>4044000</v>
      </c>
      <c r="U10">
        <v>9618</v>
      </c>
      <c r="V10">
        <v>38895192</v>
      </c>
      <c r="W10">
        <v>34851192</v>
      </c>
      <c r="X10">
        <v>6488706.4100000001</v>
      </c>
      <c r="Y10">
        <v>2001409315</v>
      </c>
      <c r="Z10">
        <v>494908</v>
      </c>
      <c r="AA10">
        <v>1930000</v>
      </c>
      <c r="AB10">
        <v>7804920000</v>
      </c>
      <c r="AC10">
        <v>5.1813E-4</v>
      </c>
      <c r="AD10">
        <v>5803510685</v>
      </c>
      <c r="AE10">
        <v>3006972.99</v>
      </c>
      <c r="AF10">
        <v>1173281</v>
      </c>
      <c r="AG10">
        <v>4744748364</v>
      </c>
      <c r="AH10">
        <v>7.3452099999999996E-3</v>
      </c>
      <c r="AI10">
        <v>2743339049</v>
      </c>
      <c r="AJ10">
        <v>20150401.420000002</v>
      </c>
      <c r="AK10">
        <v>573441</v>
      </c>
      <c r="AL10">
        <v>2318995404</v>
      </c>
      <c r="AM10">
        <v>2.7980700000000002E-3</v>
      </c>
      <c r="AN10">
        <v>317586089</v>
      </c>
      <c r="AO10">
        <v>888628.11</v>
      </c>
      <c r="AP10">
        <v>24046002.52</v>
      </c>
      <c r="AQ10">
        <v>-450</v>
      </c>
      <c r="AR10">
        <v>0</v>
      </c>
      <c r="AS10">
        <v>24045552.52</v>
      </c>
      <c r="AT10">
        <v>0.52982562899999996</v>
      </c>
      <c r="AU10">
        <v>785846</v>
      </c>
      <c r="AV10">
        <v>583514</v>
      </c>
      <c r="AW10">
        <v>0.74252956619999999</v>
      </c>
      <c r="AX10">
        <v>4168024.83</v>
      </c>
      <c r="AY10">
        <v>81</v>
      </c>
      <c r="AZ10">
        <v>29</v>
      </c>
    </row>
    <row r="11" spans="1:52" x14ac:dyDescent="0.25">
      <c r="A11">
        <v>1540</v>
      </c>
      <c r="B11" t="s">
        <v>95</v>
      </c>
      <c r="C11" t="s">
        <v>88</v>
      </c>
      <c r="D11">
        <v>1930000</v>
      </c>
      <c r="E11">
        <v>1173281</v>
      </c>
      <c r="F11">
        <v>573441</v>
      </c>
      <c r="G11">
        <v>1000</v>
      </c>
      <c r="H11">
        <v>9618</v>
      </c>
      <c r="I11">
        <v>1776</v>
      </c>
      <c r="J11">
        <v>11</v>
      </c>
      <c r="K11">
        <v>1787</v>
      </c>
      <c r="L11">
        <v>18568965.739999998</v>
      </c>
      <c r="M11">
        <v>423019.29</v>
      </c>
      <c r="N11">
        <v>18991985.030000001</v>
      </c>
      <c r="O11">
        <v>0</v>
      </c>
      <c r="P11">
        <v>0</v>
      </c>
      <c r="Q11">
        <v>18991985.030000001</v>
      </c>
      <c r="R11">
        <v>1000</v>
      </c>
      <c r="S11">
        <v>1787000</v>
      </c>
      <c r="T11">
        <v>1787000</v>
      </c>
      <c r="U11">
        <v>9618</v>
      </c>
      <c r="V11">
        <v>17187366</v>
      </c>
      <c r="W11">
        <v>15400366</v>
      </c>
      <c r="X11">
        <v>1804619.03</v>
      </c>
      <c r="Y11">
        <v>1506222722</v>
      </c>
      <c r="Z11">
        <v>842878</v>
      </c>
      <c r="AA11">
        <v>1930000</v>
      </c>
      <c r="AB11">
        <v>3448910000</v>
      </c>
      <c r="AC11">
        <v>5.1813E-4</v>
      </c>
      <c r="AD11">
        <v>1942687278</v>
      </c>
      <c r="AE11">
        <v>1006564.56</v>
      </c>
      <c r="AF11">
        <v>1173281</v>
      </c>
      <c r="AG11">
        <v>2096653147</v>
      </c>
      <c r="AH11">
        <v>7.3452099999999996E-3</v>
      </c>
      <c r="AI11">
        <v>590430425</v>
      </c>
      <c r="AJ11">
        <v>4336835.46</v>
      </c>
      <c r="AK11">
        <v>573441</v>
      </c>
      <c r="AL11">
        <v>1024739067</v>
      </c>
      <c r="AM11">
        <v>1.7610499999999999E-3</v>
      </c>
      <c r="AN11">
        <v>-481483655</v>
      </c>
      <c r="AO11">
        <v>-847916.79</v>
      </c>
      <c r="AP11">
        <v>4495483.2300000004</v>
      </c>
      <c r="AQ11">
        <v>-326</v>
      </c>
      <c r="AR11">
        <v>0</v>
      </c>
      <c r="AS11">
        <v>4495157.2300000004</v>
      </c>
      <c r="AT11">
        <v>0.23668706680000001</v>
      </c>
      <c r="AU11">
        <v>100123</v>
      </c>
      <c r="AV11">
        <v>74344</v>
      </c>
      <c r="AW11">
        <v>0.74252956619999999</v>
      </c>
      <c r="AX11">
        <v>7345153.0599999996</v>
      </c>
      <c r="AY11">
        <v>81</v>
      </c>
      <c r="AZ11">
        <v>0</v>
      </c>
    </row>
    <row r="12" spans="1:52" x14ac:dyDescent="0.25">
      <c r="A12">
        <v>1638</v>
      </c>
      <c r="B12" t="s">
        <v>96</v>
      </c>
      <c r="C12" t="s">
        <v>88</v>
      </c>
      <c r="D12">
        <v>1930000</v>
      </c>
      <c r="E12">
        <v>1173281</v>
      </c>
      <c r="F12">
        <v>573441</v>
      </c>
      <c r="G12">
        <v>1000</v>
      </c>
      <c r="H12">
        <v>9618</v>
      </c>
      <c r="I12">
        <v>3081</v>
      </c>
      <c r="J12">
        <v>48</v>
      </c>
      <c r="K12">
        <v>3129</v>
      </c>
      <c r="L12">
        <v>33402263.609999999</v>
      </c>
      <c r="M12">
        <v>1845902.34</v>
      </c>
      <c r="N12">
        <v>35248165.950000003</v>
      </c>
      <c r="O12">
        <v>0</v>
      </c>
      <c r="P12">
        <v>0</v>
      </c>
      <c r="Q12">
        <v>35248165.950000003</v>
      </c>
      <c r="R12">
        <v>1000</v>
      </c>
      <c r="S12">
        <v>3129000</v>
      </c>
      <c r="T12">
        <v>3129000</v>
      </c>
      <c r="U12">
        <v>9618</v>
      </c>
      <c r="V12">
        <v>30094722</v>
      </c>
      <c r="W12">
        <v>26965722</v>
      </c>
      <c r="X12">
        <v>5153443.95</v>
      </c>
      <c r="Y12">
        <v>1805223998</v>
      </c>
      <c r="Z12">
        <v>576933</v>
      </c>
      <c r="AA12">
        <v>1930000</v>
      </c>
      <c r="AB12">
        <v>6038970000</v>
      </c>
      <c r="AC12">
        <v>5.1813E-4</v>
      </c>
      <c r="AD12">
        <v>4233746002</v>
      </c>
      <c r="AE12">
        <v>2193630.8199999998</v>
      </c>
      <c r="AF12">
        <v>1173281</v>
      </c>
      <c r="AG12">
        <v>3671196249</v>
      </c>
      <c r="AH12">
        <v>7.3452099999999996E-3</v>
      </c>
      <c r="AI12">
        <v>1865972251</v>
      </c>
      <c r="AJ12">
        <v>13705958.039999999</v>
      </c>
      <c r="AK12">
        <v>573441</v>
      </c>
      <c r="AL12">
        <v>1794296889</v>
      </c>
      <c r="AM12">
        <v>2.8721200000000001E-3</v>
      </c>
      <c r="AN12">
        <v>-10927109</v>
      </c>
      <c r="AO12">
        <v>-31383.97</v>
      </c>
      <c r="AP12">
        <v>15868204.890000001</v>
      </c>
      <c r="AQ12">
        <v>-400</v>
      </c>
      <c r="AR12">
        <v>0</v>
      </c>
      <c r="AS12">
        <v>15867804.890000001</v>
      </c>
      <c r="AT12">
        <v>0.45017391579999999</v>
      </c>
      <c r="AU12">
        <v>830977</v>
      </c>
      <c r="AV12">
        <v>617025</v>
      </c>
      <c r="AW12">
        <v>0.74252956619999999</v>
      </c>
      <c r="AX12">
        <v>7345153.0599999996</v>
      </c>
      <c r="AY12">
        <v>81</v>
      </c>
      <c r="AZ12">
        <v>0</v>
      </c>
    </row>
    <row r="13" spans="1:52" x14ac:dyDescent="0.25">
      <c r="A13">
        <v>1870</v>
      </c>
      <c r="B13" t="s">
        <v>97</v>
      </c>
      <c r="C13" t="s">
        <v>88</v>
      </c>
      <c r="D13">
        <v>2895000</v>
      </c>
      <c r="E13">
        <v>1759921</v>
      </c>
      <c r="F13">
        <v>860161</v>
      </c>
      <c r="G13">
        <v>1000</v>
      </c>
      <c r="H13">
        <v>9618</v>
      </c>
      <c r="I13">
        <v>189</v>
      </c>
      <c r="J13">
        <v>1</v>
      </c>
      <c r="K13">
        <v>190</v>
      </c>
      <c r="L13">
        <v>3033021.42</v>
      </c>
      <c r="M13">
        <v>38456.300000000003</v>
      </c>
      <c r="N13">
        <v>3071477.72</v>
      </c>
      <c r="O13">
        <v>0</v>
      </c>
      <c r="P13">
        <v>0</v>
      </c>
      <c r="Q13">
        <v>3071477.72</v>
      </c>
      <c r="R13">
        <v>1000</v>
      </c>
      <c r="S13">
        <v>190000</v>
      </c>
      <c r="T13">
        <v>190000</v>
      </c>
      <c r="U13">
        <v>9618</v>
      </c>
      <c r="V13">
        <v>1827420</v>
      </c>
      <c r="W13">
        <v>1637420</v>
      </c>
      <c r="X13">
        <v>1244057.72</v>
      </c>
      <c r="Y13">
        <v>1195477727</v>
      </c>
      <c r="Z13">
        <v>6291988</v>
      </c>
      <c r="AA13">
        <v>2895000</v>
      </c>
      <c r="AB13">
        <v>550050000</v>
      </c>
      <c r="AC13">
        <v>3.4541999999999998E-4</v>
      </c>
      <c r="AD13">
        <v>-645427727</v>
      </c>
      <c r="AE13">
        <v>0</v>
      </c>
      <c r="AF13">
        <v>1759921</v>
      </c>
      <c r="AG13">
        <v>334384990</v>
      </c>
      <c r="AH13">
        <v>4.8968099999999997E-3</v>
      </c>
      <c r="AI13">
        <v>-861092737</v>
      </c>
      <c r="AJ13">
        <v>-4216607.53</v>
      </c>
      <c r="AK13">
        <v>860161</v>
      </c>
      <c r="AL13">
        <v>163430590</v>
      </c>
      <c r="AM13">
        <v>7.6121499999999998E-3</v>
      </c>
      <c r="AN13">
        <v>-1032047137</v>
      </c>
      <c r="AO13">
        <v>-7856097.6100000003</v>
      </c>
      <c r="AP13">
        <v>0</v>
      </c>
      <c r="AQ13">
        <v>0</v>
      </c>
      <c r="AR13">
        <v>5728.21</v>
      </c>
      <c r="AS13">
        <v>5728.21</v>
      </c>
      <c r="AT13">
        <v>1.8649688000000001E-3</v>
      </c>
      <c r="AU13">
        <v>72</v>
      </c>
      <c r="AV13">
        <v>53</v>
      </c>
      <c r="AW13">
        <v>0.74252956619999999</v>
      </c>
      <c r="AX13">
        <v>7345153.0599999996</v>
      </c>
      <c r="AY13">
        <v>81</v>
      </c>
      <c r="AZ13">
        <v>0</v>
      </c>
    </row>
    <row r="14" spans="1:52" x14ac:dyDescent="0.25">
      <c r="A14">
        <v>2044</v>
      </c>
      <c r="B14" t="s">
        <v>138</v>
      </c>
      <c r="C14" t="s">
        <v>88</v>
      </c>
      <c r="D14">
        <v>2895000</v>
      </c>
      <c r="E14">
        <v>1759921</v>
      </c>
      <c r="F14">
        <v>860161</v>
      </c>
      <c r="G14">
        <v>1000</v>
      </c>
      <c r="H14">
        <v>9618</v>
      </c>
      <c r="I14">
        <v>121</v>
      </c>
      <c r="J14">
        <v>2</v>
      </c>
      <c r="K14">
        <v>123</v>
      </c>
      <c r="L14">
        <v>1735485.38</v>
      </c>
      <c r="M14">
        <v>76912.600000000006</v>
      </c>
      <c r="N14">
        <v>1812397.98</v>
      </c>
      <c r="O14">
        <v>0</v>
      </c>
      <c r="P14">
        <v>0</v>
      </c>
      <c r="Q14">
        <v>1812397.98</v>
      </c>
      <c r="R14">
        <v>1000</v>
      </c>
      <c r="S14">
        <v>123000</v>
      </c>
      <c r="T14">
        <v>123000</v>
      </c>
      <c r="U14">
        <v>9618</v>
      </c>
      <c r="V14">
        <v>1183014</v>
      </c>
      <c r="W14">
        <v>1060014</v>
      </c>
      <c r="X14">
        <v>629383.98</v>
      </c>
      <c r="Y14">
        <v>496805051</v>
      </c>
      <c r="Z14">
        <v>4039065</v>
      </c>
      <c r="AA14">
        <v>2895000</v>
      </c>
      <c r="AB14">
        <v>356085000</v>
      </c>
      <c r="AC14">
        <v>3.4541999999999998E-4</v>
      </c>
      <c r="AD14">
        <v>-140720051</v>
      </c>
      <c r="AE14">
        <v>0</v>
      </c>
      <c r="AF14">
        <v>1759921</v>
      </c>
      <c r="AG14">
        <v>216470283</v>
      </c>
      <c r="AH14">
        <v>4.8968099999999997E-3</v>
      </c>
      <c r="AI14">
        <v>-280334768</v>
      </c>
      <c r="AJ14">
        <v>-1372746.1</v>
      </c>
      <c r="AK14">
        <v>860161</v>
      </c>
      <c r="AL14">
        <v>105799803</v>
      </c>
      <c r="AM14">
        <v>5.9488199999999996E-3</v>
      </c>
      <c r="AN14">
        <v>-391005248</v>
      </c>
      <c r="AO14">
        <v>-2326019.84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0.74252956619999999</v>
      </c>
      <c r="AX14">
        <v>7345153.0599999996</v>
      </c>
      <c r="AY14">
        <v>81</v>
      </c>
      <c r="AZ14">
        <v>0</v>
      </c>
    </row>
    <row r="15" spans="1:52" x14ac:dyDescent="0.25">
      <c r="A15">
        <v>2051</v>
      </c>
      <c r="B15" t="s">
        <v>98</v>
      </c>
      <c r="C15" t="s">
        <v>88</v>
      </c>
      <c r="D15">
        <v>2895000</v>
      </c>
      <c r="E15">
        <v>1759921</v>
      </c>
      <c r="F15">
        <v>860161</v>
      </c>
      <c r="G15">
        <v>1000</v>
      </c>
      <c r="H15">
        <v>9618</v>
      </c>
      <c r="I15">
        <v>670</v>
      </c>
      <c r="J15">
        <v>7</v>
      </c>
      <c r="K15">
        <v>677</v>
      </c>
      <c r="L15">
        <v>7357267.4299999997</v>
      </c>
      <c r="M15">
        <v>269194.09000000003</v>
      </c>
      <c r="N15">
        <v>7626461.5199999996</v>
      </c>
      <c r="O15">
        <v>0</v>
      </c>
      <c r="P15">
        <v>0</v>
      </c>
      <c r="Q15">
        <v>7626461.5199999996</v>
      </c>
      <c r="R15">
        <v>1000</v>
      </c>
      <c r="S15">
        <v>677000</v>
      </c>
      <c r="T15">
        <v>677000</v>
      </c>
      <c r="U15">
        <v>9618</v>
      </c>
      <c r="V15">
        <v>6511386</v>
      </c>
      <c r="W15">
        <v>5834386</v>
      </c>
      <c r="X15">
        <v>1115075.52</v>
      </c>
      <c r="Y15">
        <v>368581704</v>
      </c>
      <c r="Z15">
        <v>544434</v>
      </c>
      <c r="AA15">
        <v>2895000</v>
      </c>
      <c r="AB15">
        <v>1959915000</v>
      </c>
      <c r="AC15">
        <v>3.4541999999999998E-4</v>
      </c>
      <c r="AD15">
        <v>1591333296</v>
      </c>
      <c r="AE15">
        <v>549678.35</v>
      </c>
      <c r="AF15">
        <v>1759921</v>
      </c>
      <c r="AG15">
        <v>1191466517</v>
      </c>
      <c r="AH15">
        <v>4.8968099999999997E-3</v>
      </c>
      <c r="AI15">
        <v>822884813</v>
      </c>
      <c r="AJ15">
        <v>4029510.58</v>
      </c>
      <c r="AK15">
        <v>860161</v>
      </c>
      <c r="AL15">
        <v>582328997</v>
      </c>
      <c r="AM15">
        <v>1.9148500000000001E-3</v>
      </c>
      <c r="AN15">
        <v>213747293</v>
      </c>
      <c r="AO15">
        <v>409294</v>
      </c>
      <c r="AP15">
        <v>4988482.93</v>
      </c>
      <c r="AQ15">
        <v>-57</v>
      </c>
      <c r="AR15">
        <v>0</v>
      </c>
      <c r="AS15">
        <v>4988425.93</v>
      </c>
      <c r="AT15">
        <v>0.65409442070000001</v>
      </c>
      <c r="AU15">
        <v>176078</v>
      </c>
      <c r="AV15">
        <v>130743</v>
      </c>
      <c r="AW15">
        <v>0.74252956619999999</v>
      </c>
      <c r="AX15">
        <v>7345153.0599999996</v>
      </c>
      <c r="AY15">
        <v>81</v>
      </c>
      <c r="AZ15">
        <v>0</v>
      </c>
    </row>
    <row r="16" spans="1:52" x14ac:dyDescent="0.25">
      <c r="A16">
        <v>2534</v>
      </c>
      <c r="B16" t="s">
        <v>99</v>
      </c>
      <c r="C16" t="s">
        <v>90</v>
      </c>
      <c r="D16">
        <v>1930000</v>
      </c>
      <c r="E16">
        <v>1173281</v>
      </c>
      <c r="F16">
        <v>573441</v>
      </c>
      <c r="G16">
        <v>1000</v>
      </c>
      <c r="H16">
        <v>9618</v>
      </c>
      <c r="I16">
        <v>441</v>
      </c>
      <c r="J16">
        <v>9</v>
      </c>
      <c r="K16">
        <v>450</v>
      </c>
      <c r="L16">
        <v>4990085.8099999996</v>
      </c>
      <c r="M16">
        <v>203519.45</v>
      </c>
      <c r="N16">
        <v>5193605.26</v>
      </c>
      <c r="O16">
        <v>0</v>
      </c>
      <c r="P16">
        <v>0</v>
      </c>
      <c r="Q16">
        <v>5193605.26</v>
      </c>
      <c r="R16">
        <v>1000</v>
      </c>
      <c r="S16">
        <v>450000</v>
      </c>
      <c r="T16">
        <v>450000</v>
      </c>
      <c r="U16">
        <v>9618</v>
      </c>
      <c r="V16">
        <v>4328100</v>
      </c>
      <c r="W16">
        <v>3878100</v>
      </c>
      <c r="X16">
        <v>865505.26</v>
      </c>
      <c r="Y16">
        <v>218839401</v>
      </c>
      <c r="Z16">
        <v>486310</v>
      </c>
      <c r="AA16">
        <v>1930000</v>
      </c>
      <c r="AB16">
        <v>868500000</v>
      </c>
      <c r="AC16">
        <v>5.1813E-4</v>
      </c>
      <c r="AD16">
        <v>649660599</v>
      </c>
      <c r="AE16">
        <v>336608.65</v>
      </c>
      <c r="AF16">
        <v>1173281</v>
      </c>
      <c r="AG16">
        <v>527976450</v>
      </c>
      <c r="AH16">
        <v>7.3452099999999996E-3</v>
      </c>
      <c r="AI16">
        <v>309137049</v>
      </c>
      <c r="AJ16">
        <v>2270676.54</v>
      </c>
      <c r="AK16">
        <v>573441</v>
      </c>
      <c r="AL16">
        <v>258048450</v>
      </c>
      <c r="AM16">
        <v>3.35404E-3</v>
      </c>
      <c r="AN16">
        <v>39209049</v>
      </c>
      <c r="AO16">
        <v>131508.72</v>
      </c>
      <c r="AP16">
        <v>2738793.91</v>
      </c>
      <c r="AQ16">
        <v>-49</v>
      </c>
      <c r="AR16">
        <v>0</v>
      </c>
      <c r="AS16">
        <v>2738744.91</v>
      </c>
      <c r="AT16">
        <v>0.52733020180000001</v>
      </c>
      <c r="AU16">
        <v>107322</v>
      </c>
      <c r="AV16">
        <v>79690</v>
      </c>
      <c r="AW16">
        <v>0.74252956619999999</v>
      </c>
      <c r="AX16">
        <v>1831675.06</v>
      </c>
      <c r="AY16">
        <v>81</v>
      </c>
      <c r="AZ16">
        <v>0</v>
      </c>
    </row>
    <row r="17" spans="1:52" x14ac:dyDescent="0.25">
      <c r="A17">
        <v>2604</v>
      </c>
      <c r="B17" t="s">
        <v>100</v>
      </c>
      <c r="C17" t="s">
        <v>86</v>
      </c>
      <c r="D17">
        <v>1930000</v>
      </c>
      <c r="E17">
        <v>1173281</v>
      </c>
      <c r="F17">
        <v>573441</v>
      </c>
      <c r="G17">
        <v>1000</v>
      </c>
      <c r="H17">
        <v>9618</v>
      </c>
      <c r="I17">
        <v>5651</v>
      </c>
      <c r="J17">
        <v>27</v>
      </c>
      <c r="K17">
        <v>5678</v>
      </c>
      <c r="L17">
        <v>54837943.549999997</v>
      </c>
      <c r="M17">
        <v>506921.94</v>
      </c>
      <c r="N17">
        <v>55344865.490000002</v>
      </c>
      <c r="O17">
        <v>0</v>
      </c>
      <c r="P17">
        <v>0</v>
      </c>
      <c r="Q17">
        <v>55344865.490000002</v>
      </c>
      <c r="R17">
        <v>1000</v>
      </c>
      <c r="S17">
        <v>5678000</v>
      </c>
      <c r="T17">
        <v>5678000</v>
      </c>
      <c r="U17">
        <v>9618</v>
      </c>
      <c r="V17">
        <v>54611004</v>
      </c>
      <c r="W17">
        <v>48933004</v>
      </c>
      <c r="X17">
        <v>733861.49</v>
      </c>
      <c r="Y17">
        <v>2537923191</v>
      </c>
      <c r="Z17">
        <v>446975</v>
      </c>
      <c r="AA17">
        <v>1930000</v>
      </c>
      <c r="AB17">
        <v>10958540000</v>
      </c>
      <c r="AC17">
        <v>5.1813E-4</v>
      </c>
      <c r="AD17">
        <v>8420616809</v>
      </c>
      <c r="AE17">
        <v>4362974.1900000004</v>
      </c>
      <c r="AF17">
        <v>1173281</v>
      </c>
      <c r="AG17">
        <v>6661889518</v>
      </c>
      <c r="AH17">
        <v>7.3452099999999996E-3</v>
      </c>
      <c r="AI17">
        <v>4123966327</v>
      </c>
      <c r="AJ17">
        <v>30291398.699999999</v>
      </c>
      <c r="AK17">
        <v>573441</v>
      </c>
      <c r="AL17">
        <v>3255997998</v>
      </c>
      <c r="AM17">
        <v>2.2539000000000001E-4</v>
      </c>
      <c r="AN17">
        <v>718074807</v>
      </c>
      <c r="AO17">
        <v>161846.88</v>
      </c>
      <c r="AP17">
        <v>34816219.770000003</v>
      </c>
      <c r="AQ17">
        <v>-566</v>
      </c>
      <c r="AR17">
        <v>0</v>
      </c>
      <c r="AS17">
        <v>34815653.770000003</v>
      </c>
      <c r="AT17">
        <v>0.62906745659999996</v>
      </c>
      <c r="AU17">
        <v>318888</v>
      </c>
      <c r="AV17">
        <v>236784</v>
      </c>
      <c r="AW17">
        <v>0.74252956619999999</v>
      </c>
      <c r="AX17">
        <v>4168024.83</v>
      </c>
      <c r="AY17">
        <v>191</v>
      </c>
      <c r="AZ17">
        <v>7</v>
      </c>
    </row>
    <row r="18" spans="1:52" x14ac:dyDescent="0.25">
      <c r="A18">
        <v>2828</v>
      </c>
      <c r="B18" t="s">
        <v>148</v>
      </c>
      <c r="C18" t="s">
        <v>90</v>
      </c>
      <c r="D18">
        <v>1930000</v>
      </c>
      <c r="E18">
        <v>1173281</v>
      </c>
      <c r="F18">
        <v>573441</v>
      </c>
      <c r="G18">
        <v>1000</v>
      </c>
      <c r="H18">
        <v>9618</v>
      </c>
      <c r="I18">
        <v>1294</v>
      </c>
      <c r="J18">
        <v>5</v>
      </c>
      <c r="K18">
        <v>1299</v>
      </c>
      <c r="L18">
        <v>14283208.130000001</v>
      </c>
      <c r="M18">
        <v>113066.36</v>
      </c>
      <c r="N18">
        <v>14396274.49</v>
      </c>
      <c r="O18">
        <v>0</v>
      </c>
      <c r="P18">
        <v>0</v>
      </c>
      <c r="Q18">
        <v>14396274.49</v>
      </c>
      <c r="R18">
        <v>1000</v>
      </c>
      <c r="S18">
        <v>1299000</v>
      </c>
      <c r="T18">
        <v>1299000</v>
      </c>
      <c r="U18">
        <v>9618</v>
      </c>
      <c r="V18">
        <v>12493782</v>
      </c>
      <c r="W18">
        <v>11194782</v>
      </c>
      <c r="X18">
        <v>1902492.49</v>
      </c>
      <c r="Y18">
        <v>702105170</v>
      </c>
      <c r="Z18">
        <v>540497</v>
      </c>
      <c r="AA18">
        <v>1930000</v>
      </c>
      <c r="AB18">
        <v>2507070000</v>
      </c>
      <c r="AC18">
        <v>5.1813E-4</v>
      </c>
      <c r="AD18">
        <v>1804964830</v>
      </c>
      <c r="AE18">
        <v>935206.43</v>
      </c>
      <c r="AF18">
        <v>1173281</v>
      </c>
      <c r="AG18">
        <v>1524092019</v>
      </c>
      <c r="AH18">
        <v>7.3452099999999996E-3</v>
      </c>
      <c r="AI18">
        <v>821986849</v>
      </c>
      <c r="AJ18">
        <v>6037666.0199999996</v>
      </c>
      <c r="AK18">
        <v>573441</v>
      </c>
      <c r="AL18">
        <v>744899859</v>
      </c>
      <c r="AM18">
        <v>2.5540200000000002E-3</v>
      </c>
      <c r="AN18">
        <v>42794689</v>
      </c>
      <c r="AO18">
        <v>109298.49</v>
      </c>
      <c r="AP18">
        <v>7082170.9400000004</v>
      </c>
      <c r="AQ18">
        <v>-155</v>
      </c>
      <c r="AR18">
        <v>0</v>
      </c>
      <c r="AS18">
        <v>7082015.9400000004</v>
      </c>
      <c r="AT18">
        <v>0.49193393369999999</v>
      </c>
      <c r="AU18">
        <v>55621</v>
      </c>
      <c r="AV18">
        <v>41300</v>
      </c>
      <c r="AW18">
        <v>0.74252956619999999</v>
      </c>
      <c r="AX18">
        <v>1831675.06</v>
      </c>
      <c r="AY18">
        <v>191</v>
      </c>
      <c r="AZ18">
        <v>9</v>
      </c>
    </row>
    <row r="19" spans="1:52" x14ac:dyDescent="0.25">
      <c r="A19">
        <v>2885</v>
      </c>
      <c r="B19" t="s">
        <v>101</v>
      </c>
      <c r="C19" t="s">
        <v>88</v>
      </c>
      <c r="D19">
        <v>2895000</v>
      </c>
      <c r="E19">
        <v>1759921</v>
      </c>
      <c r="F19">
        <v>860161</v>
      </c>
      <c r="G19">
        <v>1000</v>
      </c>
      <c r="H19">
        <v>9618</v>
      </c>
      <c r="I19">
        <v>1924</v>
      </c>
      <c r="J19">
        <v>20</v>
      </c>
      <c r="K19">
        <v>1944</v>
      </c>
      <c r="L19">
        <v>22140294.920000002</v>
      </c>
      <c r="M19">
        <v>769125.97</v>
      </c>
      <c r="N19">
        <v>22909420.890000001</v>
      </c>
      <c r="O19">
        <v>0</v>
      </c>
      <c r="P19">
        <v>0</v>
      </c>
      <c r="Q19">
        <v>22909420.890000001</v>
      </c>
      <c r="R19">
        <v>1000</v>
      </c>
      <c r="S19">
        <v>1944000</v>
      </c>
      <c r="T19">
        <v>1944000</v>
      </c>
      <c r="U19">
        <v>9618</v>
      </c>
      <c r="V19">
        <v>18697392</v>
      </c>
      <c r="W19">
        <v>16753392</v>
      </c>
      <c r="X19">
        <v>4212028.8899999997</v>
      </c>
      <c r="Y19">
        <v>2310272389</v>
      </c>
      <c r="Z19">
        <v>1188412</v>
      </c>
      <c r="AA19">
        <v>2895000</v>
      </c>
      <c r="AB19">
        <v>5627880000</v>
      </c>
      <c r="AC19">
        <v>3.4541999999999998E-4</v>
      </c>
      <c r="AD19">
        <v>3317607611</v>
      </c>
      <c r="AE19">
        <v>1145968.02</v>
      </c>
      <c r="AF19">
        <v>1759921</v>
      </c>
      <c r="AG19">
        <v>3421286424</v>
      </c>
      <c r="AH19">
        <v>4.8968099999999997E-3</v>
      </c>
      <c r="AI19">
        <v>1111014035</v>
      </c>
      <c r="AJ19">
        <v>5440424.6399999997</v>
      </c>
      <c r="AK19">
        <v>860161</v>
      </c>
      <c r="AL19">
        <v>1672152984</v>
      </c>
      <c r="AM19">
        <v>2.51893E-3</v>
      </c>
      <c r="AN19">
        <v>-638119405</v>
      </c>
      <c r="AO19">
        <v>-1607378.11</v>
      </c>
      <c r="AP19">
        <v>4979014.55</v>
      </c>
      <c r="AQ19">
        <v>-340</v>
      </c>
      <c r="AR19">
        <v>68724.759999999995</v>
      </c>
      <c r="AS19">
        <v>5047399.3099999996</v>
      </c>
      <c r="AT19">
        <v>0.2203198123</v>
      </c>
      <c r="AU19">
        <v>169454</v>
      </c>
      <c r="AV19">
        <v>125825</v>
      </c>
      <c r="AW19">
        <v>0.74252956619999999</v>
      </c>
      <c r="AX19">
        <v>7345153.0599999996</v>
      </c>
      <c r="AY19">
        <v>191</v>
      </c>
      <c r="AZ19">
        <v>0</v>
      </c>
    </row>
    <row r="20" spans="1:52" x14ac:dyDescent="0.25">
      <c r="A20">
        <v>2884</v>
      </c>
      <c r="B20" t="s">
        <v>102</v>
      </c>
      <c r="C20" t="s">
        <v>88</v>
      </c>
      <c r="D20">
        <v>5790000</v>
      </c>
      <c r="E20">
        <v>3519843</v>
      </c>
      <c r="F20">
        <v>1720323</v>
      </c>
      <c r="G20">
        <v>1000</v>
      </c>
      <c r="H20">
        <v>9618</v>
      </c>
      <c r="I20">
        <v>1435</v>
      </c>
      <c r="J20">
        <v>29</v>
      </c>
      <c r="K20">
        <v>1464</v>
      </c>
      <c r="L20">
        <v>18017915.859999999</v>
      </c>
      <c r="M20">
        <v>1115232.6599999999</v>
      </c>
      <c r="N20">
        <v>19133148.52</v>
      </c>
      <c r="O20">
        <v>0</v>
      </c>
      <c r="P20">
        <v>0</v>
      </c>
      <c r="Q20">
        <v>19133148.52</v>
      </c>
      <c r="R20">
        <v>1000</v>
      </c>
      <c r="S20">
        <v>1464000</v>
      </c>
      <c r="T20">
        <v>1464000</v>
      </c>
      <c r="U20">
        <v>9618</v>
      </c>
      <c r="V20">
        <v>14080752</v>
      </c>
      <c r="W20">
        <v>12616752</v>
      </c>
      <c r="X20">
        <v>5052396.5199999996</v>
      </c>
      <c r="Y20">
        <v>3614893185</v>
      </c>
      <c r="Z20">
        <v>2469189</v>
      </c>
      <c r="AA20">
        <v>5790000</v>
      </c>
      <c r="AB20">
        <v>8476560000</v>
      </c>
      <c r="AC20">
        <v>1.7270999999999999E-4</v>
      </c>
      <c r="AD20">
        <v>4861666815</v>
      </c>
      <c r="AE20">
        <v>839658.48</v>
      </c>
      <c r="AF20">
        <v>3519843</v>
      </c>
      <c r="AG20">
        <v>5153050152</v>
      </c>
      <c r="AH20">
        <v>2.4483999999999999E-3</v>
      </c>
      <c r="AI20">
        <v>1538156967</v>
      </c>
      <c r="AJ20">
        <v>3766023.52</v>
      </c>
      <c r="AK20">
        <v>1720323</v>
      </c>
      <c r="AL20">
        <v>2518552872</v>
      </c>
      <c r="AM20">
        <v>2.00607E-3</v>
      </c>
      <c r="AN20">
        <v>-1096340313</v>
      </c>
      <c r="AO20">
        <v>-2199335.41</v>
      </c>
      <c r="AP20">
        <v>2406346.59</v>
      </c>
      <c r="AQ20">
        <v>-266</v>
      </c>
      <c r="AR20">
        <v>0</v>
      </c>
      <c r="AS20">
        <v>2406080.59</v>
      </c>
      <c r="AT20">
        <v>0.12575455560000001</v>
      </c>
      <c r="AU20">
        <v>140246</v>
      </c>
      <c r="AV20">
        <v>104137</v>
      </c>
      <c r="AW20">
        <v>0.74252956619999999</v>
      </c>
      <c r="AX20">
        <v>7345153.0599999996</v>
      </c>
      <c r="AY20">
        <v>191</v>
      </c>
      <c r="AZ20">
        <v>23</v>
      </c>
    </row>
    <row r="21" spans="1:52" x14ac:dyDescent="0.25">
      <c r="A21">
        <v>3094</v>
      </c>
      <c r="B21" t="s">
        <v>103</v>
      </c>
      <c r="C21" t="s">
        <v>88</v>
      </c>
      <c r="D21">
        <v>2895000</v>
      </c>
      <c r="E21">
        <v>1759921</v>
      </c>
      <c r="F21">
        <v>860161</v>
      </c>
      <c r="G21">
        <v>1000</v>
      </c>
      <c r="H21">
        <v>9618</v>
      </c>
      <c r="I21">
        <v>84</v>
      </c>
      <c r="J21">
        <v>1</v>
      </c>
      <c r="K21">
        <v>85</v>
      </c>
      <c r="L21">
        <v>1593845.91</v>
      </c>
      <c r="M21">
        <v>38456.300000000003</v>
      </c>
      <c r="N21">
        <v>1632302.21</v>
      </c>
      <c r="O21">
        <v>0</v>
      </c>
      <c r="P21">
        <v>0</v>
      </c>
      <c r="Q21">
        <v>1632302.21</v>
      </c>
      <c r="R21">
        <v>1000</v>
      </c>
      <c r="S21">
        <v>85000</v>
      </c>
      <c r="T21">
        <v>85000</v>
      </c>
      <c r="U21">
        <v>9618</v>
      </c>
      <c r="V21">
        <v>817530</v>
      </c>
      <c r="W21">
        <v>732530</v>
      </c>
      <c r="X21">
        <v>814772.21</v>
      </c>
      <c r="Y21">
        <v>715879986</v>
      </c>
      <c r="Z21">
        <v>8422117</v>
      </c>
      <c r="AA21">
        <v>2895000</v>
      </c>
      <c r="AB21">
        <v>246075000</v>
      </c>
      <c r="AC21">
        <v>3.4541999999999998E-4</v>
      </c>
      <c r="AD21">
        <v>-469804986</v>
      </c>
      <c r="AE21">
        <v>0</v>
      </c>
      <c r="AF21">
        <v>1759921</v>
      </c>
      <c r="AG21">
        <v>149593285</v>
      </c>
      <c r="AH21">
        <v>4.8968099999999997E-3</v>
      </c>
      <c r="AI21">
        <v>-566286701</v>
      </c>
      <c r="AJ21">
        <v>-2772998.38</v>
      </c>
      <c r="AK21">
        <v>860161</v>
      </c>
      <c r="AL21">
        <v>73113685</v>
      </c>
      <c r="AM21">
        <v>1.114391E-2</v>
      </c>
      <c r="AN21">
        <v>-642766301</v>
      </c>
      <c r="AO21">
        <v>-7162929.8099999996</v>
      </c>
      <c r="AP21">
        <v>0</v>
      </c>
      <c r="AQ21">
        <v>0</v>
      </c>
      <c r="AR21">
        <v>1116.1500000000001</v>
      </c>
      <c r="AS21">
        <v>1116.1500000000001</v>
      </c>
      <c r="AT21">
        <v>6.8378880000000001E-4</v>
      </c>
      <c r="AU21">
        <v>26</v>
      </c>
      <c r="AV21">
        <v>19</v>
      </c>
      <c r="AW21">
        <v>0.74252956619999999</v>
      </c>
      <c r="AX21">
        <v>7345153.0599999996</v>
      </c>
      <c r="AY21">
        <v>191</v>
      </c>
      <c r="AZ21">
        <v>0</v>
      </c>
    </row>
    <row r="22" spans="1:52" x14ac:dyDescent="0.25">
      <c r="A22">
        <v>3941</v>
      </c>
      <c r="B22" t="s">
        <v>104</v>
      </c>
      <c r="C22" t="s">
        <v>90</v>
      </c>
      <c r="D22">
        <v>1930000</v>
      </c>
      <c r="E22">
        <v>1173281</v>
      </c>
      <c r="F22">
        <v>573441</v>
      </c>
      <c r="G22">
        <v>1000</v>
      </c>
      <c r="H22">
        <v>9618</v>
      </c>
      <c r="I22">
        <v>1169</v>
      </c>
      <c r="J22">
        <v>4</v>
      </c>
      <c r="K22">
        <v>1173</v>
      </c>
      <c r="L22">
        <v>11811214.359999999</v>
      </c>
      <c r="M22">
        <v>316585.81</v>
      </c>
      <c r="N22">
        <v>12127800.17</v>
      </c>
      <c r="O22">
        <v>0</v>
      </c>
      <c r="P22">
        <v>0</v>
      </c>
      <c r="Q22">
        <v>12127800.17</v>
      </c>
      <c r="R22">
        <v>1000</v>
      </c>
      <c r="S22">
        <v>1173000</v>
      </c>
      <c r="T22">
        <v>1173000</v>
      </c>
      <c r="U22">
        <v>9618</v>
      </c>
      <c r="V22">
        <v>11281914</v>
      </c>
      <c r="W22">
        <v>10108914</v>
      </c>
      <c r="X22">
        <v>845886.17</v>
      </c>
      <c r="Y22">
        <v>685013313</v>
      </c>
      <c r="Z22">
        <v>583984</v>
      </c>
      <c r="AA22">
        <v>1930000</v>
      </c>
      <c r="AB22">
        <v>2263890000</v>
      </c>
      <c r="AC22">
        <v>5.1813E-4</v>
      </c>
      <c r="AD22">
        <v>1578876687</v>
      </c>
      <c r="AE22">
        <v>818063.38</v>
      </c>
      <c r="AF22">
        <v>1173281</v>
      </c>
      <c r="AG22">
        <v>1376258613</v>
      </c>
      <c r="AH22">
        <v>7.3452099999999996E-3</v>
      </c>
      <c r="AI22">
        <v>691245300</v>
      </c>
      <c r="AJ22">
        <v>5077341.8899999997</v>
      </c>
      <c r="AK22">
        <v>573441</v>
      </c>
      <c r="AL22">
        <v>672646293</v>
      </c>
      <c r="AM22">
        <v>1.2575500000000001E-3</v>
      </c>
      <c r="AN22">
        <v>-12367020</v>
      </c>
      <c r="AO22">
        <v>-15552.15</v>
      </c>
      <c r="AP22">
        <v>5879853.1200000001</v>
      </c>
      <c r="AQ22">
        <v>-154</v>
      </c>
      <c r="AR22">
        <v>0</v>
      </c>
      <c r="AS22">
        <v>5879699.1200000001</v>
      </c>
      <c r="AT22">
        <v>0.48481167549999998</v>
      </c>
      <c r="AU22">
        <v>153484</v>
      </c>
      <c r="AV22">
        <v>113966</v>
      </c>
      <c r="AW22">
        <v>0.74252956619999999</v>
      </c>
      <c r="AX22">
        <v>1831675.06</v>
      </c>
      <c r="AY22">
        <v>191</v>
      </c>
      <c r="AZ22">
        <v>0</v>
      </c>
    </row>
    <row r="23" spans="1:52" x14ac:dyDescent="0.25">
      <c r="A23">
        <v>4613</v>
      </c>
      <c r="B23" t="s">
        <v>105</v>
      </c>
      <c r="C23" t="s">
        <v>86</v>
      </c>
      <c r="D23">
        <v>1930000</v>
      </c>
      <c r="E23">
        <v>1173281</v>
      </c>
      <c r="F23">
        <v>573441</v>
      </c>
      <c r="G23">
        <v>1000</v>
      </c>
      <c r="H23">
        <v>9618</v>
      </c>
      <c r="I23">
        <v>3864</v>
      </c>
      <c r="J23">
        <v>7</v>
      </c>
      <c r="K23">
        <v>3871</v>
      </c>
      <c r="L23">
        <v>36404950.399999999</v>
      </c>
      <c r="M23">
        <v>131424.21</v>
      </c>
      <c r="N23">
        <v>36536374.609999999</v>
      </c>
      <c r="O23">
        <v>0</v>
      </c>
      <c r="P23">
        <v>0</v>
      </c>
      <c r="Q23">
        <v>36536374.609999999</v>
      </c>
      <c r="R23">
        <v>1000</v>
      </c>
      <c r="S23">
        <v>3871000</v>
      </c>
      <c r="T23">
        <v>3871000</v>
      </c>
      <c r="U23">
        <v>9618</v>
      </c>
      <c r="V23">
        <v>37231278</v>
      </c>
      <c r="W23">
        <v>32665374.609999999</v>
      </c>
      <c r="X23">
        <v>0</v>
      </c>
      <c r="Y23">
        <v>1654423330</v>
      </c>
      <c r="Z23">
        <v>427389</v>
      </c>
      <c r="AA23">
        <v>1930000</v>
      </c>
      <c r="AB23">
        <v>7471030000</v>
      </c>
      <c r="AC23">
        <v>5.1813E-4</v>
      </c>
      <c r="AD23">
        <v>5816606670</v>
      </c>
      <c r="AE23">
        <v>3013758.41</v>
      </c>
      <c r="AF23">
        <v>1173281</v>
      </c>
      <c r="AG23">
        <v>4541770751</v>
      </c>
      <c r="AH23">
        <v>7.1922100000000001E-3</v>
      </c>
      <c r="AI23">
        <v>2887347421</v>
      </c>
      <c r="AJ23">
        <v>20766408.989999998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23780167.399999999</v>
      </c>
      <c r="AQ23">
        <v>-366</v>
      </c>
      <c r="AR23">
        <v>0</v>
      </c>
      <c r="AS23">
        <v>23779801.399999999</v>
      </c>
      <c r="AT23">
        <v>0.65085279129999996</v>
      </c>
      <c r="AU23">
        <v>85538</v>
      </c>
      <c r="AV23">
        <v>63514</v>
      </c>
      <c r="AW23">
        <v>0.74252956619999999</v>
      </c>
      <c r="AX23">
        <v>4168024.83</v>
      </c>
      <c r="AY23">
        <v>191</v>
      </c>
      <c r="AZ23">
        <v>10</v>
      </c>
    </row>
    <row r="24" spans="1:52" x14ac:dyDescent="0.25">
      <c r="A24">
        <v>5258</v>
      </c>
      <c r="B24" t="s">
        <v>106</v>
      </c>
      <c r="C24" t="s">
        <v>88</v>
      </c>
      <c r="D24">
        <v>2895000</v>
      </c>
      <c r="E24">
        <v>1759921</v>
      </c>
      <c r="F24">
        <v>860161</v>
      </c>
      <c r="G24">
        <v>1000</v>
      </c>
      <c r="H24">
        <v>9618</v>
      </c>
      <c r="I24">
        <v>267</v>
      </c>
      <c r="J24">
        <v>3</v>
      </c>
      <c r="K24">
        <v>270</v>
      </c>
      <c r="L24">
        <v>3556739.01</v>
      </c>
      <c r="M24">
        <v>115368.9</v>
      </c>
      <c r="N24">
        <v>3672107.91</v>
      </c>
      <c r="O24">
        <v>0</v>
      </c>
      <c r="P24">
        <v>0</v>
      </c>
      <c r="Q24">
        <v>3672107.91</v>
      </c>
      <c r="R24">
        <v>1000</v>
      </c>
      <c r="S24">
        <v>270000</v>
      </c>
      <c r="T24">
        <v>270000</v>
      </c>
      <c r="U24">
        <v>9618</v>
      </c>
      <c r="V24">
        <v>2596860</v>
      </c>
      <c r="W24">
        <v>2326860</v>
      </c>
      <c r="X24">
        <v>1075247.9099999999</v>
      </c>
      <c r="Y24">
        <v>108373177</v>
      </c>
      <c r="Z24">
        <v>401382</v>
      </c>
      <c r="AA24">
        <v>2895000</v>
      </c>
      <c r="AB24">
        <v>781650000</v>
      </c>
      <c r="AC24">
        <v>3.4541999999999998E-4</v>
      </c>
      <c r="AD24">
        <v>673276823</v>
      </c>
      <c r="AE24">
        <v>232563.28</v>
      </c>
      <c r="AF24">
        <v>1759921</v>
      </c>
      <c r="AG24">
        <v>475178670</v>
      </c>
      <c r="AH24">
        <v>4.8968099999999997E-3</v>
      </c>
      <c r="AI24">
        <v>366805493</v>
      </c>
      <c r="AJ24">
        <v>1796176.81</v>
      </c>
      <c r="AK24">
        <v>860161</v>
      </c>
      <c r="AL24">
        <v>232243470</v>
      </c>
      <c r="AM24">
        <v>4.6298299999999997E-3</v>
      </c>
      <c r="AN24">
        <v>123870293</v>
      </c>
      <c r="AO24">
        <v>573498.4</v>
      </c>
      <c r="AP24">
        <v>2602238.4900000002</v>
      </c>
      <c r="AQ24">
        <v>-18</v>
      </c>
      <c r="AR24">
        <v>0</v>
      </c>
      <c r="AS24">
        <v>2602220.4900000002</v>
      </c>
      <c r="AT24">
        <v>0.70864488569999995</v>
      </c>
      <c r="AU24">
        <v>81756</v>
      </c>
      <c r="AV24">
        <v>60706</v>
      </c>
      <c r="AW24">
        <v>0.74252956619999999</v>
      </c>
      <c r="AX24">
        <v>7345153.0599999996</v>
      </c>
      <c r="AY24">
        <v>191</v>
      </c>
      <c r="AZ24">
        <v>0</v>
      </c>
    </row>
    <row r="25" spans="1:52" x14ac:dyDescent="0.25">
      <c r="A25">
        <v>5614</v>
      </c>
      <c r="B25" t="s">
        <v>107</v>
      </c>
      <c r="C25" t="s">
        <v>90</v>
      </c>
      <c r="D25">
        <v>1930000</v>
      </c>
      <c r="E25">
        <v>1173281</v>
      </c>
      <c r="F25">
        <v>573441</v>
      </c>
      <c r="G25">
        <v>1000</v>
      </c>
      <c r="H25">
        <v>9618</v>
      </c>
      <c r="I25">
        <v>239</v>
      </c>
      <c r="J25">
        <v>4</v>
      </c>
      <c r="K25">
        <v>243</v>
      </c>
      <c r="L25">
        <v>2858469.36</v>
      </c>
      <c r="M25">
        <v>90453.09</v>
      </c>
      <c r="N25">
        <v>2948922.45</v>
      </c>
      <c r="O25">
        <v>0</v>
      </c>
      <c r="P25">
        <v>0</v>
      </c>
      <c r="Q25">
        <v>2948922.45</v>
      </c>
      <c r="R25">
        <v>1000</v>
      </c>
      <c r="S25">
        <v>243000</v>
      </c>
      <c r="T25">
        <v>243000</v>
      </c>
      <c r="U25">
        <v>9618</v>
      </c>
      <c r="V25">
        <v>2337174</v>
      </c>
      <c r="W25">
        <v>2094174</v>
      </c>
      <c r="X25">
        <v>611748.44999999995</v>
      </c>
      <c r="Y25">
        <v>202067730</v>
      </c>
      <c r="Z25">
        <v>831554</v>
      </c>
      <c r="AA25">
        <v>1930000</v>
      </c>
      <c r="AB25">
        <v>468990000</v>
      </c>
      <c r="AC25">
        <v>5.1813E-4</v>
      </c>
      <c r="AD25">
        <v>266922270</v>
      </c>
      <c r="AE25">
        <v>138300.44</v>
      </c>
      <c r="AF25">
        <v>1173281</v>
      </c>
      <c r="AG25">
        <v>285107283</v>
      </c>
      <c r="AH25">
        <v>7.3452099999999996E-3</v>
      </c>
      <c r="AI25">
        <v>83039553</v>
      </c>
      <c r="AJ25">
        <v>609942.96</v>
      </c>
      <c r="AK25">
        <v>573441</v>
      </c>
      <c r="AL25">
        <v>139346163</v>
      </c>
      <c r="AM25">
        <v>4.3901299999999999E-3</v>
      </c>
      <c r="AN25">
        <v>-62721567</v>
      </c>
      <c r="AO25">
        <v>-275355.83</v>
      </c>
      <c r="AP25">
        <v>472887.57</v>
      </c>
      <c r="AQ25">
        <v>-47</v>
      </c>
      <c r="AR25">
        <v>0</v>
      </c>
      <c r="AS25">
        <v>472840.57</v>
      </c>
      <c r="AT25">
        <v>0.16034350780000001</v>
      </c>
      <c r="AU25">
        <v>14504</v>
      </c>
      <c r="AV25">
        <v>10770</v>
      </c>
      <c r="AW25">
        <v>0.74252956619999999</v>
      </c>
      <c r="AX25">
        <v>1831675.06</v>
      </c>
      <c r="AY25">
        <v>191</v>
      </c>
      <c r="AZ25">
        <v>0</v>
      </c>
    </row>
    <row r="26" spans="1:52" x14ac:dyDescent="0.25">
      <c r="A26">
        <v>6022</v>
      </c>
      <c r="B26" t="s">
        <v>108</v>
      </c>
      <c r="C26" t="s">
        <v>88</v>
      </c>
      <c r="D26">
        <v>2895000</v>
      </c>
      <c r="E26">
        <v>1759921</v>
      </c>
      <c r="F26">
        <v>860161</v>
      </c>
      <c r="G26">
        <v>1000</v>
      </c>
      <c r="H26">
        <v>9618</v>
      </c>
      <c r="I26">
        <v>501</v>
      </c>
      <c r="J26">
        <v>4</v>
      </c>
      <c r="K26">
        <v>505</v>
      </c>
      <c r="L26">
        <v>5567415.4199999999</v>
      </c>
      <c r="M26">
        <v>153825.19</v>
      </c>
      <c r="N26">
        <v>5721240.6100000003</v>
      </c>
      <c r="O26">
        <v>0</v>
      </c>
      <c r="P26">
        <v>0</v>
      </c>
      <c r="Q26">
        <v>5721240.6100000003</v>
      </c>
      <c r="R26">
        <v>1000</v>
      </c>
      <c r="S26">
        <v>505000</v>
      </c>
      <c r="T26">
        <v>505000</v>
      </c>
      <c r="U26">
        <v>9618</v>
      </c>
      <c r="V26">
        <v>4857090</v>
      </c>
      <c r="W26">
        <v>4352090</v>
      </c>
      <c r="X26">
        <v>864150.61</v>
      </c>
      <c r="Y26">
        <v>367371510</v>
      </c>
      <c r="Z26">
        <v>727468</v>
      </c>
      <c r="AA26">
        <v>2895000</v>
      </c>
      <c r="AB26">
        <v>1461975000</v>
      </c>
      <c r="AC26">
        <v>3.4541999999999998E-4</v>
      </c>
      <c r="AD26">
        <v>1094603490</v>
      </c>
      <c r="AE26">
        <v>378097.94</v>
      </c>
      <c r="AF26">
        <v>1759921</v>
      </c>
      <c r="AG26">
        <v>888760105</v>
      </c>
      <c r="AH26">
        <v>4.8968099999999997E-3</v>
      </c>
      <c r="AI26">
        <v>521388595</v>
      </c>
      <c r="AJ26">
        <v>2553140.89</v>
      </c>
      <c r="AK26">
        <v>860161</v>
      </c>
      <c r="AL26">
        <v>434381305</v>
      </c>
      <c r="AM26">
        <v>1.9893799999999998E-3</v>
      </c>
      <c r="AN26">
        <v>67009795</v>
      </c>
      <c r="AO26">
        <v>133307.95000000001</v>
      </c>
      <c r="AP26">
        <v>3064546.78</v>
      </c>
      <c r="AQ26">
        <v>-54</v>
      </c>
      <c r="AR26">
        <v>0</v>
      </c>
      <c r="AS26">
        <v>3064492.78</v>
      </c>
      <c r="AT26">
        <v>0.53563431240000003</v>
      </c>
      <c r="AU26">
        <v>82394</v>
      </c>
      <c r="AV26">
        <v>61180</v>
      </c>
      <c r="AW26">
        <v>0.74252956619999999</v>
      </c>
      <c r="AX26">
        <v>7345153.0599999996</v>
      </c>
      <c r="AY26">
        <v>191</v>
      </c>
      <c r="AZ26">
        <v>0</v>
      </c>
    </row>
    <row r="27" spans="1:52" x14ac:dyDescent="0.25">
      <c r="A27">
        <v>6328</v>
      </c>
      <c r="B27" t="s">
        <v>109</v>
      </c>
      <c r="C27" t="s">
        <v>86</v>
      </c>
      <c r="D27">
        <v>1930000</v>
      </c>
      <c r="E27">
        <v>1173281</v>
      </c>
      <c r="F27">
        <v>573441</v>
      </c>
      <c r="G27">
        <v>1000</v>
      </c>
      <c r="H27">
        <v>9618</v>
      </c>
      <c r="I27">
        <v>3633</v>
      </c>
      <c r="J27">
        <v>41</v>
      </c>
      <c r="K27">
        <v>3674</v>
      </c>
      <c r="L27">
        <v>37445596.490000002</v>
      </c>
      <c r="M27">
        <v>938744.33</v>
      </c>
      <c r="N27">
        <v>38384340.82</v>
      </c>
      <c r="O27">
        <v>0</v>
      </c>
      <c r="P27">
        <v>0</v>
      </c>
      <c r="Q27">
        <v>38384340.82</v>
      </c>
      <c r="R27">
        <v>1000</v>
      </c>
      <c r="S27">
        <v>3674000</v>
      </c>
      <c r="T27">
        <v>3674000</v>
      </c>
      <c r="U27">
        <v>9618</v>
      </c>
      <c r="V27">
        <v>35336532</v>
      </c>
      <c r="W27">
        <v>31662532</v>
      </c>
      <c r="X27">
        <v>3047808.82</v>
      </c>
      <c r="Y27">
        <v>1871153407</v>
      </c>
      <c r="Z27">
        <v>509296</v>
      </c>
      <c r="AA27">
        <v>1930000</v>
      </c>
      <c r="AB27">
        <v>7090820000</v>
      </c>
      <c r="AC27">
        <v>5.1813E-4</v>
      </c>
      <c r="AD27">
        <v>5219666593</v>
      </c>
      <c r="AE27">
        <v>2704465.85</v>
      </c>
      <c r="AF27">
        <v>1173281</v>
      </c>
      <c r="AG27">
        <v>4310634394</v>
      </c>
      <c r="AH27">
        <v>7.3452099999999996E-3</v>
      </c>
      <c r="AI27">
        <v>2439480987</v>
      </c>
      <c r="AJ27">
        <v>17918500.140000001</v>
      </c>
      <c r="AK27">
        <v>573441</v>
      </c>
      <c r="AL27">
        <v>2106822234</v>
      </c>
      <c r="AM27">
        <v>1.4466399999999999E-3</v>
      </c>
      <c r="AN27">
        <v>235668827</v>
      </c>
      <c r="AO27">
        <v>340927.95</v>
      </c>
      <c r="AP27">
        <v>20963893.940000001</v>
      </c>
      <c r="AQ27">
        <v>-416</v>
      </c>
      <c r="AR27">
        <v>0</v>
      </c>
      <c r="AS27">
        <v>20963477.940000001</v>
      </c>
      <c r="AT27">
        <v>0.54614661840000001</v>
      </c>
      <c r="AU27">
        <v>512692</v>
      </c>
      <c r="AV27">
        <v>380689</v>
      </c>
      <c r="AW27">
        <v>0.74252956619999999</v>
      </c>
      <c r="AX27">
        <v>4168024.83</v>
      </c>
      <c r="AY27">
        <v>191</v>
      </c>
      <c r="AZ27">
        <v>0</v>
      </c>
    </row>
    <row r="28" spans="1:52" x14ac:dyDescent="0.25">
      <c r="A28">
        <v>6461</v>
      </c>
      <c r="B28" t="s">
        <v>110</v>
      </c>
      <c r="C28" t="s">
        <v>88</v>
      </c>
      <c r="D28">
        <v>1930000</v>
      </c>
      <c r="E28">
        <v>1173281</v>
      </c>
      <c r="F28">
        <v>573441</v>
      </c>
      <c r="G28">
        <v>1000</v>
      </c>
      <c r="H28">
        <v>9618</v>
      </c>
      <c r="I28">
        <v>2001</v>
      </c>
      <c r="J28">
        <v>25</v>
      </c>
      <c r="K28">
        <v>2026</v>
      </c>
      <c r="L28">
        <v>20850566.899999999</v>
      </c>
      <c r="M28">
        <v>961407.47</v>
      </c>
      <c r="N28">
        <v>21811974.370000001</v>
      </c>
      <c r="O28">
        <v>0</v>
      </c>
      <c r="P28">
        <v>0</v>
      </c>
      <c r="Q28">
        <v>21811974.370000001</v>
      </c>
      <c r="R28">
        <v>1000</v>
      </c>
      <c r="S28">
        <v>2026000</v>
      </c>
      <c r="T28">
        <v>2026000</v>
      </c>
      <c r="U28">
        <v>9618</v>
      </c>
      <c r="V28">
        <v>19486068</v>
      </c>
      <c r="W28">
        <v>17460068</v>
      </c>
      <c r="X28">
        <v>2325906.37</v>
      </c>
      <c r="Y28">
        <v>1331197006</v>
      </c>
      <c r="Z28">
        <v>657057</v>
      </c>
      <c r="AA28">
        <v>1930000</v>
      </c>
      <c r="AB28">
        <v>3910180000</v>
      </c>
      <c r="AC28">
        <v>5.1813E-4</v>
      </c>
      <c r="AD28">
        <v>2578982994</v>
      </c>
      <c r="AE28">
        <v>1336248.46</v>
      </c>
      <c r="AF28">
        <v>1173281</v>
      </c>
      <c r="AG28">
        <v>2377067306</v>
      </c>
      <c r="AH28">
        <v>7.3452099999999996E-3</v>
      </c>
      <c r="AI28">
        <v>1045870300</v>
      </c>
      <c r="AJ28">
        <v>7682136.9900000002</v>
      </c>
      <c r="AK28">
        <v>573441</v>
      </c>
      <c r="AL28">
        <v>1161791466</v>
      </c>
      <c r="AM28">
        <v>2.0019999999999999E-3</v>
      </c>
      <c r="AN28">
        <v>-169405540</v>
      </c>
      <c r="AO28">
        <v>-339149.89</v>
      </c>
      <c r="AP28">
        <v>8679235.5600000005</v>
      </c>
      <c r="AQ28">
        <v>-306</v>
      </c>
      <c r="AR28">
        <v>0</v>
      </c>
      <c r="AS28">
        <v>8678929.5600000005</v>
      </c>
      <c r="AT28">
        <v>0.39789747650000001</v>
      </c>
      <c r="AU28">
        <v>382542</v>
      </c>
      <c r="AV28">
        <v>284049</v>
      </c>
      <c r="AW28">
        <v>0.74252956619999999</v>
      </c>
      <c r="AX28">
        <v>7345153.0599999996</v>
      </c>
      <c r="AY28">
        <v>191</v>
      </c>
      <c r="AZ28">
        <v>0</v>
      </c>
    </row>
    <row r="29" spans="1:52" x14ac:dyDescent="0.25">
      <c r="A29">
        <v>6482</v>
      </c>
      <c r="B29" t="s">
        <v>111</v>
      </c>
      <c r="C29" t="s">
        <v>88</v>
      </c>
      <c r="D29">
        <v>1930000</v>
      </c>
      <c r="E29">
        <v>1173281</v>
      </c>
      <c r="F29">
        <v>573441</v>
      </c>
      <c r="G29">
        <v>1000</v>
      </c>
      <c r="H29">
        <v>9618</v>
      </c>
      <c r="I29">
        <v>557</v>
      </c>
      <c r="J29">
        <v>5</v>
      </c>
      <c r="K29">
        <v>562</v>
      </c>
      <c r="L29">
        <v>8184288.3799999999</v>
      </c>
      <c r="M29">
        <v>192281.49</v>
      </c>
      <c r="N29">
        <v>8376569.8700000001</v>
      </c>
      <c r="O29">
        <v>0</v>
      </c>
      <c r="P29">
        <v>0</v>
      </c>
      <c r="Q29">
        <v>8376569.8700000001</v>
      </c>
      <c r="R29">
        <v>1000</v>
      </c>
      <c r="S29">
        <v>562000</v>
      </c>
      <c r="T29">
        <v>562000</v>
      </c>
      <c r="U29">
        <v>9618</v>
      </c>
      <c r="V29">
        <v>5405316</v>
      </c>
      <c r="W29">
        <v>4843316</v>
      </c>
      <c r="X29">
        <v>2971253.87</v>
      </c>
      <c r="Y29">
        <v>1001637339</v>
      </c>
      <c r="Z29">
        <v>1782273</v>
      </c>
      <c r="AA29">
        <v>1930000</v>
      </c>
      <c r="AB29">
        <v>1084660000</v>
      </c>
      <c r="AC29">
        <v>5.1813E-4</v>
      </c>
      <c r="AD29">
        <v>83022661</v>
      </c>
      <c r="AE29">
        <v>43016.53</v>
      </c>
      <c r="AF29">
        <v>1173281</v>
      </c>
      <c r="AG29">
        <v>659383922</v>
      </c>
      <c r="AH29">
        <v>7.3452099999999996E-3</v>
      </c>
      <c r="AI29">
        <v>-342253417</v>
      </c>
      <c r="AJ29">
        <v>-2513923.2200000002</v>
      </c>
      <c r="AK29">
        <v>573441</v>
      </c>
      <c r="AL29">
        <v>322273842</v>
      </c>
      <c r="AM29">
        <v>9.2196599999999993E-3</v>
      </c>
      <c r="AN29">
        <v>-679363497</v>
      </c>
      <c r="AO29">
        <v>-6263500.46</v>
      </c>
      <c r="AP29">
        <v>43016.53</v>
      </c>
      <c r="AQ29">
        <v>0</v>
      </c>
      <c r="AR29">
        <v>0</v>
      </c>
      <c r="AS29">
        <v>43016.53</v>
      </c>
      <c r="AT29">
        <v>5.1353394999999998E-3</v>
      </c>
      <c r="AU29">
        <v>987</v>
      </c>
      <c r="AV29">
        <v>733</v>
      </c>
      <c r="AW29">
        <v>0.74252956619999999</v>
      </c>
      <c r="AX29">
        <v>7345153.0599999996</v>
      </c>
      <c r="AY29">
        <v>191</v>
      </c>
      <c r="AZ29">
        <v>0</v>
      </c>
    </row>
    <row r="30" spans="1:52" x14ac:dyDescent="0.25">
      <c r="A30">
        <v>6734</v>
      </c>
      <c r="B30" t="s">
        <v>112</v>
      </c>
      <c r="C30" t="s">
        <v>86</v>
      </c>
      <c r="D30">
        <v>1930000</v>
      </c>
      <c r="E30">
        <v>1173281</v>
      </c>
      <c r="F30">
        <v>573441</v>
      </c>
      <c r="G30">
        <v>1000</v>
      </c>
      <c r="H30">
        <v>9618</v>
      </c>
      <c r="I30">
        <v>1314</v>
      </c>
      <c r="J30">
        <v>15</v>
      </c>
      <c r="K30">
        <v>1329</v>
      </c>
      <c r="L30">
        <v>13735477.33</v>
      </c>
      <c r="M30">
        <v>337947.96</v>
      </c>
      <c r="N30">
        <v>14073425.289999999</v>
      </c>
      <c r="O30">
        <v>0</v>
      </c>
      <c r="P30">
        <v>0</v>
      </c>
      <c r="Q30">
        <v>14073425.289999999</v>
      </c>
      <c r="R30">
        <v>1000</v>
      </c>
      <c r="S30">
        <v>1329000</v>
      </c>
      <c r="T30">
        <v>1329000</v>
      </c>
      <c r="U30">
        <v>9618</v>
      </c>
      <c r="V30">
        <v>12782322</v>
      </c>
      <c r="W30">
        <v>11453322</v>
      </c>
      <c r="X30">
        <v>1291103.29</v>
      </c>
      <c r="Y30">
        <v>631685744</v>
      </c>
      <c r="Z30">
        <v>475309</v>
      </c>
      <c r="AA30">
        <v>1930000</v>
      </c>
      <c r="AB30">
        <v>2564970000</v>
      </c>
      <c r="AC30">
        <v>5.1813E-4</v>
      </c>
      <c r="AD30">
        <v>1933284256</v>
      </c>
      <c r="AE30">
        <v>1001692.57</v>
      </c>
      <c r="AF30">
        <v>1173281</v>
      </c>
      <c r="AG30">
        <v>1559290449</v>
      </c>
      <c r="AH30">
        <v>7.3452099999999996E-3</v>
      </c>
      <c r="AI30">
        <v>927604705</v>
      </c>
      <c r="AJ30">
        <v>6813451.3600000003</v>
      </c>
      <c r="AK30">
        <v>573441</v>
      </c>
      <c r="AL30">
        <v>762103089</v>
      </c>
      <c r="AM30">
        <v>1.6941300000000001E-3</v>
      </c>
      <c r="AN30">
        <v>130417345</v>
      </c>
      <c r="AO30">
        <v>220943.94</v>
      </c>
      <c r="AP30">
        <v>8036087.8700000001</v>
      </c>
      <c r="AQ30">
        <v>-142</v>
      </c>
      <c r="AR30">
        <v>0</v>
      </c>
      <c r="AS30">
        <v>8035945.8700000001</v>
      </c>
      <c r="AT30">
        <v>0.57100142320000002</v>
      </c>
      <c r="AU30">
        <v>192969</v>
      </c>
      <c r="AV30">
        <v>143285</v>
      </c>
      <c r="AW30">
        <v>0.74252956619999999</v>
      </c>
      <c r="AX30">
        <v>4168024.83</v>
      </c>
      <c r="AY30">
        <v>191</v>
      </c>
      <c r="AZ30">
        <v>0</v>
      </c>
    </row>
    <row r="31" spans="1:52" x14ac:dyDescent="0.25">
      <c r="B31" s="76">
        <v>1</v>
      </c>
      <c r="C31" s="76">
        <v>2</v>
      </c>
      <c r="D31" s="75">
        <v>3</v>
      </c>
      <c r="E31" s="76">
        <v>4</v>
      </c>
      <c r="F31" s="76">
        <v>5</v>
      </c>
      <c r="G31" s="75">
        <v>6</v>
      </c>
      <c r="H31" s="76">
        <v>7</v>
      </c>
      <c r="I31" s="76">
        <v>8</v>
      </c>
      <c r="J31" s="75">
        <v>9</v>
      </c>
      <c r="K31" s="76">
        <v>10</v>
      </c>
      <c r="L31" s="76">
        <v>11</v>
      </c>
      <c r="M31" s="75">
        <v>12</v>
      </c>
      <c r="N31" s="76">
        <v>13</v>
      </c>
      <c r="O31" s="76">
        <v>14</v>
      </c>
      <c r="P31" s="75">
        <v>15</v>
      </c>
      <c r="Q31" s="76">
        <v>16</v>
      </c>
      <c r="R31" s="76">
        <v>17</v>
      </c>
      <c r="S31" s="75">
        <v>18</v>
      </c>
      <c r="T31" s="76">
        <v>19</v>
      </c>
      <c r="U31" s="76">
        <v>20</v>
      </c>
      <c r="V31" s="75">
        <v>21</v>
      </c>
      <c r="W31" s="76">
        <v>22</v>
      </c>
      <c r="X31" s="76">
        <v>23</v>
      </c>
      <c r="Y31" s="75">
        <v>24</v>
      </c>
      <c r="Z31" s="76">
        <v>25</v>
      </c>
      <c r="AA31" s="76">
        <v>26</v>
      </c>
      <c r="AB31" s="75">
        <v>27</v>
      </c>
      <c r="AC31" s="76">
        <v>28</v>
      </c>
      <c r="AD31" s="76">
        <v>29</v>
      </c>
      <c r="AE31" s="75">
        <v>30</v>
      </c>
      <c r="AF31" s="76">
        <v>31</v>
      </c>
      <c r="AG31" s="76">
        <v>32</v>
      </c>
      <c r="AH31" s="75">
        <v>33</v>
      </c>
      <c r="AI31" s="76">
        <v>34</v>
      </c>
      <c r="AJ31" s="76">
        <v>35</v>
      </c>
      <c r="AK31" s="75">
        <v>36</v>
      </c>
      <c r="AL31" s="76">
        <v>37</v>
      </c>
      <c r="AM31" s="76">
        <v>38</v>
      </c>
      <c r="AN31" s="75">
        <v>39</v>
      </c>
      <c r="AO31" s="76">
        <v>40</v>
      </c>
      <c r="AP31" s="76">
        <v>41</v>
      </c>
      <c r="AQ31" s="75">
        <v>42</v>
      </c>
      <c r="AR31" s="76">
        <v>43</v>
      </c>
      <c r="AS31" s="76">
        <v>44</v>
      </c>
      <c r="AT31" s="75">
        <v>45</v>
      </c>
      <c r="AU31" s="76">
        <v>46</v>
      </c>
      <c r="AV31" s="76">
        <v>47</v>
      </c>
      <c r="AW31" s="75">
        <v>48</v>
      </c>
      <c r="AX31" s="76">
        <v>49</v>
      </c>
      <c r="AY31" s="76">
        <v>50</v>
      </c>
      <c r="AZ31" s="75">
        <v>51</v>
      </c>
    </row>
  </sheetData>
  <sheetProtection selectLockedCells="1"/>
  <sortState ref="A3:AZ30">
    <sortCondition ref="B3:B30"/>
  </sortState>
  <printOptions headings="1" gridLine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CCDEB SUMMARY TOTALS</vt:lpstr>
      <vt:lpstr>2017-18 AID BY DISTRICT</vt:lpstr>
      <vt:lpstr>WORK_CCDEB_DATA</vt:lpstr>
      <vt:lpstr>'2017-18 AID BY DISTRICT'!Print_Area</vt:lpstr>
      <vt:lpstr>'CCDEB SUMMARY TOTALS'!Print_Area</vt:lpstr>
      <vt:lpstr>WRITE_CCDEB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CCDEB Final Aid</dc:title>
  <dc:subject>09-10 CCDEB Aid</dc:subject>
  <dc:creator>Department of Public Instruction</dc:creator>
  <cp:keywords>CCDEB Aid</cp:keywords>
  <dc:description>This is the final computation of 09-10 CCDEB aid.</dc:description>
  <cp:lastModifiedBy>Department of Public Instruction</cp:lastModifiedBy>
  <cp:lastPrinted>2018-06-04T19:52:08Z</cp:lastPrinted>
  <dcterms:created xsi:type="dcterms:W3CDTF">2010-04-21T18:45:52Z</dcterms:created>
  <dcterms:modified xsi:type="dcterms:W3CDTF">2018-06-04T20:40:14Z</dcterms:modified>
  <cp:category>school finance</cp:category>
</cp:coreProperties>
</file>