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CDEB\_Aid_Revenue Limit Calculation Files\Pay 2021-22\Karen\For Web\"/>
    </mc:Choice>
  </mc:AlternateContent>
  <xr:revisionPtr revIDLastSave="0" documentId="13_ncr:1_{681AA32B-6ED2-4E9E-B8EE-A433B9AECBF3}" xr6:coauthVersionLast="47" xr6:coauthVersionMax="47" xr10:uidLastSave="{00000000-0000-0000-0000-000000000000}"/>
  <bookViews>
    <workbookView xWindow="-120" yWindow="-120" windowWidth="29040" windowHeight="15840" tabRatio="723" activeTab="1" xr2:uid="{00000000-000D-0000-FFFF-FFFF00000000}"/>
  </bookViews>
  <sheets>
    <sheet name="CCDEB SUMMARY TOTALS" sheetId="3" r:id="rId1"/>
    <sheet name="2021-22 AID BY DISTRICT" sheetId="1" r:id="rId2"/>
    <sheet name="WORK_CCDEB_DATA" sheetId="5" r:id="rId3"/>
  </sheets>
  <definedNames>
    <definedName name="_xlnm._FilterDatabase" localSheetId="2" hidden="1">WORK_CCDEB_DATA!$A$2:$AW$2</definedName>
    <definedName name="_xlnm.Print_Area" localSheetId="1">'2021-22 AID BY DISTRICT'!$A$1:$P$55</definedName>
    <definedName name="_xlnm.Print_Area" localSheetId="0">'CCDEB SUMMARY TOTALS'!$A$1:$H$43</definedName>
    <definedName name="WRITE_CCDEB">WORK_CCDEB_DATA!$A$2:$AW$22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18" i="3"/>
  <c r="G27" i="3"/>
  <c r="G10" i="3"/>
  <c r="A35" i="3"/>
  <c r="A33" i="3"/>
  <c r="B33" i="3" s="1"/>
  <c r="A32" i="3"/>
  <c r="C32" i="3" s="1"/>
  <c r="A31" i="3"/>
  <c r="D31" i="3" s="1"/>
  <c r="A30" i="3"/>
  <c r="A29" i="3"/>
  <c r="A20" i="3"/>
  <c r="G20" i="3" s="1"/>
  <c r="A14" i="3"/>
  <c r="E14" i="3" s="1"/>
  <c r="A13" i="3"/>
  <c r="C13" i="3" s="1"/>
  <c r="A12" i="3"/>
  <c r="G12" i="3" s="1"/>
  <c r="A11" i="3"/>
  <c r="E11" i="3" s="1"/>
  <c r="D35" i="3"/>
  <c r="A34" i="3"/>
  <c r="G34" i="3" s="1"/>
  <c r="G30" i="3"/>
  <c r="K6" i="1"/>
  <c r="D6" i="1"/>
  <c r="A3" i="1"/>
  <c r="P51" i="1"/>
  <c r="P43" i="1"/>
  <c r="P42" i="1"/>
  <c r="P41" i="1"/>
  <c r="P30" i="1"/>
  <c r="P25" i="1"/>
  <c r="P20" i="1"/>
  <c r="H47" i="1"/>
  <c r="H41" i="1"/>
  <c r="H39" i="1"/>
  <c r="H38" i="1"/>
  <c r="H37" i="1"/>
  <c r="H36" i="1"/>
  <c r="H35" i="1"/>
  <c r="H34" i="1"/>
  <c r="H31" i="1"/>
  <c r="H30" i="1"/>
  <c r="H29" i="1"/>
  <c r="H27" i="1"/>
  <c r="H21" i="1"/>
  <c r="H20" i="1"/>
  <c r="N15" i="1"/>
  <c r="N14" i="1"/>
  <c r="F16" i="1"/>
  <c r="F15" i="1"/>
  <c r="F14" i="1"/>
  <c r="O11" i="1"/>
  <c r="O10" i="1"/>
  <c r="O9" i="1"/>
  <c r="O8" i="1"/>
  <c r="G9" i="1"/>
  <c r="G8" i="1"/>
  <c r="D33" i="3" l="1"/>
  <c r="E33" i="3"/>
  <c r="G32" i="3"/>
  <c r="B14" i="3"/>
  <c r="C33" i="3"/>
  <c r="E35" i="3"/>
  <c r="G33" i="3"/>
  <c r="B20" i="3"/>
  <c r="E31" i="3"/>
  <c r="G35" i="3"/>
  <c r="D32" i="3"/>
  <c r="E32" i="3"/>
  <c r="B13" i="3"/>
  <c r="B30" i="3"/>
  <c r="B34" i="3"/>
  <c r="B31" i="3"/>
  <c r="B35" i="3"/>
  <c r="C30" i="3"/>
  <c r="C34" i="3"/>
  <c r="B11" i="3"/>
  <c r="B32" i="3"/>
  <c r="C31" i="3"/>
  <c r="C35" i="3"/>
  <c r="D30" i="3"/>
  <c r="D34" i="3"/>
  <c r="B12" i="3"/>
  <c r="E30" i="3"/>
  <c r="E34" i="3"/>
  <c r="G13" i="3"/>
  <c r="C20" i="3"/>
  <c r="D20" i="3"/>
  <c r="E20" i="3"/>
  <c r="C14" i="3"/>
  <c r="G14" i="3"/>
  <c r="C11" i="3"/>
  <c r="D11" i="3"/>
  <c r="D14" i="3"/>
  <c r="C12" i="3"/>
  <c r="D13" i="3"/>
  <c r="G11" i="3"/>
  <c r="E12" i="3"/>
  <c r="D12" i="3"/>
  <c r="E13" i="3"/>
  <c r="J25" i="5"/>
  <c r="A28" i="3" l="1"/>
  <c r="A27" i="3"/>
  <c r="A26" i="3"/>
  <c r="A25" i="3"/>
  <c r="A10" i="3"/>
  <c r="A9" i="3"/>
  <c r="B9" i="3" s="1"/>
  <c r="E26" i="3" l="1"/>
  <c r="D26" i="3"/>
  <c r="C26" i="3"/>
  <c r="G26" i="3"/>
  <c r="B26" i="3"/>
  <c r="D27" i="3"/>
  <c r="C27" i="3"/>
  <c r="B27" i="3"/>
  <c r="E27" i="3"/>
  <c r="C28" i="3"/>
  <c r="B28" i="3"/>
  <c r="G28" i="3"/>
  <c r="E28" i="3"/>
  <c r="D28" i="3"/>
  <c r="B10" i="3"/>
  <c r="G25" i="3"/>
  <c r="B25" i="3"/>
  <c r="E25" i="3"/>
  <c r="D25" i="3"/>
  <c r="C25" i="3"/>
  <c r="B29" i="3"/>
  <c r="G29" i="3"/>
  <c r="E29" i="3"/>
  <c r="D29" i="3"/>
  <c r="C29" i="3"/>
  <c r="C9" i="3"/>
  <c r="E9" i="3"/>
  <c r="G9" i="3"/>
  <c r="D9" i="3"/>
  <c r="D10" i="3"/>
  <c r="E10" i="3"/>
  <c r="C10" i="3"/>
  <c r="A23" i="3" l="1"/>
  <c r="A17" i="3"/>
  <c r="A7" i="3"/>
  <c r="B43" i="3"/>
  <c r="H33" i="1" l="1"/>
  <c r="H26" i="1"/>
  <c r="A19" i="3"/>
  <c r="B19" i="3" s="1"/>
  <c r="A24" i="3"/>
  <c r="A18" i="3"/>
  <c r="B18" i="3" s="1"/>
  <c r="A8" i="3"/>
  <c r="B8" i="3" s="1"/>
  <c r="C24" i="3" l="1"/>
  <c r="G24" i="3"/>
  <c r="B24" i="3"/>
  <c r="E24" i="3"/>
  <c r="D24" i="3"/>
  <c r="E18" i="3"/>
  <c r="D18" i="3"/>
  <c r="C18" i="3"/>
  <c r="G19" i="3"/>
  <c r="E19" i="3"/>
  <c r="D19" i="3"/>
  <c r="C19" i="3"/>
  <c r="G8" i="3"/>
  <c r="D8" i="3"/>
  <c r="E8" i="3"/>
  <c r="C8" i="3"/>
  <c r="P44" i="1"/>
  <c r="P49" i="1" s="1"/>
  <c r="H22" i="1"/>
  <c r="P21" i="1" s="1"/>
  <c r="H28" i="1"/>
  <c r="G10" i="1"/>
  <c r="P50" i="1" l="1"/>
  <c r="P52" i="1" s="1"/>
  <c r="B21" i="3"/>
  <c r="D15" i="3"/>
  <c r="G21" i="3"/>
  <c r="E36" i="3"/>
  <c r="D21" i="3"/>
  <c r="G15" i="3"/>
  <c r="E15" i="3"/>
  <c r="D36" i="3"/>
  <c r="E21" i="3"/>
  <c r="B15" i="3"/>
  <c r="B36" i="3"/>
  <c r="G36" i="3"/>
  <c r="H32" i="1"/>
  <c r="P31" i="1"/>
  <c r="P33" i="1" s="1"/>
  <c r="P26" i="1"/>
  <c r="P28" i="1" s="1"/>
  <c r="H48" i="1"/>
  <c r="P23" i="1"/>
  <c r="P22" i="1"/>
  <c r="B39" i="3" l="1"/>
  <c r="C39" i="3"/>
  <c r="E39" i="3"/>
  <c r="G39" i="3"/>
  <c r="D39" i="3"/>
  <c r="P32" i="1"/>
  <c r="P34" i="1" s="1"/>
  <c r="P40" i="1" s="1"/>
  <c r="P27" i="1"/>
  <c r="P29" i="1" s="1"/>
  <c r="P39" i="1" s="1"/>
  <c r="P24" i="1"/>
  <c r="P38" i="1" s="1"/>
</calcChain>
</file>

<file path=xl/sharedStrings.xml><?xml version="1.0" encoding="utf-8"?>
<sst xmlns="http://schemas.openxmlformats.org/spreadsheetml/2006/main" count="239" uniqueCount="177">
  <si>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</si>
  <si>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</si>
  <si>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</si>
  <si>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</si>
  <si>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</si>
  <si>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</si>
  <si>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</si>
  <si>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</si>
  <si>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</si>
  <si>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</si>
  <si>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</si>
  <si>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</si>
  <si>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</si>
  <si>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</si>
  <si>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</si>
  <si>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</si>
  <si>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</si>
  <si>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</si>
  <si>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</si>
  <si>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</si>
  <si>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</si>
  <si>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</si>
  <si>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</si>
  <si>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</si>
  <si>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</si>
  <si>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</si>
  <si>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</si>
  <si>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</si>
  <si>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</si>
  <si>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</si>
  <si>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</si>
  <si>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</si>
  <si>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</si>
  <si>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</si>
  <si>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</si>
  <si>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</si>
  <si>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</si>
  <si>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</si>
  <si>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</si>
  <si>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</si>
  <si>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</si>
  <si>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</si>
  <si>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</si>
  <si>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</si>
  <si>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</si>
  <si>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</si>
  <si>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</si>
  <si>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</si>
  <si>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</si>
  <si>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</si>
  <si>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</si>
  <si>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</si>
  <si>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</si>
  <si>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</si>
  <si>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</si>
  <si>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</si>
  <si>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</si>
  <si>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</si>
  <si>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</si>
  <si>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</si>
  <si>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</si>
  <si>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</si>
  <si>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</si>
  <si>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</si>
  <si>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</si>
  <si>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</si>
  <si>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</si>
  <si>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</si>
  <si>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</si>
  <si>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</si>
  <si>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</si>
  <si>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</si>
  <si>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</si>
  <si>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</si>
  <si>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</si>
  <si>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</si>
  <si>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</si>
  <si>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</si>
  <si>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</si>
  <si>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</si>
  <si>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</si>
  <si>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</si>
  <si>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</si>
  <si>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</si>
  <si>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</si>
  <si>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</si>
  <si>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</si>
  <si>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</si>
  <si>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</si>
  <si>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Delavan-Darien</t>
  </si>
  <si>
    <t>Denmark</t>
  </si>
  <si>
    <t>Depere</t>
  </si>
  <si>
    <t>East Troy Community</t>
  </si>
  <si>
    <t>Elkhorn Area</t>
  </si>
  <si>
    <t>Genoa City J2</t>
  </si>
  <si>
    <t>Howard-Suamico</t>
  </si>
  <si>
    <t>Lake Geneva J1</t>
  </si>
  <si>
    <t>Lake Geneva-Genoa UHS</t>
  </si>
  <si>
    <t>Pulaski Community</t>
  </si>
  <si>
    <t>Sharon J11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</si>
  <si>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</si>
  <si>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</si>
  <si>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</si>
  <si>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</si>
  <si>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</si>
  <si>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</si>
  <si>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</si>
  <si>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</si>
  <si>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</si>
  <si>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</si>
  <si>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</si>
  <si>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</si>
  <si>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</si>
  <si>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</si>
  <si>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</si>
  <si>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</si>
  <si>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</si>
  <si>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</si>
  <si>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</si>
  <si>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</si>
  <si>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</si>
  <si>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</si>
  <si>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</si>
  <si>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</si>
  <si>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</si>
  <si>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</si>
  <si>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 xml:space="preserve">DISTRICT EQUALIZED VALUE = </t>
  </si>
  <si>
    <t>AID ELIGIBILITY</t>
  </si>
  <si>
    <t>PRORATED AID*</t>
  </si>
  <si>
    <t>GRAND TOTAL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</si>
  <si>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</si>
  <si>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</si>
  <si>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</si>
  <si>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</si>
  <si>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</si>
  <si>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FINAL GENERAL AID RUN GUARANTEES</t>
  </si>
  <si>
    <t>F1A</t>
  </si>
  <si>
    <t>*Final Aid Proration:</t>
  </si>
  <si>
    <t>E1</t>
  </si>
  <si>
    <t>PLREDIND</t>
  </si>
  <si>
    <t>TIFOUT</t>
  </si>
  <si>
    <t>h2</t>
  </si>
  <si>
    <t>TGDIFF</t>
  </si>
  <si>
    <t>h3</t>
  </si>
  <si>
    <t>i1</t>
  </si>
  <si>
    <t>i3</t>
  </si>
  <si>
    <t>CHCRATE</t>
  </si>
  <si>
    <t>COST OF LAWSUIT AND/OR INDIGENT TRANSPORTATION</t>
  </si>
  <si>
    <t>E3</t>
  </si>
  <si>
    <t>SUMMARY BY CCDEB</t>
  </si>
  <si>
    <t>TOTAL CCDEB COST</t>
  </si>
  <si>
    <t>Linn J4</t>
  </si>
  <si>
    <t>Brillion</t>
  </si>
  <si>
    <t>CALUMET COUNTY CCDEB</t>
  </si>
  <si>
    <t>Chilton</t>
  </si>
  <si>
    <t>New Holstein</t>
  </si>
  <si>
    <t>chccst_attributable_todist</t>
  </si>
  <si>
    <t>CHC_HOHARM</t>
  </si>
  <si>
    <t>ccdeb_tot_cost</t>
  </si>
  <si>
    <t>ccdeb_tot_kids</t>
  </si>
  <si>
    <t>chcmem_joint</t>
  </si>
  <si>
    <t>chcmem_sole_plus joint</t>
  </si>
  <si>
    <t>SOLELY &amp; JOINTLY ENROLLED MEMBS IN CCDEB</t>
  </si>
  <si>
    <t>CCDEB CALC ENHANCED MEMBS (DISTRICT+CDEB)</t>
  </si>
  <si>
    <t>CCDEB COST (CCDEB AVG COST * CDEB MEMBS)</t>
  </si>
  <si>
    <t>CDEB ENROLLED</t>
  </si>
  <si>
    <t>2021-22 CCDEB FINAL AID COMPUTATION*</t>
  </si>
  <si>
    <t>2021-22 CCDEB AID FINAL COMPUTATION</t>
  </si>
  <si>
    <t>PART A: 2020-21 MEMBERSHIP + CCDEB MEMBERSHIP*</t>
  </si>
  <si>
    <t>PART E: 2020-21 SHARED COST + CCDEB COST**</t>
  </si>
  <si>
    <t>PART G: 2021-22 EQUALIZATION AID  CALCULATION</t>
  </si>
  <si>
    <t>PART H: 2021-22 GENERAL AID ELIGIBILITY</t>
  </si>
  <si>
    <t>PART I: 2021-22 CCDEB AID</t>
  </si>
  <si>
    <t>* SOLELY AND JOINTLY ENROLLED MEMBS IN CCDEB AS REPORTED ON THE 2020-21 PI-1561 &amp; PI-1562</t>
  </si>
  <si>
    <t>** NET COST OF SOLELY AND JOINTLY ENROLLED MEMBS IN CCDEB, AS REPORTED IN THE 2020-21 CCDEB ANNUALS.</t>
  </si>
  <si>
    <t>* See individual district computations under the "2021-22 AID BY DISTRICT" tab in this workbook.</t>
  </si>
  <si>
    <t>PART F: 2020 EQUALIZED PROP VALUE (MAY 2021 CERT)
+2016 COMP VAL (MAY 2017 CERT)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</si>
</sst>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0.0000000000"/>
    <numFmt numFmtId="166" formatCode="0.00000000"/>
    <numFmt numFmtId="167" formatCode="#,##0.00000000000"/>
    <numFmt numFmtId="168" formatCode="0.00000000000"/>
    <numFmt numFmtId="169" formatCode="#,##0.0000000000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8"/>
      <color rgb="FF0070C0"/>
      <name val="Arial"/>
      <family val="2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 applyAlignment="1"/>
    <xf numFmtId="0" fontId="5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/>
    <xf numFmtId="3" fontId="3" fillId="0" borderId="7" xfId="0" applyNumberFormat="1" applyFont="1" applyBorder="1"/>
    <xf numFmtId="0" fontId="3" fillId="0" borderId="5" xfId="0" applyFont="1" applyBorder="1" applyAlignment="1"/>
    <xf numFmtId="3" fontId="3" fillId="0" borderId="8" xfId="0" applyNumberFormat="1" applyFont="1" applyBorder="1"/>
    <xf numFmtId="4" fontId="3" fillId="0" borderId="8" xfId="0" applyNumberFormat="1" applyFont="1" applyBorder="1"/>
    <xf numFmtId="0" fontId="7" fillId="0" borderId="0" xfId="0" applyFont="1" applyBorder="1" applyAlignment="1"/>
    <xf numFmtId="3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0" fontId="8" fillId="0" borderId="0" xfId="0" quotePrefix="1" applyFont="1" applyAlignment="1">
      <alignment horizontal="right"/>
    </xf>
    <xf numFmtId="0" fontId="5" fillId="0" borderId="0" xfId="0" quotePrefix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10" fillId="0" borderId="0" xfId="0" applyNumberFormat="1" applyFont="1" applyBorder="1"/>
    <xf numFmtId="0" fontId="8" fillId="0" borderId="9" xfId="0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 applyFill="1" applyAlignment="1"/>
    <xf numFmtId="0" fontId="4" fillId="0" borderId="0" xfId="0" applyFont="1" applyFill="1" applyAlignment="1"/>
    <xf numFmtId="0" fontId="12" fillId="0" borderId="0" xfId="0" applyFont="1"/>
    <xf numFmtId="0" fontId="14" fillId="0" borderId="0" xfId="0" applyFont="1" applyFill="1"/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/>
    <xf numFmtId="164" fontId="15" fillId="0" borderId="10" xfId="0" applyNumberFormat="1" applyFont="1" applyBorder="1"/>
    <xf numFmtId="0" fontId="2" fillId="0" borderId="10" xfId="0" applyFont="1" applyBorder="1"/>
    <xf numFmtId="0" fontId="12" fillId="0" borderId="11" xfId="0" applyFont="1" applyBorder="1"/>
    <xf numFmtId="3" fontId="12" fillId="0" borderId="11" xfId="0" applyNumberFormat="1" applyFont="1" applyBorder="1"/>
    <xf numFmtId="164" fontId="12" fillId="0" borderId="11" xfId="0" applyNumberFormat="1" applyFont="1" applyBorder="1"/>
    <xf numFmtId="0" fontId="10" fillId="0" borderId="11" xfId="0" applyFont="1" applyBorder="1"/>
    <xf numFmtId="164" fontId="10" fillId="0" borderId="11" xfId="0" applyNumberFormat="1" applyFont="1" applyBorder="1"/>
    <xf numFmtId="1" fontId="12" fillId="0" borderId="11" xfId="0" applyNumberFormat="1" applyFont="1" applyBorder="1"/>
    <xf numFmtId="0" fontId="3" fillId="0" borderId="0" xfId="0" applyFont="1" applyAlignment="1">
      <alignment horizontal="right"/>
    </xf>
    <xf numFmtId="0" fontId="16" fillId="0" borderId="0" xfId="0" applyFont="1"/>
    <xf numFmtId="4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3" fontId="3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164" fontId="12" fillId="0" borderId="1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/>
    <xf numFmtId="166" fontId="3" fillId="0" borderId="0" xfId="0" applyNumberFormat="1" applyFont="1"/>
    <xf numFmtId="4" fontId="3" fillId="0" borderId="0" xfId="0" applyNumberFormat="1" applyFont="1" applyFill="1" applyBorder="1"/>
    <xf numFmtId="169" fontId="3" fillId="0" borderId="0" xfId="0" applyNumberFormat="1" applyFont="1" applyBorder="1"/>
    <xf numFmtId="4" fontId="3" fillId="0" borderId="0" xfId="0" applyNumberFormat="1" applyFont="1"/>
    <xf numFmtId="0" fontId="19" fillId="0" borderId="0" xfId="1" applyFont="1" applyFill="1" applyAlignment="1" applyProtection="1">
      <alignment horizontal="center"/>
    </xf>
    <xf numFmtId="0" fontId="20" fillId="0" borderId="0" xfId="0" applyFont="1"/>
    <xf numFmtId="0" fontId="21" fillId="0" borderId="0" xfId="0" applyFont="1" applyFill="1" applyProtection="1"/>
    <xf numFmtId="0" fontId="20" fillId="0" borderId="0" xfId="0" applyFont="1" applyFill="1" applyProtection="1"/>
    <xf numFmtId="0" fontId="19" fillId="0" borderId="0" xfId="1" applyFont="1" applyFill="1" applyProtection="1"/>
    <xf numFmtId="3" fontId="19" fillId="0" borderId="0" xfId="1" applyNumberFormat="1" applyFont="1" applyFill="1" applyProtection="1"/>
    <xf numFmtId="165" fontId="19" fillId="0" borderId="0" xfId="1" applyNumberFormat="1" applyFont="1" applyFill="1" applyProtection="1"/>
    <xf numFmtId="0" fontId="5" fillId="0" borderId="0" xfId="0" applyFont="1"/>
    <xf numFmtId="0" fontId="5" fillId="0" borderId="0" xfId="0" applyFont="1" applyFill="1" applyAlignment="1">
      <alignment horizontal="right"/>
    </xf>
    <xf numFmtId="168" fontId="5" fillId="0" borderId="0" xfId="0" applyNumberFormat="1" applyFont="1" applyProtection="1"/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22" fmlaLink="WORK_CCDEB_DATA!$A$1" fmlaRange="WORK_CCDEB_DATA!$B$2:$B$24" noThreeD="1" sel="2" val="0"/>
</file>

<file path=xl/ctrlProps/ctrlProp2.xml><?xml version="1.0" encoding="utf-8"?>
<formControlPr xmlns="http://schemas.microsoft.com/office/spreadsheetml/2009/9/main" objectType="Drop" dropLines="15" dropStyle="combo" dx="22" fmlaLink="WORK_CCDEB_DATA!$A$1" fmlaRange="WORK_CCDEB_DATA!$A$2:$A$2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142875</xdr:colOff>
          <xdr:row>2</xdr:row>
          <xdr:rowOff>9525</xdr:rowOff>
        </xdr:from>
        <xdr:to>
          <xdr:col>14</xdr:col>
          <xdr:colOff>295275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514350</xdr:colOff>
          <xdr:row>2</xdr:row>
          <xdr:rowOff>9525</xdr:rowOff>
        </xdr:from>
        <xdr:to>
          <xdr:col>15</xdr:col>
          <xdr:colOff>390525</xdr:colOff>
          <xdr:row>2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zoomScale="75" zoomScaleNormal="75" workbookViewId="0">
      <pane ySplit="6" topLeftCell="A7" activePane="bottomLeft" state="frozenSplit"/>
      <selection pane="bottomLeft" activeCell="A5" sqref="A5"/>
    </sheetView>
  </sheetViews>
  <sheetFormatPr defaultRowHeight="14.25" x14ac:dyDescent="0.2"/>
  <cols>
    <col min="1" max="1" width="44.14062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1"/>
      <c r="J1" s="11"/>
      <c r="K1" s="11"/>
      <c r="L1" s="11"/>
      <c r="M1" s="11"/>
      <c r="N1" s="11"/>
      <c r="O1" s="11"/>
      <c r="P1" s="11"/>
    </row>
    <row r="2" spans="1:16" ht="16.5" x14ac:dyDescent="0.25">
      <c r="A2" s="101" t="s">
        <v>166</v>
      </c>
      <c r="B2" s="101"/>
      <c r="C2" s="101"/>
      <c r="D2" s="101"/>
      <c r="E2" s="101"/>
      <c r="F2" s="101"/>
      <c r="G2" s="101"/>
      <c r="H2" s="101"/>
      <c r="I2" s="11"/>
      <c r="J2" s="11"/>
      <c r="K2" s="11"/>
      <c r="L2" s="11"/>
      <c r="M2" s="11"/>
      <c r="N2" s="11"/>
      <c r="O2" s="11"/>
      <c r="P2" s="11"/>
    </row>
    <row r="3" spans="1:16" ht="16.5" x14ac:dyDescent="0.25">
      <c r="A3" s="102" t="s">
        <v>149</v>
      </c>
      <c r="B3" s="102"/>
      <c r="C3" s="102"/>
      <c r="D3" s="102"/>
      <c r="E3" s="102"/>
      <c r="F3" s="102"/>
      <c r="G3" s="102"/>
      <c r="H3" s="102"/>
      <c r="I3" s="11"/>
      <c r="J3" s="11"/>
      <c r="K3" s="11"/>
      <c r="L3" s="11"/>
      <c r="M3" s="11"/>
      <c r="N3" s="11"/>
      <c r="O3" s="11"/>
      <c r="P3" s="11"/>
    </row>
    <row r="4" spans="1:16" ht="15" x14ac:dyDescent="0.25">
      <c r="A4" s="61"/>
      <c r="G4" s="53"/>
    </row>
    <row r="5" spans="1:16" ht="15.75" thickBot="1" x14ac:dyDescent="0.3">
      <c r="A5" s="61"/>
      <c r="I5" s="44"/>
      <c r="J5" s="44"/>
    </row>
    <row r="6" spans="1:16" ht="15.75" thickBot="1" x14ac:dyDescent="0.3">
      <c r="B6" s="57" t="s">
        <v>165</v>
      </c>
      <c r="C6" s="57" t="s">
        <v>150</v>
      </c>
      <c r="D6" s="57" t="s">
        <v>130</v>
      </c>
      <c r="E6" s="49" t="s">
        <v>127</v>
      </c>
      <c r="F6" s="49"/>
      <c r="G6" s="52" t="s">
        <v>128</v>
      </c>
      <c r="O6" s="44"/>
      <c r="P6" s="44"/>
    </row>
    <row r="7" spans="1:16" ht="18" x14ac:dyDescent="0.25">
      <c r="A7" s="46" t="str">
        <f>WORK_CCDEB_DATA!C3</f>
        <v>BROWN COUNTY CCDEB</v>
      </c>
      <c r="B7" s="46"/>
      <c r="C7" s="46"/>
      <c r="D7" s="46"/>
    </row>
    <row r="8" spans="1:16" s="47" customFormat="1" ht="15" x14ac:dyDescent="0.2">
      <c r="A8" s="47" t="str">
        <f>WORK_CCDEB_DATA!B3</f>
        <v>Ashwaubenon</v>
      </c>
      <c r="B8" s="54">
        <f>VLOOKUP($A8,WORK_CCDEB_DATA!$B$3:$AZ$24,9,FALSE)</f>
        <v>26</v>
      </c>
      <c r="C8" s="54">
        <f>VLOOKUP($A8,WORK_CCDEB_DATA!$B$3:$AZ$24,49,FALSE)</f>
        <v>4330372</v>
      </c>
      <c r="D8" s="54">
        <f>VLOOKUP($A8,WORK_CCDEB_DATA!$B$3:$AZ$24,12,FALSE)</f>
        <v>592577</v>
      </c>
      <c r="E8" s="54">
        <f>VLOOKUP($A8,WORK_CCDEB_DATA!$B$3:$AZ$24,46,FALSE)</f>
        <v>211601</v>
      </c>
      <c r="F8" s="54"/>
      <c r="G8" s="54">
        <f>VLOOKUP($A8,WORK_CCDEB_DATA!$B$3:$AZ$24,47,FALSE)</f>
        <v>158036</v>
      </c>
    </row>
    <row r="9" spans="1:16" s="47" customFormat="1" ht="15" x14ac:dyDescent="0.2">
      <c r="A9" s="47" t="str">
        <f>WORK_CCDEB_DATA!B8</f>
        <v>Denmark</v>
      </c>
      <c r="B9" s="54">
        <f>VLOOKUP($A9,WORK_CCDEB_DATA!$B$3:$AZ$24,9,FALSE)</f>
        <v>11</v>
      </c>
      <c r="C9" s="54">
        <f>VLOOKUP($A9,WORK_CCDEB_DATA!$B$3:$AZ$24,49,FALSE)</f>
        <v>4330372</v>
      </c>
      <c r="D9" s="54">
        <f>VLOOKUP($A9,WORK_CCDEB_DATA!$B$3:$AZ$24,12,FALSE)</f>
        <v>250706</v>
      </c>
      <c r="E9" s="54">
        <f>VLOOKUP($A9,WORK_CCDEB_DATA!$B$3:$AZ$24,46,FALSE)</f>
        <v>152532</v>
      </c>
      <c r="F9" s="48"/>
      <c r="G9" s="54">
        <f>VLOOKUP($A9,WORK_CCDEB_DATA!$B$3:$AZ$24,47,FALSE)</f>
        <v>113920</v>
      </c>
    </row>
    <row r="10" spans="1:16" s="47" customFormat="1" ht="15" x14ac:dyDescent="0.2">
      <c r="A10" s="47" t="str">
        <f>WORK_CCDEB_DATA!B9</f>
        <v>Depere</v>
      </c>
      <c r="B10" s="54">
        <f>VLOOKUP($A10,WORK_CCDEB_DATA!$B$3:$AZ$24,9,FALSE)</f>
        <v>58</v>
      </c>
      <c r="C10" s="54">
        <f>VLOOKUP($A10,WORK_CCDEB_DATA!$B$3:$AZ$24,49,FALSE)</f>
        <v>4330372</v>
      </c>
      <c r="D10" s="54">
        <f>VLOOKUP($A10,WORK_CCDEB_DATA!$B$3:$AZ$24,12,FALSE)</f>
        <v>1321903</v>
      </c>
      <c r="E10" s="54">
        <f>VLOOKUP($A10,WORK_CCDEB_DATA!$B$3:$AZ$24,46,FALSE)</f>
        <v>792363</v>
      </c>
      <c r="F10" s="48"/>
      <c r="G10" s="54">
        <f>VLOOKUP($A10,WORK_CCDEB_DATA!$B$3:$AZ$24,47,FALSE)</f>
        <v>591784</v>
      </c>
    </row>
    <row r="11" spans="1:16" s="47" customFormat="1" ht="15" x14ac:dyDescent="0.2">
      <c r="A11" s="47" t="str">
        <f>WORK_CCDEB_DATA!B13</f>
        <v>Howard-Suamico</v>
      </c>
      <c r="B11" s="54">
        <f>VLOOKUP($A11,WORK_CCDEB_DATA!$B$3:$AZ$24,9,FALSE)</f>
        <v>23</v>
      </c>
      <c r="C11" s="54">
        <f>VLOOKUP($A11,WORK_CCDEB_DATA!$B$3:$AZ$24,49,FALSE)</f>
        <v>4330372</v>
      </c>
      <c r="D11" s="54">
        <f>VLOOKUP($A11,WORK_CCDEB_DATA!$B$3:$AZ$24,12,FALSE)</f>
        <v>524203</v>
      </c>
      <c r="E11" s="54">
        <f>VLOOKUP($A11,WORK_CCDEB_DATA!$B$3:$AZ$24,46,FALSE)</f>
        <v>313696</v>
      </c>
      <c r="F11" s="48"/>
      <c r="G11" s="54">
        <f>VLOOKUP($A11,WORK_CCDEB_DATA!$B$3:$AZ$24,47,FALSE)</f>
        <v>234287</v>
      </c>
    </row>
    <row r="12" spans="1:16" s="47" customFormat="1" ht="15" x14ac:dyDescent="0.2">
      <c r="A12" s="47" t="str">
        <f>WORK_CCDEB_DATA!B18</f>
        <v>Pulaski Community</v>
      </c>
      <c r="B12" s="54">
        <f>VLOOKUP($A12,WORK_CCDEB_DATA!$B$3:$AZ$24,9,FALSE)</f>
        <v>6</v>
      </c>
      <c r="C12" s="54">
        <f>VLOOKUP($A12,WORK_CCDEB_DATA!$B$3:$AZ$24,49,FALSE)</f>
        <v>4330372</v>
      </c>
      <c r="D12" s="54">
        <f>VLOOKUP($A12,WORK_CCDEB_DATA!$B$3:$AZ$24,12,FALSE)</f>
        <v>136749</v>
      </c>
      <c r="E12" s="54">
        <f>VLOOKUP($A12,WORK_CCDEB_DATA!$B$3:$AZ$24,46,FALSE)</f>
        <v>91378</v>
      </c>
      <c r="F12" s="48"/>
      <c r="G12" s="54">
        <f>VLOOKUP($A12,WORK_CCDEB_DATA!$B$3:$AZ$24,47,FALSE)</f>
        <v>68247</v>
      </c>
    </row>
    <row r="13" spans="1:16" s="47" customFormat="1" ht="15" x14ac:dyDescent="0.2">
      <c r="A13" s="47" t="str">
        <f>WORK_CCDEB_DATA!B21</f>
        <v>West Depere</v>
      </c>
      <c r="B13" s="54">
        <f>VLOOKUP($A13,WORK_CCDEB_DATA!$B$3:$AZ$24,9,FALSE)</f>
        <v>48</v>
      </c>
      <c r="C13" s="54">
        <f>VLOOKUP($A13,WORK_CCDEB_DATA!$B$3:$AZ$24,49,FALSE)</f>
        <v>4330372</v>
      </c>
      <c r="D13" s="54">
        <f>VLOOKUP($A13,WORK_CCDEB_DATA!$B$3:$AZ$24,12,FALSE)</f>
        <v>1093989</v>
      </c>
      <c r="E13" s="54">
        <f>VLOOKUP($A13,WORK_CCDEB_DATA!$B$3:$AZ$24,46,FALSE)</f>
        <v>613927</v>
      </c>
      <c r="F13" s="48"/>
      <c r="G13" s="54">
        <f>VLOOKUP($A13,WORK_CCDEB_DATA!$B$3:$AZ$24,47,FALSE)</f>
        <v>458517</v>
      </c>
    </row>
    <row r="14" spans="1:16" s="47" customFormat="1" ht="15" x14ac:dyDescent="0.2">
      <c r="A14" s="47" t="str">
        <f>WORK_CCDEB_DATA!B24</f>
        <v>Wrightstown Community</v>
      </c>
      <c r="B14" s="54">
        <f>VLOOKUP($A14,WORK_CCDEB_DATA!$B$3:$AZ$24,9,FALSE)</f>
        <v>18</v>
      </c>
      <c r="C14" s="54">
        <f>VLOOKUP($A14,WORK_CCDEB_DATA!$B$3:$AZ$24,49,FALSE)</f>
        <v>4330372</v>
      </c>
      <c r="D14" s="54">
        <f>VLOOKUP($A14,WORK_CCDEB_DATA!$B$3:$AZ$24,12,FALSE)</f>
        <v>410246</v>
      </c>
      <c r="E14" s="54">
        <f>VLOOKUP($A14,WORK_CCDEB_DATA!$B$3:$AZ$24,46,FALSE)</f>
        <v>251594</v>
      </c>
      <c r="F14" s="48"/>
      <c r="G14" s="54">
        <f>VLOOKUP($A14,WORK_CCDEB_DATA!$B$3:$AZ$24,47,FALSE)</f>
        <v>187905</v>
      </c>
    </row>
    <row r="15" spans="1:16" s="60" customFormat="1" ht="16.5" thickBot="1" x14ac:dyDescent="0.3">
      <c r="A15" s="66"/>
      <c r="B15" s="67">
        <f>SUM(B8:B14)</f>
        <v>190</v>
      </c>
      <c r="C15" s="67"/>
      <c r="D15" s="68">
        <f>SUM(D8:D14)</f>
        <v>4330373</v>
      </c>
      <c r="E15" s="68">
        <f>SUM(E8:E14)</f>
        <v>2427091</v>
      </c>
      <c r="F15" s="68"/>
      <c r="G15" s="82">
        <f>SUM(G8:G14)</f>
        <v>1812696</v>
      </c>
      <c r="H15" s="50"/>
    </row>
    <row r="16" spans="1:16" s="47" customFormat="1" ht="15" x14ac:dyDescent="0.2">
      <c r="B16" s="54"/>
      <c r="C16" s="54"/>
      <c r="D16" s="54"/>
      <c r="E16" s="48"/>
      <c r="F16" s="48"/>
      <c r="G16" s="51"/>
    </row>
    <row r="17" spans="1:11" ht="18" x14ac:dyDescent="0.25">
      <c r="A17" s="46" t="str">
        <f>WORK_CCDEB_DATA!C5</f>
        <v>CALUMET COUNTY CCDEB</v>
      </c>
      <c r="B17" s="55"/>
      <c r="C17" s="55"/>
      <c r="D17" s="55"/>
      <c r="G17" s="39"/>
    </row>
    <row r="18" spans="1:11" s="47" customFormat="1" ht="15" x14ac:dyDescent="0.2">
      <c r="A18" s="47" t="str">
        <f>WORK_CCDEB_DATA!B5</f>
        <v>Brillion</v>
      </c>
      <c r="B18" s="54">
        <f>VLOOKUP($A18,WORK_CCDEB_DATA!$B$3:$AZ$24,9,FALSE)</f>
        <v>9</v>
      </c>
      <c r="C18" s="54">
        <f>VLOOKUP($A18,WORK_CCDEB_DATA!$B$3:$AZ$24,49,FALSE)</f>
        <v>1587203</v>
      </c>
      <c r="D18" s="54">
        <f>VLOOKUP($A18,WORK_CCDEB_DATA!$B$3:$AZ$24,12,FALSE)</f>
        <v>264534</v>
      </c>
      <c r="E18" s="54">
        <f>VLOOKUP($A18,WORK_CCDEB_DATA!$B$3:$AZ$24,46,FALSE)</f>
        <v>173658</v>
      </c>
      <c r="F18" s="48"/>
      <c r="G18" s="54">
        <f>VLOOKUP($A18,WORK_CCDEB_DATA!$B$3:$AZ$24,47,FALSE)+1</f>
        <v>129699</v>
      </c>
    </row>
    <row r="19" spans="1:11" s="47" customFormat="1" ht="15" x14ac:dyDescent="0.2">
      <c r="A19" s="47" t="str">
        <f>WORK_CCDEB_DATA!B6</f>
        <v>Chilton</v>
      </c>
      <c r="B19" s="54">
        <f>VLOOKUP($A19,WORK_CCDEB_DATA!$B$3:$AZ$24,9,FALSE)</f>
        <v>30</v>
      </c>
      <c r="C19" s="54">
        <f>VLOOKUP($A19,WORK_CCDEB_DATA!$B$3:$AZ$24,49,FALSE)</f>
        <v>1587203</v>
      </c>
      <c r="D19" s="54">
        <f>VLOOKUP($A19,WORK_CCDEB_DATA!$B$3:$AZ$24,12,FALSE)</f>
        <v>881779</v>
      </c>
      <c r="E19" s="54">
        <f>VLOOKUP($A19,WORK_CCDEB_DATA!$B$3:$AZ$24,46,FALSE)</f>
        <v>527742</v>
      </c>
      <c r="F19" s="48"/>
      <c r="G19" s="54">
        <f>VLOOKUP($A19,WORK_CCDEB_DATA!$B$3:$AZ$24,47,FALSE)</f>
        <v>394149</v>
      </c>
    </row>
    <row r="20" spans="1:11" s="47" customFormat="1" ht="15" x14ac:dyDescent="0.2">
      <c r="A20" s="47" t="str">
        <f>WORK_CCDEB_DATA!B17</f>
        <v>New Holstein</v>
      </c>
      <c r="B20" s="54">
        <f>VLOOKUP($A20,WORK_CCDEB_DATA!$B$3:$AZ$24,9,FALSE)</f>
        <v>15</v>
      </c>
      <c r="C20" s="54">
        <f>VLOOKUP($A20,WORK_CCDEB_DATA!$B$3:$AZ$24,49,FALSE)</f>
        <v>1587203</v>
      </c>
      <c r="D20" s="54">
        <f>VLOOKUP($A20,WORK_CCDEB_DATA!$B$3:$AZ$24,12,FALSE)</f>
        <v>440890</v>
      </c>
      <c r="E20" s="54">
        <f>VLOOKUP($A20,WORK_CCDEB_DATA!$B$3:$AZ$24,46,FALSE)</f>
        <v>222294</v>
      </c>
      <c r="F20" s="48"/>
      <c r="G20" s="54">
        <f>VLOOKUP($A20,WORK_CCDEB_DATA!$B$3:$AZ$24,47,FALSE)</f>
        <v>166022</v>
      </c>
    </row>
    <row r="21" spans="1:11" s="47" customFormat="1" ht="16.5" thickBot="1" x14ac:dyDescent="0.3">
      <c r="A21" s="69"/>
      <c r="B21" s="67">
        <f>SUM(B18:B20)</f>
        <v>54</v>
      </c>
      <c r="C21" s="67"/>
      <c r="D21" s="68">
        <f>SUM(D18:D20)</f>
        <v>1587203</v>
      </c>
      <c r="E21" s="68">
        <f>SUM(E18:E20)</f>
        <v>923694</v>
      </c>
      <c r="F21" s="70"/>
      <c r="G21" s="82">
        <f>SUM(G18:G20)</f>
        <v>689870</v>
      </c>
      <c r="H21" s="50"/>
    </row>
    <row r="22" spans="1:11" x14ac:dyDescent="0.2">
      <c r="B22" s="56"/>
      <c r="C22" s="56"/>
      <c r="D22" s="56"/>
    </row>
    <row r="23" spans="1:11" ht="18" x14ac:dyDescent="0.25">
      <c r="A23" s="46" t="str">
        <f>WORK_CCDEB_DATA!C4</f>
        <v>WALWORTH COUNTY CCDEB</v>
      </c>
      <c r="B23" s="55"/>
      <c r="C23" s="55"/>
      <c r="D23" s="55"/>
    </row>
    <row r="24" spans="1:11" s="47" customFormat="1" ht="15" x14ac:dyDescent="0.2">
      <c r="A24" s="47" t="str">
        <f>WORK_CCDEB_DATA!B4</f>
        <v>Big Foot UHS</v>
      </c>
      <c r="B24" s="54">
        <f>VLOOKUP($A24,WORK_CCDEB_DATA!$B$3:$AZ$24,9,FALSE)</f>
        <v>8</v>
      </c>
      <c r="C24" s="54">
        <f>VLOOKUP($A24,WORK_CCDEB_DATA!$B$3:$AZ$24,49,FALSE)</f>
        <v>6111713</v>
      </c>
      <c r="D24" s="54">
        <f>VLOOKUP($A24,WORK_CCDEB_DATA!$B$3:$AZ$24,12,FALSE)</f>
        <v>341914</v>
      </c>
      <c r="E24" s="54">
        <f>VLOOKUP($A24,WORK_CCDEB_DATA!$B$3:$AZ$24,46,FALSE)</f>
        <v>2363</v>
      </c>
      <c r="F24" s="48"/>
      <c r="G24" s="54">
        <f>VLOOKUP($A24,WORK_CCDEB_DATA!$B$3:$AZ$24,47,FALSE)</f>
        <v>1765</v>
      </c>
    </row>
    <row r="25" spans="1:11" s="47" customFormat="1" ht="15" x14ac:dyDescent="0.2">
      <c r="A25" s="47" t="str">
        <f>WORK_CCDEB_DATA!B7</f>
        <v>Delavan-Darien</v>
      </c>
      <c r="B25" s="54">
        <f>VLOOKUP($A25,WORK_CCDEB_DATA!$B$3:$AZ$24,9,FALSE)</f>
        <v>18</v>
      </c>
      <c r="C25" s="54">
        <f>VLOOKUP($A25,WORK_CCDEB_DATA!$B$3:$AZ$24,49,FALSE)</f>
        <v>6111713</v>
      </c>
      <c r="D25" s="54">
        <f>VLOOKUP($A25,WORK_CCDEB_DATA!$B$3:$AZ$24,12,FALSE)</f>
        <v>769307</v>
      </c>
      <c r="E25" s="54">
        <f>VLOOKUP($A25,WORK_CCDEB_DATA!$B$3:$AZ$24,46,FALSE)</f>
        <v>352795</v>
      </c>
      <c r="F25" s="48"/>
      <c r="G25" s="54">
        <f>VLOOKUP($A25,WORK_CCDEB_DATA!$B$3:$AZ$24,47,FALSE)</f>
        <v>263488</v>
      </c>
    </row>
    <row r="26" spans="1:11" s="47" customFormat="1" ht="15" x14ac:dyDescent="0.2">
      <c r="A26" s="47" t="str">
        <f>WORK_CCDEB_DATA!B10</f>
        <v>East Troy Community</v>
      </c>
      <c r="B26" s="54">
        <f>VLOOKUP($A26,WORK_CCDEB_DATA!$B$3:$AZ$24,9,FALSE)</f>
        <v>8</v>
      </c>
      <c r="C26" s="54">
        <f>VLOOKUP($A26,WORK_CCDEB_DATA!$B$3:$AZ$24,49,FALSE)</f>
        <v>6111713</v>
      </c>
      <c r="D26" s="54">
        <f>VLOOKUP($A26,WORK_CCDEB_DATA!$B$3:$AZ$24,12,FALSE)</f>
        <v>341914</v>
      </c>
      <c r="E26" s="54">
        <f>VLOOKUP($A26,WORK_CCDEB_DATA!$B$3:$AZ$24,46,FALSE)</f>
        <v>87195</v>
      </c>
      <c r="F26" s="48"/>
      <c r="G26" s="54">
        <f>VLOOKUP($A26,WORK_CCDEB_DATA!$B$3:$AZ$24,47,FALSE)</f>
        <v>65122</v>
      </c>
      <c r="J26" s="47" t="s">
        <v>1</v>
      </c>
      <c r="K26" s="47" t="s">
        <v>1</v>
      </c>
    </row>
    <row r="27" spans="1:11" s="47" customFormat="1" ht="15" x14ac:dyDescent="0.2">
      <c r="A27" s="47" t="str">
        <f>WORK_CCDEB_DATA!B11</f>
        <v>Elkhorn Area</v>
      </c>
      <c r="B27" s="54">
        <f>VLOOKUP($A27,WORK_CCDEB_DATA!$B$3:$AZ$24,9,FALSE)</f>
        <v>41</v>
      </c>
      <c r="C27" s="54">
        <f>VLOOKUP($A27,WORK_CCDEB_DATA!$B$3:$AZ$24,49,FALSE)</f>
        <v>6111713</v>
      </c>
      <c r="D27" s="54">
        <f>VLOOKUP($A27,WORK_CCDEB_DATA!$B$3:$AZ$24,12,FALSE)</f>
        <v>1752309</v>
      </c>
      <c r="E27" s="54">
        <f>VLOOKUP($A27,WORK_CCDEB_DATA!$B$3:$AZ$24,46,FALSE)</f>
        <v>839670</v>
      </c>
      <c r="F27" s="48"/>
      <c r="G27" s="54">
        <f>VLOOKUP($A27,WORK_CCDEB_DATA!$B$3:$AZ$24,47,FALSE)</f>
        <v>627115</v>
      </c>
    </row>
    <row r="28" spans="1:11" s="47" customFormat="1" ht="15" x14ac:dyDescent="0.2">
      <c r="A28" s="47" t="str">
        <f>WORK_CCDEB_DATA!B12</f>
        <v>Genoa City J2</v>
      </c>
      <c r="B28" s="54">
        <f>VLOOKUP($A28,WORK_CCDEB_DATA!$B$3:$AZ$24,9,FALSE)</f>
        <v>6</v>
      </c>
      <c r="C28" s="54">
        <f>VLOOKUP($A28,WORK_CCDEB_DATA!$B$3:$AZ$24,49,FALSE)</f>
        <v>6111713</v>
      </c>
      <c r="D28" s="54">
        <f>VLOOKUP($A28,WORK_CCDEB_DATA!$B$3:$AZ$24,12,FALSE)</f>
        <v>256436</v>
      </c>
      <c r="E28" s="54">
        <f>VLOOKUP($A28,WORK_CCDEB_DATA!$B$3:$AZ$24,46,FALSE)</f>
        <v>147254</v>
      </c>
      <c r="F28" s="48"/>
      <c r="G28" s="54">
        <f>VLOOKUP($A28,WORK_CCDEB_DATA!$B$3:$AZ$24,47,FALSE)</f>
        <v>109978</v>
      </c>
    </row>
    <row r="29" spans="1:11" s="47" customFormat="1" ht="15" x14ac:dyDescent="0.2">
      <c r="A29" s="47" t="str">
        <f>WORK_CCDEB_DATA!B14</f>
        <v>Lake Geneva J1</v>
      </c>
      <c r="B29" s="54">
        <f>VLOOKUP($A29,WORK_CCDEB_DATA!$B$3:$AZ$24,9,FALSE)</f>
        <v>14</v>
      </c>
      <c r="C29" s="54">
        <f>VLOOKUP($A29,WORK_CCDEB_DATA!$B$3:$AZ$24,49,FALSE)</f>
        <v>6111713</v>
      </c>
      <c r="D29" s="54">
        <f>VLOOKUP($A29,WORK_CCDEB_DATA!$B$3:$AZ$24,12,FALSE)</f>
        <v>598350</v>
      </c>
      <c r="E29" s="54">
        <f>VLOOKUP($A29,WORK_CCDEB_DATA!$B$3:$AZ$24,46,FALSE)</f>
        <v>155348</v>
      </c>
      <c r="F29" s="48"/>
      <c r="G29" s="54">
        <f>VLOOKUP($A29,WORK_CCDEB_DATA!$B$3:$AZ$24,47,FALSE)</f>
        <v>116023</v>
      </c>
    </row>
    <row r="30" spans="1:11" s="47" customFormat="1" ht="15" x14ac:dyDescent="0.2">
      <c r="A30" s="47" t="str">
        <f>WORK_CCDEB_DATA!B15</f>
        <v>Lake Geneva-Genoa UHS</v>
      </c>
      <c r="B30" s="54">
        <f>VLOOKUP($A30,WORK_CCDEB_DATA!$B$3:$AZ$24,9,FALSE)</f>
        <v>21</v>
      </c>
      <c r="C30" s="54">
        <f>VLOOKUP($A30,WORK_CCDEB_DATA!$B$3:$AZ$24,49,FALSE)</f>
        <v>6111713</v>
      </c>
      <c r="D30" s="54">
        <f>VLOOKUP($A30,WORK_CCDEB_DATA!$B$3:$AZ$24,12,FALSE)</f>
        <v>897524</v>
      </c>
      <c r="E30" s="54">
        <f>VLOOKUP($A30,WORK_CCDEB_DATA!$B$3:$AZ$24,46,FALSE)</f>
        <v>59655</v>
      </c>
      <c r="F30" s="48"/>
      <c r="G30" s="54">
        <f>VLOOKUP($A30,WORK_CCDEB_DATA!$B$3:$AZ$24,47,FALSE)</f>
        <v>44554</v>
      </c>
    </row>
    <row r="31" spans="1:11" s="47" customFormat="1" ht="15" x14ac:dyDescent="0.2">
      <c r="A31" s="47" t="str">
        <f>WORK_CCDEB_DATA!B16</f>
        <v>Linn J4</v>
      </c>
      <c r="B31" s="54">
        <f>VLOOKUP($A31,WORK_CCDEB_DATA!$B$3:$AZ$24,9,FALSE)</f>
        <v>2</v>
      </c>
      <c r="C31" s="54">
        <f>VLOOKUP($A31,WORK_CCDEB_DATA!$B$3:$AZ$24,49,FALSE)</f>
        <v>6111713</v>
      </c>
      <c r="D31" s="54">
        <f>VLOOKUP($A31,WORK_CCDEB_DATA!$B$3:$AZ$24,12,FALSE)</f>
        <v>85479</v>
      </c>
      <c r="E31" s="54">
        <f>VLOOKUP($A31,WORK_CCDEB_DATA!$B$3:$AZ$24,46,FALSE)</f>
        <v>113</v>
      </c>
      <c r="F31" s="48"/>
      <c r="G31" s="54">
        <f>VLOOKUP($A31,WORK_CCDEB_DATA!$B$3:$AZ$24,47,FALSE)+1</f>
        <v>85</v>
      </c>
    </row>
    <row r="32" spans="1:11" s="47" customFormat="1" ht="15" x14ac:dyDescent="0.2">
      <c r="A32" s="47" t="str">
        <f>WORK_CCDEB_DATA!B19</f>
        <v>Sharon J11</v>
      </c>
      <c r="B32" s="54">
        <f>VLOOKUP($A32,WORK_CCDEB_DATA!$B$3:$AZ$24,9,FALSE)</f>
        <v>4</v>
      </c>
      <c r="C32" s="54">
        <f>VLOOKUP($A32,WORK_CCDEB_DATA!$B$3:$AZ$24,49,FALSE)</f>
        <v>6111713</v>
      </c>
      <c r="D32" s="54">
        <f>VLOOKUP($A32,WORK_CCDEB_DATA!$B$3:$AZ$24,12,FALSE)</f>
        <v>170957</v>
      </c>
      <c r="E32" s="54">
        <f>VLOOKUP($A32,WORK_CCDEB_DATA!$B$3:$AZ$24,46,FALSE)</f>
        <v>115871</v>
      </c>
      <c r="F32" s="48"/>
      <c r="G32" s="54">
        <f>VLOOKUP($A32,WORK_CCDEB_DATA!$B$3:$AZ$24,47,FALSE)</f>
        <v>86539</v>
      </c>
    </row>
    <row r="33" spans="1:8" s="47" customFormat="1" ht="15" x14ac:dyDescent="0.2">
      <c r="A33" s="47" t="str">
        <f>WORK_CCDEB_DATA!B20</f>
        <v>Walworth J1</v>
      </c>
      <c r="B33" s="54">
        <f>VLOOKUP($A33,WORK_CCDEB_DATA!$B$3:$AZ$24,9,FALSE)</f>
        <v>3</v>
      </c>
      <c r="C33" s="54">
        <f>VLOOKUP($A33,WORK_CCDEB_DATA!$B$3:$AZ$24,49,FALSE)</f>
        <v>6111713</v>
      </c>
      <c r="D33" s="54">
        <f>VLOOKUP($A33,WORK_CCDEB_DATA!$B$3:$AZ$24,12,FALSE)</f>
        <v>128218</v>
      </c>
      <c r="E33" s="54">
        <f>VLOOKUP($A33,WORK_CCDEB_DATA!$B$3:$AZ$24,46,FALSE)</f>
        <v>60954</v>
      </c>
      <c r="F33" s="48"/>
      <c r="G33" s="54">
        <f>VLOOKUP($A33,WORK_CCDEB_DATA!$B$3:$AZ$24,47,FALSE)</f>
        <v>45524</v>
      </c>
    </row>
    <row r="34" spans="1:8" s="47" customFormat="1" ht="15" x14ac:dyDescent="0.2">
      <c r="A34" s="47" t="str">
        <f>WORK_CCDEB_DATA!B22</f>
        <v>Whitewater</v>
      </c>
      <c r="B34" s="54">
        <f>VLOOKUP($A34,WORK_CCDEB_DATA!$B$3:$AZ$24,9,FALSE)</f>
        <v>15</v>
      </c>
      <c r="C34" s="54">
        <f>VLOOKUP($A34,WORK_CCDEB_DATA!$B$3:$AZ$24,49,FALSE)</f>
        <v>6111713</v>
      </c>
      <c r="D34" s="54">
        <f>VLOOKUP($A34,WORK_CCDEB_DATA!$B$3:$AZ$24,12,FALSE)</f>
        <v>641089</v>
      </c>
      <c r="E34" s="54">
        <f>VLOOKUP($A34,WORK_CCDEB_DATA!$B$3:$AZ$24,46,FALSE)</f>
        <v>273474</v>
      </c>
      <c r="F34" s="48"/>
      <c r="G34" s="54">
        <f>VLOOKUP($A34,WORK_CCDEB_DATA!$B$3:$AZ$24,47,FALSE)</f>
        <v>204247</v>
      </c>
    </row>
    <row r="35" spans="1:8" s="47" customFormat="1" ht="15" x14ac:dyDescent="0.2">
      <c r="A35" s="47" t="str">
        <f>WORK_CCDEB_DATA!B23</f>
        <v>Williams Bay</v>
      </c>
      <c r="B35" s="54">
        <f>VLOOKUP($A35,WORK_CCDEB_DATA!$B$3:$AZ$24,9,FALSE)</f>
        <v>3</v>
      </c>
      <c r="C35" s="54">
        <f>VLOOKUP($A35,WORK_CCDEB_DATA!$B$3:$AZ$24,49,FALSE)</f>
        <v>6111713</v>
      </c>
      <c r="D35" s="54">
        <f>VLOOKUP($A35,WORK_CCDEB_DATA!$B$3:$AZ$24,12,FALSE)</f>
        <v>128218</v>
      </c>
      <c r="E35" s="54">
        <f>VLOOKUP($A35,WORK_CCDEB_DATA!$B$3:$AZ$24,46,FALSE)</f>
        <v>394</v>
      </c>
      <c r="F35" s="48"/>
      <c r="G35" s="54">
        <f>VLOOKUP($A35,WORK_CCDEB_DATA!$B$3:$AZ$24,47,FALSE)</f>
        <v>294</v>
      </c>
    </row>
    <row r="36" spans="1:8" s="47" customFormat="1" ht="16.5" thickBot="1" x14ac:dyDescent="0.3">
      <c r="A36" s="69"/>
      <c r="B36" s="71">
        <f>SUM(B24:B35)</f>
        <v>143</v>
      </c>
      <c r="C36" s="67"/>
      <c r="D36" s="68">
        <f>SUM(D24:D35)</f>
        <v>6111715</v>
      </c>
      <c r="E36" s="68">
        <f>SUM(E24:E35)</f>
        <v>2095086</v>
      </c>
      <c r="F36" s="70"/>
      <c r="G36" s="82">
        <f>SUM(G24:G35)</f>
        <v>1564734</v>
      </c>
      <c r="H36" s="50"/>
    </row>
    <row r="39" spans="1:8" s="39" customFormat="1" ht="18.75" thickBot="1" x14ac:dyDescent="0.3">
      <c r="A39" s="62" t="s">
        <v>129</v>
      </c>
      <c r="B39" s="63">
        <f>B15+B21+B36</f>
        <v>387</v>
      </c>
      <c r="C39" s="63">
        <f>C15+C21+C36</f>
        <v>0</v>
      </c>
      <c r="D39" s="64">
        <f>D15+D21+D36</f>
        <v>12029291</v>
      </c>
      <c r="E39" s="64">
        <f>E15+E21+E36</f>
        <v>5445871</v>
      </c>
      <c r="F39" s="65"/>
      <c r="G39" s="64">
        <f>G15+G21+G36</f>
        <v>4067300</v>
      </c>
    </row>
    <row r="40" spans="1:8" ht="15" thickTop="1" x14ac:dyDescent="0.2"/>
    <row r="41" spans="1:8" s="97" customFormat="1" ht="12.75" x14ac:dyDescent="0.2">
      <c r="A41" s="97" t="s">
        <v>175</v>
      </c>
    </row>
    <row r="42" spans="1:8" s="97" customFormat="1" ht="12.75" x14ac:dyDescent="0.2"/>
    <row r="43" spans="1:8" s="97" customFormat="1" ht="12.75" x14ac:dyDescent="0.2">
      <c r="A43" s="98" t="s">
        <v>137</v>
      </c>
      <c r="B43" s="99">
        <f>WORK_CCDEB_DATA!AW3</f>
        <v>0.74685940959999997</v>
      </c>
    </row>
    <row r="44" spans="1:8" s="97" customFormat="1" ht="12.75" x14ac:dyDescent="0.2"/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abSelected="1" zoomScale="85" zoomScaleNormal="85" workbookViewId="0">
      <pane ySplit="11" topLeftCell="A12" activePane="bottomLeft" state="frozenSplit"/>
      <selection pane="bottomLeft" activeCell="A4" sqref="A4"/>
    </sheetView>
  </sheetViews>
  <sheetFormatPr defaultRowHeight="12" customHeight="1" x14ac:dyDescent="0.2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3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7.57031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2" customFormat="1" ht="16.5" x14ac:dyDescent="0.25">
      <c r="A2" s="101" t="s">
        <v>167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2" customFormat="1" ht="16.5" x14ac:dyDescent="0.25">
      <c r="A3" s="101" t="str">
        <f>INDEX(WORK_CCDEB_DATA!B2:B24,WORK_CCDEB_DATA!A1)</f>
        <v>Ashwaubenon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2" customFormat="1" ht="6.75" customHeight="1" thickBot="1" x14ac:dyDescent="0.3">
      <c r="A4" s="11"/>
      <c r="C4" s="58"/>
      <c r="D4" s="59"/>
      <c r="E4" s="11"/>
      <c r="F4" s="11"/>
      <c r="G4" s="11"/>
      <c r="H4" s="11"/>
      <c r="I4" s="11"/>
      <c r="J4" s="11"/>
      <c r="K4" s="11"/>
      <c r="L4" s="11"/>
      <c r="M4" s="11"/>
    </row>
    <row r="5" spans="1:16" s="12" customFormat="1" ht="12" customHeight="1" x14ac:dyDescent="0.25">
      <c r="D5" s="13" t="s">
        <v>110</v>
      </c>
      <c r="E5" s="14"/>
      <c r="F5" s="15"/>
      <c r="G5" s="16"/>
      <c r="K5" s="13" t="s">
        <v>110</v>
      </c>
      <c r="L5" s="28"/>
      <c r="M5" s="15"/>
      <c r="N5" s="15"/>
      <c r="O5" s="16"/>
    </row>
    <row r="6" spans="1:16" s="12" customFormat="1" ht="12" customHeight="1" thickBot="1" x14ac:dyDescent="0.3">
      <c r="D6" s="118" t="str">
        <f>INDEX(WORK_CCDEB_DATA!C2:C24,WORK_CCDEB_DATA!A1)</f>
        <v>BROWN COUNTY CCDEB</v>
      </c>
      <c r="E6" s="119"/>
      <c r="F6" s="119"/>
      <c r="G6" s="120"/>
      <c r="K6" s="118" t="str">
        <f>INDEX(WORK_CCDEB_DATA!B2:B24,WORK_CCDEB_DATA!A1)</f>
        <v>Ashwaubenon</v>
      </c>
      <c r="L6" s="119"/>
      <c r="M6" s="119"/>
      <c r="N6" s="119"/>
      <c r="O6" s="120"/>
    </row>
    <row r="7" spans="1:16" s="2" customFormat="1" ht="12" customHeight="1" x14ac:dyDescent="0.2">
      <c r="D7" s="17"/>
      <c r="E7" s="18"/>
      <c r="F7" s="19"/>
      <c r="G7" s="20"/>
      <c r="J7" s="23"/>
      <c r="K7" s="17"/>
      <c r="L7" s="29"/>
      <c r="M7" s="19"/>
      <c r="N7" s="19"/>
      <c r="O7" s="20"/>
    </row>
    <row r="8" spans="1:16" s="2" customFormat="1" ht="11.25" x14ac:dyDescent="0.2">
      <c r="D8" s="21" t="s">
        <v>111</v>
      </c>
      <c r="E8" s="22"/>
      <c r="F8" s="23"/>
      <c r="G8" s="31">
        <f>INDEX(WORK_CCDEB_DATA!AX$2:AX$24,WORK_CCDEB_DATA!$A$1)</f>
        <v>4330372</v>
      </c>
      <c r="K8" s="30" t="s">
        <v>113</v>
      </c>
      <c r="L8" s="27"/>
      <c r="M8" s="27"/>
      <c r="N8" s="27"/>
      <c r="O8" s="31">
        <f>INDEX(WORK_CCDEB_DATA!L$2:L$24,WORK_CCDEB_DATA!$A$1)</f>
        <v>24316510.039999999</v>
      </c>
    </row>
    <row r="9" spans="1:16" s="2" customFormat="1" ht="11.25" x14ac:dyDescent="0.2">
      <c r="D9" s="21" t="s">
        <v>109</v>
      </c>
      <c r="E9" s="22"/>
      <c r="F9" s="23"/>
      <c r="G9" s="31">
        <f>INDEX(WORK_CCDEB_DATA!AY$2:AY$24,WORK_CCDEB_DATA!$A$1)</f>
        <v>190</v>
      </c>
      <c r="K9" s="30" t="s">
        <v>114</v>
      </c>
      <c r="L9" s="23"/>
      <c r="M9" s="23"/>
      <c r="N9" s="23"/>
      <c r="O9" s="31">
        <f>INDEX(WORK_CCDEB_DATA!I$2:$I24,WORK_CCDEB_DATA!$A$1)</f>
        <v>2186</v>
      </c>
    </row>
    <row r="10" spans="1:16" s="2" customFormat="1" thickBot="1" x14ac:dyDescent="0.25">
      <c r="D10" s="24" t="s">
        <v>112</v>
      </c>
      <c r="E10" s="25"/>
      <c r="F10" s="26"/>
      <c r="G10" s="34">
        <f>ROUND((G8/G9),2)</f>
        <v>22791.43</v>
      </c>
      <c r="K10" s="30" t="s">
        <v>115</v>
      </c>
      <c r="L10" s="23"/>
      <c r="M10" s="23"/>
      <c r="N10" s="23"/>
      <c r="O10" s="31">
        <f>INDEX(WORK_CCDEB_DATA!J$2:J$24,WORK_CCDEB_DATA!$A$1)-INDEX(WORK_CCDEB_DATA!AZ$2:AZ$24,WORK_CCDEB_DATA!$A$1)</f>
        <v>26</v>
      </c>
    </row>
    <row r="11" spans="1:16" s="2" customFormat="1" thickBot="1" x14ac:dyDescent="0.25">
      <c r="D11" s="9"/>
      <c r="K11" s="32" t="s">
        <v>116</v>
      </c>
      <c r="L11" s="26"/>
      <c r="M11" s="26"/>
      <c r="N11" s="26"/>
      <c r="O11" s="33">
        <f>INDEX(WORK_CCDEB_DATA!AZ2:AZ24,WORK_CCDEB_DATA!$A$1)</f>
        <v>0</v>
      </c>
    </row>
    <row r="12" spans="1:16" s="2" customFormat="1" ht="11.25" x14ac:dyDescent="0.2">
      <c r="D12" s="9"/>
      <c r="J12" s="5"/>
    </row>
    <row r="13" spans="1:16" s="2" customFormat="1" ht="11.25" x14ac:dyDescent="0.2">
      <c r="A13" s="9"/>
      <c r="D13" s="103" t="s">
        <v>135</v>
      </c>
      <c r="E13" s="103"/>
      <c r="F13" s="103"/>
      <c r="G13" s="103"/>
      <c r="J13" s="5"/>
      <c r="L13" s="103" t="s">
        <v>117</v>
      </c>
      <c r="M13" s="103"/>
      <c r="N13" s="103"/>
      <c r="O13" s="103"/>
    </row>
    <row r="14" spans="1:16" s="2" customFormat="1" ht="11.25" x14ac:dyDescent="0.2">
      <c r="A14" s="9"/>
      <c r="E14" s="72" t="s">
        <v>55</v>
      </c>
      <c r="F14" s="4">
        <f>INDEX(WORK_CCDEB_DATA!D$2:D$24,WORK_CCDEB_DATA!$A$1)</f>
        <v>1930000</v>
      </c>
      <c r="J14" s="5"/>
      <c r="M14" s="9" t="s">
        <v>55</v>
      </c>
      <c r="N14" s="8">
        <f>INDEX(WORK_CCDEB_DATA!G$2:G$24,WORK_CCDEB_DATA!$A$1)</f>
        <v>1000</v>
      </c>
    </row>
    <row r="15" spans="1:16" s="2" customFormat="1" ht="11.25" x14ac:dyDescent="0.2">
      <c r="A15" s="9"/>
      <c r="E15" s="72" t="s">
        <v>56</v>
      </c>
      <c r="F15" s="4">
        <f>INDEX(WORK_CCDEB_DATA!E$2:E$24,WORK_CCDEB_DATA!$A$1)</f>
        <v>1567708</v>
      </c>
      <c r="J15" s="5"/>
      <c r="M15" s="9" t="s">
        <v>56</v>
      </c>
      <c r="N15" s="8">
        <f>INDEX(WORK_CCDEB_DATA!H$2:H$24,WORK_CCDEB_DATA!$A$1)</f>
        <v>10760</v>
      </c>
    </row>
    <row r="16" spans="1:16" s="2" customFormat="1" ht="11.25" x14ac:dyDescent="0.2">
      <c r="A16" s="9"/>
      <c r="E16" s="72" t="s">
        <v>57</v>
      </c>
      <c r="F16" s="4">
        <f>INDEX(WORK_CCDEB_DATA!F$2:F$259,WORK_CCDEB_DATA!$A$1)</f>
        <v>715267</v>
      </c>
      <c r="J16" s="5"/>
    </row>
    <row r="17" spans="1:18" s="2" customFormat="1" ht="12" customHeight="1" x14ac:dyDescent="0.2">
      <c r="A17" s="9"/>
      <c r="G17" s="5"/>
      <c r="J17" s="5"/>
    </row>
    <row r="18" spans="1:18" s="23" customFormat="1" ht="12" customHeight="1" x14ac:dyDescent="0.2">
      <c r="B18" s="35"/>
      <c r="C18" s="105" t="s">
        <v>168</v>
      </c>
      <c r="D18" s="106"/>
      <c r="E18" s="106"/>
      <c r="F18" s="106"/>
      <c r="G18" s="106"/>
      <c r="H18" s="107"/>
      <c r="L18" s="105" t="s">
        <v>170</v>
      </c>
      <c r="M18" s="106"/>
      <c r="N18" s="106"/>
      <c r="O18" s="106"/>
      <c r="P18" s="107"/>
      <c r="Q18" s="35"/>
      <c r="R18" s="35"/>
    </row>
    <row r="19" spans="1:18" s="23" customFormat="1" ht="12" customHeight="1" x14ac:dyDescent="0.2">
      <c r="B19" s="35"/>
      <c r="C19" s="42"/>
      <c r="D19" s="42"/>
      <c r="E19" s="42"/>
      <c r="F19" s="42"/>
      <c r="G19" s="42"/>
      <c r="H19" s="42"/>
      <c r="L19" s="42"/>
      <c r="M19" s="42"/>
      <c r="N19" s="42"/>
      <c r="O19" s="42"/>
      <c r="P19" s="42"/>
      <c r="Q19" s="35"/>
      <c r="R19" s="35"/>
    </row>
    <row r="20" spans="1:18" s="23" customFormat="1" ht="12" customHeight="1" x14ac:dyDescent="0.2">
      <c r="A20" s="22" t="s">
        <v>52</v>
      </c>
      <c r="C20" s="23" t="s">
        <v>53</v>
      </c>
      <c r="G20" s="45" t="s">
        <v>30</v>
      </c>
      <c r="H20" s="36">
        <f>INDEX(WORK_CCDEB_DATA!I$2:I$24,WORK_CCDEB_DATA!$A$1)</f>
        <v>2186</v>
      </c>
      <c r="J20" s="22" t="s">
        <v>3</v>
      </c>
      <c r="K20" s="22"/>
      <c r="L20" s="23" t="s">
        <v>4</v>
      </c>
      <c r="P20" s="36">
        <f>INDEX(WORK_CCDEB_DATA!D$2:D$24,WORK_CCDEB_DATA!$A$1)</f>
        <v>1930000</v>
      </c>
    </row>
    <row r="21" spans="1:18" s="23" customFormat="1" ht="12" customHeight="1" x14ac:dyDescent="0.2">
      <c r="A21" s="22"/>
      <c r="C21" s="111" t="s">
        <v>162</v>
      </c>
      <c r="D21" s="111"/>
      <c r="E21" s="111"/>
      <c r="F21" s="111"/>
      <c r="G21" s="45" t="s">
        <v>30</v>
      </c>
      <c r="H21" s="36">
        <f>INDEX(WORK_CCDEB_DATA!J$2:J$24,WORK_CCDEB_DATA!$A$1)</f>
        <v>26</v>
      </c>
      <c r="J21" s="22" t="s">
        <v>5</v>
      </c>
      <c r="K21" s="22"/>
      <c r="L21" s="23" t="s">
        <v>58</v>
      </c>
      <c r="P21" s="36">
        <f>P20*H22</f>
        <v>4269160000</v>
      </c>
    </row>
    <row r="22" spans="1:18" s="23" customFormat="1" ht="12" customHeight="1" x14ac:dyDescent="0.2">
      <c r="A22" s="22" t="s">
        <v>54</v>
      </c>
      <c r="C22" s="23" t="s">
        <v>163</v>
      </c>
      <c r="G22" s="45" t="s">
        <v>34</v>
      </c>
      <c r="H22" s="36">
        <f>SUM(H20:H21)</f>
        <v>2212</v>
      </c>
      <c r="J22" s="22" t="s">
        <v>6</v>
      </c>
      <c r="K22" s="22"/>
      <c r="L22" s="23" t="s">
        <v>7</v>
      </c>
      <c r="P22" s="85">
        <f>ROUND((H36/P21),8)</f>
        <v>5.1813E-4</v>
      </c>
    </row>
    <row r="23" spans="1:18" s="23" customFormat="1" ht="12" customHeight="1" x14ac:dyDescent="0.2">
      <c r="A23" s="22"/>
      <c r="G23" s="37"/>
      <c r="J23" s="22" t="s">
        <v>8</v>
      </c>
      <c r="K23" s="22"/>
      <c r="L23" s="23" t="s">
        <v>9</v>
      </c>
      <c r="P23" s="36">
        <f>P21-H47</f>
        <v>2117321573</v>
      </c>
    </row>
    <row r="24" spans="1:18" s="23" customFormat="1" ht="12" customHeight="1" x14ac:dyDescent="0.2">
      <c r="B24" s="35"/>
      <c r="C24" s="105" t="s">
        <v>169</v>
      </c>
      <c r="D24" s="106"/>
      <c r="E24" s="106"/>
      <c r="F24" s="106"/>
      <c r="G24" s="106"/>
      <c r="H24" s="107"/>
      <c r="J24" s="22" t="s">
        <v>10</v>
      </c>
      <c r="K24" s="22"/>
      <c r="L24" s="23" t="s">
        <v>11</v>
      </c>
      <c r="P24" s="38">
        <f>P22*P23</f>
        <v>1097047.82661849</v>
      </c>
    </row>
    <row r="25" spans="1:18" s="39" customFormat="1" ht="12" customHeight="1" x14ac:dyDescent="0.2">
      <c r="J25" s="22" t="s">
        <v>12</v>
      </c>
      <c r="K25" s="22"/>
      <c r="L25" s="23" t="s">
        <v>13</v>
      </c>
      <c r="M25" s="23"/>
      <c r="N25" s="23"/>
      <c r="O25" s="23"/>
      <c r="P25" s="36">
        <f>INDEX(WORK_CCDEB_DATA!E$2:E$24,WORK_CCDEB_DATA!$A$1)</f>
        <v>1567708</v>
      </c>
    </row>
    <row r="26" spans="1:18" s="23" customFormat="1" ht="12" customHeight="1" x14ac:dyDescent="0.2">
      <c r="A26" s="22" t="s">
        <v>138</v>
      </c>
      <c r="B26" s="22"/>
      <c r="C26" s="23" t="s">
        <v>31</v>
      </c>
      <c r="H26" s="38">
        <f>O8</f>
        <v>24316510.039999999</v>
      </c>
      <c r="J26" s="22" t="s">
        <v>14</v>
      </c>
      <c r="K26" s="22"/>
      <c r="L26" s="23" t="s">
        <v>107</v>
      </c>
      <c r="P26" s="36">
        <f>P25*H22</f>
        <v>3467770096</v>
      </c>
    </row>
    <row r="27" spans="1:18" s="23" customFormat="1" ht="12" customHeight="1" x14ac:dyDescent="0.2">
      <c r="A27" s="22" t="s">
        <v>1</v>
      </c>
      <c r="C27" s="27" t="s">
        <v>164</v>
      </c>
      <c r="D27" s="27"/>
      <c r="E27" s="27"/>
      <c r="F27" s="27"/>
      <c r="G27" s="45" t="s">
        <v>30</v>
      </c>
      <c r="H27" s="38">
        <f>INDEX(WORK_CCDEB_DATA!M$2:M$24,WORK_CCDEB_DATA!$A$1)</f>
        <v>592577</v>
      </c>
      <c r="J27" s="22" t="s">
        <v>15</v>
      </c>
      <c r="K27" s="22"/>
      <c r="L27" s="23" t="s">
        <v>16</v>
      </c>
      <c r="P27" s="23">
        <f>ROUND((H39/P26),8)</f>
        <v>6.2256500000000001E-3</v>
      </c>
    </row>
    <row r="28" spans="1:18" s="23" customFormat="1" ht="12" customHeight="1" x14ac:dyDescent="0.2">
      <c r="A28" s="22" t="s">
        <v>32</v>
      </c>
      <c r="C28" s="23" t="s">
        <v>33</v>
      </c>
      <c r="G28" s="45" t="s">
        <v>34</v>
      </c>
      <c r="H28" s="38">
        <f>SUM(H26:H27)</f>
        <v>24909087.039999999</v>
      </c>
      <c r="J28" s="22" t="s">
        <v>17</v>
      </c>
      <c r="K28" s="22"/>
      <c r="L28" s="23" t="s">
        <v>18</v>
      </c>
      <c r="P28" s="36">
        <f>P26-H47</f>
        <v>1315931669</v>
      </c>
    </row>
    <row r="29" spans="1:18" s="23" customFormat="1" ht="12" customHeight="1" x14ac:dyDescent="0.2">
      <c r="A29" s="22" t="s">
        <v>35</v>
      </c>
      <c r="C29" s="23" t="s">
        <v>147</v>
      </c>
      <c r="G29" s="45" t="s">
        <v>36</v>
      </c>
      <c r="H29" s="38">
        <f>INDEX(WORK_CCDEB_DATA!O$2:O$24,WORK_CCDEB_DATA!$A$1)</f>
        <v>0</v>
      </c>
      <c r="J29" s="22" t="s">
        <v>19</v>
      </c>
      <c r="K29" s="22"/>
      <c r="L29" s="23" t="s">
        <v>20</v>
      </c>
      <c r="P29" s="38">
        <f>P27*P28</f>
        <v>8192529.9951098505</v>
      </c>
    </row>
    <row r="30" spans="1:18" s="39" customFormat="1" ht="12" customHeight="1" x14ac:dyDescent="0.2">
      <c r="A30" s="22" t="s">
        <v>148</v>
      </c>
      <c r="B30" s="23"/>
      <c r="C30" s="23" t="s">
        <v>37</v>
      </c>
      <c r="D30" s="23"/>
      <c r="E30" s="23"/>
      <c r="F30" s="23"/>
      <c r="G30" s="45" t="s">
        <v>36</v>
      </c>
      <c r="H30" s="38">
        <f>INDEX(WORK_CCDEB_DATA!P$2:P$24,WORK_CCDEB_DATA!$A$1)</f>
        <v>0</v>
      </c>
      <c r="J30" s="22" t="s">
        <v>21</v>
      </c>
      <c r="K30" s="22"/>
      <c r="L30" s="23" t="s">
        <v>22</v>
      </c>
      <c r="M30" s="23"/>
      <c r="N30" s="23"/>
      <c r="O30" s="23"/>
      <c r="P30" s="36">
        <f>INDEX(WORK_CCDEB_DATA!F$2:F$24,WORK_CCDEB_DATA!$A$1)</f>
        <v>715267</v>
      </c>
    </row>
    <row r="31" spans="1:18" s="23" customFormat="1" ht="12" customHeight="1" x14ac:dyDescent="0.2">
      <c r="A31" s="22" t="s">
        <v>38</v>
      </c>
      <c r="C31" s="23" t="s">
        <v>39</v>
      </c>
      <c r="G31" s="45" t="s">
        <v>34</v>
      </c>
      <c r="H31" s="36">
        <f>INDEX(WORK_CCDEB_DATA!Q$2:Q$24,WORK_CCDEB_DATA!$A$1)</f>
        <v>24909087.039999999</v>
      </c>
      <c r="J31" s="22" t="s">
        <v>23</v>
      </c>
      <c r="K31" s="22"/>
      <c r="L31" s="23" t="s">
        <v>108</v>
      </c>
      <c r="P31" s="36">
        <f>P30*H22</f>
        <v>1582170604</v>
      </c>
    </row>
    <row r="32" spans="1:18" s="23" customFormat="1" ht="12" customHeight="1" x14ac:dyDescent="0.2">
      <c r="A32" s="22" t="s">
        <v>1</v>
      </c>
      <c r="C32" s="84" t="s">
        <v>40</v>
      </c>
      <c r="D32" s="83"/>
      <c r="E32" s="83"/>
      <c r="F32" s="83"/>
      <c r="G32" s="74"/>
      <c r="H32" s="38">
        <f>H31/H22</f>
        <v>11260.889258589512</v>
      </c>
      <c r="J32" s="22" t="s">
        <v>24</v>
      </c>
      <c r="K32" s="22"/>
      <c r="L32" s="23" t="s">
        <v>25</v>
      </c>
      <c r="P32" s="23">
        <f>ROUND((H41/P31),8)</f>
        <v>7.0027999999999996E-4</v>
      </c>
    </row>
    <row r="33" spans="1:18" s="23" customFormat="1" ht="12" customHeight="1" x14ac:dyDescent="0.2">
      <c r="A33" s="22" t="s">
        <v>41</v>
      </c>
      <c r="C33" s="23" t="s">
        <v>39</v>
      </c>
      <c r="G33" s="83"/>
      <c r="H33" s="36">
        <f>H31</f>
        <v>24909087.039999999</v>
      </c>
      <c r="J33" s="22" t="s">
        <v>26</v>
      </c>
      <c r="K33" s="22"/>
      <c r="L33" s="23" t="s">
        <v>27</v>
      </c>
      <c r="P33" s="36">
        <f>P31-H47</f>
        <v>-569667823</v>
      </c>
    </row>
    <row r="34" spans="1:18" s="23" customFormat="1" ht="12" customHeight="1" x14ac:dyDescent="0.2">
      <c r="A34" s="22" t="s">
        <v>42</v>
      </c>
      <c r="C34" s="23" t="s">
        <v>121</v>
      </c>
      <c r="G34" s="83"/>
      <c r="H34" s="36">
        <f>INDEX(WORK_CCDEB_DATA!G$2:G$24,WORK_CCDEB_DATA!$A$1)</f>
        <v>1000</v>
      </c>
      <c r="J34" s="22" t="s">
        <v>28</v>
      </c>
      <c r="K34" s="22"/>
      <c r="L34" s="23" t="s">
        <v>29</v>
      </c>
      <c r="P34" s="38">
        <f>P33*P32</f>
        <v>-398926.98309043999</v>
      </c>
    </row>
    <row r="35" spans="1:18" s="23" customFormat="1" ht="12" customHeight="1" x14ac:dyDescent="0.2">
      <c r="A35" s="22" t="s">
        <v>43</v>
      </c>
      <c r="C35" s="23" t="s">
        <v>44</v>
      </c>
      <c r="G35" s="83"/>
      <c r="H35" s="36">
        <f>INDEX(WORK_CCDEB_DATA!S$2:S$24,WORK_CCDEB_DATA!$A$1)</f>
        <v>2212000</v>
      </c>
      <c r="J35" s="40"/>
      <c r="K35" s="39"/>
      <c r="L35" s="39"/>
      <c r="M35" s="39"/>
      <c r="N35" s="39"/>
      <c r="O35" s="39"/>
      <c r="P35" s="39"/>
    </row>
    <row r="36" spans="1:18" s="23" customFormat="1" ht="12" customHeight="1" x14ac:dyDescent="0.2">
      <c r="A36" s="22" t="s">
        <v>45</v>
      </c>
      <c r="C36" s="23" t="s">
        <v>122</v>
      </c>
      <c r="G36" s="83"/>
      <c r="H36" s="36">
        <f>INDEX(WORK_CCDEB_DATA!T$2:T$24,WORK_CCDEB_DATA!$A$1)</f>
        <v>2212000</v>
      </c>
      <c r="J36" s="40"/>
      <c r="K36" s="39"/>
      <c r="L36" s="105" t="s">
        <v>171</v>
      </c>
      <c r="M36" s="106"/>
      <c r="N36" s="106"/>
      <c r="O36" s="106"/>
      <c r="P36" s="107"/>
    </row>
    <row r="37" spans="1:18" s="23" customFormat="1" ht="12" customHeight="1" x14ac:dyDescent="0.2">
      <c r="A37" s="22" t="s">
        <v>46</v>
      </c>
      <c r="C37" s="23" t="s">
        <v>123</v>
      </c>
      <c r="G37" s="83"/>
      <c r="H37" s="36">
        <f>INDEX(WORK_CCDEB_DATA!U$2:U$24,WORK_CCDEB_DATA!$A$1)</f>
        <v>10760</v>
      </c>
    </row>
    <row r="38" spans="1:18" s="23" customFormat="1" ht="12" customHeight="1" x14ac:dyDescent="0.2">
      <c r="A38" s="22" t="s">
        <v>47</v>
      </c>
      <c r="C38" s="23" t="s">
        <v>48</v>
      </c>
      <c r="G38" s="23" t="s">
        <v>1</v>
      </c>
      <c r="H38" s="36">
        <f>INDEX(WORK_CCDEB_DATA!V$2:V$24,WORK_CCDEB_DATA!$A$1)</f>
        <v>23801120</v>
      </c>
      <c r="J38" s="22" t="s">
        <v>59</v>
      </c>
      <c r="K38" s="22"/>
      <c r="L38" s="23" t="s">
        <v>66</v>
      </c>
      <c r="N38" s="39"/>
      <c r="O38" s="39"/>
      <c r="P38" s="38">
        <f>P24</f>
        <v>1097047.82661849</v>
      </c>
    </row>
    <row r="39" spans="1:18" s="23" customFormat="1" ht="12" customHeight="1" x14ac:dyDescent="0.2">
      <c r="A39" s="22" t="s">
        <v>49</v>
      </c>
      <c r="C39" s="23" t="s">
        <v>124</v>
      </c>
      <c r="G39" s="83"/>
      <c r="H39" s="36">
        <f>INDEX(WORK_CCDEB_DATA!W$2:W$24,WORK_CCDEB_DATA!$A$1)</f>
        <v>21589120</v>
      </c>
      <c r="J39" s="22" t="s">
        <v>60</v>
      </c>
      <c r="K39" s="22"/>
      <c r="L39" s="23" t="s">
        <v>67</v>
      </c>
      <c r="N39" s="39"/>
      <c r="O39" s="39"/>
      <c r="P39" s="38">
        <f>P29</f>
        <v>8192529.9951098505</v>
      </c>
    </row>
    <row r="40" spans="1:18" s="23" customFormat="1" ht="12" customHeight="1" x14ac:dyDescent="0.2">
      <c r="A40" s="22"/>
      <c r="C40" s="23" t="s">
        <v>134</v>
      </c>
      <c r="G40" s="83"/>
      <c r="H40" s="38"/>
      <c r="J40" s="22" t="s">
        <v>61</v>
      </c>
      <c r="K40" s="22"/>
      <c r="L40" s="23" t="s">
        <v>68</v>
      </c>
      <c r="N40" s="39"/>
      <c r="O40" s="39"/>
      <c r="P40" s="38">
        <f>P34</f>
        <v>-398926.98309043999</v>
      </c>
      <c r="R40" s="36"/>
    </row>
    <row r="41" spans="1:18" s="23" customFormat="1" ht="12" customHeight="1" x14ac:dyDescent="0.2">
      <c r="A41" s="22" t="s">
        <v>50</v>
      </c>
      <c r="C41" s="23" t="s">
        <v>125</v>
      </c>
      <c r="G41" s="83"/>
      <c r="H41" s="36">
        <f>INDEX(WORK_CCDEB_DATA!X$2:X$24,WORK_CCDEB_DATA!$A$1)</f>
        <v>1107967.04</v>
      </c>
      <c r="J41" s="22" t="s">
        <v>62</v>
      </c>
      <c r="K41" s="22"/>
      <c r="L41" s="23" t="s">
        <v>72</v>
      </c>
      <c r="N41" s="39"/>
      <c r="O41" s="39"/>
      <c r="P41" s="38">
        <f>INDEX(WORK_CCDEB_DATA!AP$2:AP$24,WORK_CCDEB_DATA!$A$1)</f>
        <v>8890650.8499999996</v>
      </c>
      <c r="Q41" s="79"/>
      <c r="R41" s="79"/>
    </row>
    <row r="42" spans="1:18" s="23" customFormat="1" ht="12" customHeight="1" x14ac:dyDescent="0.2">
      <c r="A42" s="22"/>
      <c r="C42" s="23" t="s">
        <v>51</v>
      </c>
      <c r="G42" s="83"/>
      <c r="H42" s="38"/>
      <c r="J42" s="22" t="s">
        <v>63</v>
      </c>
      <c r="K42" s="22"/>
      <c r="L42" s="23" t="s">
        <v>69</v>
      </c>
      <c r="N42" s="39"/>
      <c r="O42" s="39"/>
      <c r="P42" s="36">
        <f>INDEX(WORK_CCDEB_DATA!AQ$2:AQ$24,WORK_CCDEB_DATA!$A$1)</f>
        <v>4050</v>
      </c>
    </row>
    <row r="43" spans="1:18" s="23" customFormat="1" ht="12" customHeight="1" x14ac:dyDescent="0.2">
      <c r="A43" s="22"/>
      <c r="B43" s="35"/>
      <c r="J43" s="22" t="s">
        <v>64</v>
      </c>
      <c r="K43" s="22"/>
      <c r="L43" s="23" t="s">
        <v>70</v>
      </c>
      <c r="N43" s="39"/>
      <c r="O43" s="39"/>
      <c r="P43" s="36">
        <f>INDEX(WORK_CCDEB_DATA!AR$2:AR$24,WORK_CCDEB_DATA!$A$1)</f>
        <v>0</v>
      </c>
    </row>
    <row r="44" spans="1:18" s="23" customFormat="1" ht="12" customHeight="1" x14ac:dyDescent="0.2">
      <c r="A44" s="22"/>
      <c r="B44" s="35"/>
      <c r="C44" s="112" t="s">
        <v>176</v>
      </c>
      <c r="D44" s="113"/>
      <c r="E44" s="113"/>
      <c r="F44" s="113"/>
      <c r="G44" s="113"/>
      <c r="H44" s="114"/>
      <c r="J44" s="22" t="s">
        <v>65</v>
      </c>
      <c r="K44" s="22"/>
      <c r="L44" s="23" t="s">
        <v>71</v>
      </c>
      <c r="N44" s="39"/>
      <c r="O44" s="39"/>
      <c r="P44" s="87">
        <f>SUM(P41:P43)</f>
        <v>8894700.8499999996</v>
      </c>
      <c r="Q44" s="79"/>
      <c r="R44" s="79"/>
    </row>
    <row r="45" spans="1:18" s="23" customFormat="1" ht="12" customHeight="1" x14ac:dyDescent="0.2">
      <c r="A45" s="22"/>
      <c r="B45" s="35"/>
      <c r="C45" s="115"/>
      <c r="D45" s="116"/>
      <c r="E45" s="116"/>
      <c r="F45" s="116"/>
      <c r="G45" s="116"/>
      <c r="H45" s="117"/>
      <c r="J45" s="22"/>
      <c r="K45" s="22"/>
      <c r="N45" s="39"/>
      <c r="O45" s="39"/>
      <c r="P45" s="87"/>
      <c r="Q45" s="79"/>
      <c r="R45" s="79"/>
    </row>
    <row r="46" spans="1:18" s="23" customFormat="1" ht="12" customHeight="1" x14ac:dyDescent="0.2">
      <c r="A46" s="22"/>
      <c r="B46" s="41"/>
      <c r="J46" s="22"/>
      <c r="K46" s="22"/>
      <c r="N46" s="39"/>
      <c r="O46" s="39"/>
      <c r="P46" s="38"/>
    </row>
    <row r="47" spans="1:18" s="23" customFormat="1" ht="12" customHeight="1" x14ac:dyDescent="0.2">
      <c r="A47" s="22" t="s">
        <v>132</v>
      </c>
      <c r="C47" s="84" t="s">
        <v>126</v>
      </c>
      <c r="D47" s="84"/>
      <c r="E47" s="84"/>
      <c r="F47" s="2"/>
      <c r="G47" s="43"/>
      <c r="H47" s="36">
        <f>INDEX(WORK_CCDEB_DATA!Y$2:Y$24,WORK_CCDEB_DATA!$A$1)</f>
        <v>2151838427</v>
      </c>
      <c r="J47" s="40"/>
      <c r="K47" s="39"/>
      <c r="L47" s="108" t="s">
        <v>172</v>
      </c>
      <c r="M47" s="109"/>
      <c r="N47" s="109"/>
      <c r="O47" s="109"/>
      <c r="P47" s="110"/>
    </row>
    <row r="48" spans="1:18" s="2" customFormat="1" ht="12" customHeight="1" x14ac:dyDescent="0.2">
      <c r="A48" s="2" t="s">
        <v>136</v>
      </c>
      <c r="C48" s="104" t="s">
        <v>133</v>
      </c>
      <c r="D48" s="104"/>
      <c r="E48" s="104"/>
      <c r="F48" s="104"/>
      <c r="H48" s="77">
        <f>H47/H22</f>
        <v>972802.18218806514</v>
      </c>
    </row>
    <row r="49" spans="3:16" s="2" customFormat="1" ht="12" customHeight="1" x14ac:dyDescent="0.2">
      <c r="J49" s="3" t="s">
        <v>73</v>
      </c>
      <c r="K49" s="3"/>
      <c r="L49" s="2" t="s">
        <v>131</v>
      </c>
      <c r="M49" s="1"/>
      <c r="N49" s="1"/>
      <c r="O49" s="1"/>
      <c r="P49" s="86">
        <f>ROUND((P44/H33),8)</f>
        <v>0.35708658999999998</v>
      </c>
    </row>
    <row r="50" spans="3:16" s="2" customFormat="1" ht="12" customHeight="1" x14ac:dyDescent="0.2">
      <c r="J50" s="3" t="s">
        <v>74</v>
      </c>
      <c r="K50" s="3"/>
      <c r="L50" s="2" t="s">
        <v>76</v>
      </c>
      <c r="M50" s="1"/>
      <c r="N50" s="1"/>
      <c r="O50" s="1"/>
      <c r="P50" s="89">
        <f>ROUND((P49*H27),2)</f>
        <v>211601.3</v>
      </c>
    </row>
    <row r="51" spans="3:16" s="2" customFormat="1" ht="12" customHeight="1" x14ac:dyDescent="0.2">
      <c r="G51" s="75"/>
      <c r="H51" s="78"/>
      <c r="J51" s="3" t="s">
        <v>75</v>
      </c>
      <c r="K51" s="3"/>
      <c r="L51" s="2" t="s">
        <v>106</v>
      </c>
      <c r="P51" s="88">
        <f>INDEX(WORK_CCDEB_DATA!AW$2:AW$24,WORK_CCDEB_DATA!$A$1)</f>
        <v>0.74685940959999997</v>
      </c>
    </row>
    <row r="52" spans="3:16" s="2" customFormat="1" ht="12" customHeight="1" x14ac:dyDescent="0.2">
      <c r="G52" s="73"/>
      <c r="H52" s="78"/>
      <c r="J52" s="81" t="s">
        <v>118</v>
      </c>
      <c r="K52" s="10"/>
      <c r="L52" s="80" t="s">
        <v>119</v>
      </c>
      <c r="P52" s="100">
        <f>ROUND((P50*P51),0)</f>
        <v>158036</v>
      </c>
    </row>
    <row r="53" spans="3:16" s="2" customFormat="1" ht="12" customHeight="1" x14ac:dyDescent="0.2">
      <c r="C53" s="2" t="s">
        <v>173</v>
      </c>
      <c r="D53" s="3"/>
      <c r="J53" s="5"/>
    </row>
    <row r="54" spans="3:16" s="2" customFormat="1" ht="12" customHeight="1" x14ac:dyDescent="0.2">
      <c r="C54" s="2" t="s">
        <v>174</v>
      </c>
      <c r="D54" s="3"/>
      <c r="J54" s="5"/>
    </row>
    <row r="55" spans="3:16" s="2" customFormat="1" ht="12" customHeight="1" x14ac:dyDescent="0.2">
      <c r="C55" s="2" t="s">
        <v>120</v>
      </c>
      <c r="D55" s="3"/>
      <c r="J55" s="5"/>
    </row>
    <row r="56" spans="3:16" s="2" customFormat="1" ht="12" customHeight="1" x14ac:dyDescent="0.2">
      <c r="D56" s="3"/>
      <c r="J56" s="5"/>
    </row>
    <row r="57" spans="3:16" s="2" customFormat="1" ht="12" customHeight="1" x14ac:dyDescent="0.2">
      <c r="D57" s="3"/>
      <c r="J57" s="5"/>
    </row>
    <row r="58" spans="3:16" s="2" customFormat="1" ht="12" customHeight="1" x14ac:dyDescent="0.2">
      <c r="D58" s="3"/>
      <c r="J58" s="5"/>
    </row>
    <row r="59" spans="3:16" s="2" customFormat="1" ht="12" customHeight="1" x14ac:dyDescent="0.2">
      <c r="D59" s="3"/>
      <c r="G59" s="75"/>
      <c r="H59" s="76"/>
      <c r="J59" s="5"/>
    </row>
    <row r="60" spans="3:16" s="2" customFormat="1" ht="12" customHeight="1" x14ac:dyDescent="0.2">
      <c r="D60" s="3"/>
      <c r="G60" s="75"/>
      <c r="H60" s="76"/>
      <c r="J60" s="5"/>
    </row>
    <row r="61" spans="3:16" s="2" customFormat="1" ht="12" customHeight="1" x14ac:dyDescent="0.2">
      <c r="D61" s="3"/>
      <c r="G61" s="72"/>
      <c r="J61" s="5"/>
    </row>
  </sheetData>
  <mergeCells count="15">
    <mergeCell ref="D6:G6"/>
    <mergeCell ref="A1:P1"/>
    <mergeCell ref="A2:P2"/>
    <mergeCell ref="A3:P3"/>
    <mergeCell ref="K6:O6"/>
    <mergeCell ref="D13:G13"/>
    <mergeCell ref="C48:F48"/>
    <mergeCell ref="L36:P36"/>
    <mergeCell ref="L47:P47"/>
    <mergeCell ref="C24:H24"/>
    <mergeCell ref="L18:P18"/>
    <mergeCell ref="L13:O13"/>
    <mergeCell ref="C21:F21"/>
    <mergeCell ref="C18:H18"/>
    <mergeCell ref="C44:H45"/>
  </mergeCells>
  <pageMargins left="0.31" right="0.35" top="0.25" bottom="0.25" header="0.25" footer="0.25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12</xdr:col>
                    <xdr:colOff>142875</xdr:colOff>
                    <xdr:row>2</xdr:row>
                    <xdr:rowOff>9525</xdr:rowOff>
                  </from>
                  <to>
                    <xdr:col>14</xdr:col>
                    <xdr:colOff>295275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14</xdr:col>
                    <xdr:colOff>514350</xdr:colOff>
                    <xdr:row>2</xdr:row>
                    <xdr:rowOff>9525</xdr:rowOff>
                  </from>
                  <to>
                    <xdr:col>15</xdr:col>
                    <xdr:colOff>390525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5" sqref="A15"/>
    </sheetView>
  </sheetViews>
  <sheetFormatPr defaultColWidth="12.7109375" defaultRowHeight="9" x14ac:dyDescent="0.15"/>
  <cols>
    <col min="1" max="1" width="5.7109375" style="94" bestFit="1" customWidth="1"/>
    <col min="2" max="2" width="21.5703125" style="94" bestFit="1" customWidth="1"/>
    <col min="3" max="3" width="20.140625" style="94" bestFit="1" customWidth="1"/>
    <col min="4" max="4" width="6.42578125" style="95" bestFit="1" customWidth="1"/>
    <col min="5" max="6" width="6.85546875" style="95" bestFit="1" customWidth="1"/>
    <col min="7" max="7" width="6.140625" style="95" bestFit="1" customWidth="1"/>
    <col min="8" max="8" width="7" style="95" bestFit="1" customWidth="1"/>
    <col min="9" max="9" width="3.85546875" style="95" bestFit="1" customWidth="1"/>
    <col min="10" max="10" width="15.5703125" style="95" bestFit="1" customWidth="1"/>
    <col min="11" max="11" width="3.85546875" style="95" bestFit="1" customWidth="1"/>
    <col min="12" max="12" width="8.85546875" style="95" bestFit="1" customWidth="1"/>
    <col min="13" max="13" width="16.5703125" style="95" bestFit="1" customWidth="1"/>
    <col min="14" max="14" width="8.85546875" style="95" bestFit="1" customWidth="1"/>
    <col min="15" max="15" width="2.5703125" style="95" bestFit="1" customWidth="1"/>
    <col min="16" max="16" width="7.85546875" style="95" bestFit="1" customWidth="1"/>
    <col min="17" max="17" width="8.85546875" style="95" bestFit="1" customWidth="1"/>
    <col min="18" max="18" width="3.85546875" style="95" bestFit="1" customWidth="1"/>
    <col min="19" max="20" width="6" style="95" bestFit="1" customWidth="1"/>
    <col min="21" max="21" width="4.5703125" style="95" bestFit="1" customWidth="1"/>
    <col min="22" max="22" width="6.7109375" style="95" bestFit="1" customWidth="1"/>
    <col min="23" max="23" width="8.85546875" style="95" bestFit="1" customWidth="1"/>
    <col min="24" max="25" width="8.140625" style="95" bestFit="1" customWidth="1"/>
    <col min="26" max="26" width="7.42578125" style="95" bestFit="1" customWidth="1"/>
    <col min="27" max="27" width="6" style="95" bestFit="1" customWidth="1"/>
    <col min="28" max="28" width="8.85546875" style="95" bestFit="1" customWidth="1"/>
    <col min="29" max="31" width="8.140625" style="95" bestFit="1" customWidth="1"/>
    <col min="32" max="32" width="6" style="95" bestFit="1" customWidth="1"/>
    <col min="33" max="33" width="8.140625" style="96" bestFit="1" customWidth="1"/>
    <col min="34" max="35" width="8.140625" style="95" bestFit="1" customWidth="1"/>
    <col min="36" max="36" width="8.85546875" style="95" bestFit="1" customWidth="1"/>
    <col min="37" max="37" width="6" style="95" bestFit="1" customWidth="1"/>
    <col min="38" max="38" width="8.140625" style="95" bestFit="1" customWidth="1"/>
    <col min="39" max="39" width="8.140625" style="96" bestFit="1" customWidth="1"/>
    <col min="40" max="41" width="8.5703125" style="95" bestFit="1" customWidth="1"/>
    <col min="42" max="42" width="8.85546875" style="95" bestFit="1" customWidth="1"/>
    <col min="43" max="43" width="5.85546875" style="95" bestFit="1" customWidth="1"/>
    <col min="44" max="44" width="11" style="96" bestFit="1" customWidth="1"/>
    <col min="45" max="46" width="8.85546875" style="95" bestFit="1" customWidth="1"/>
    <col min="47" max="48" width="5.28515625" style="95" bestFit="1" customWidth="1"/>
    <col min="49" max="49" width="8.140625" style="96" bestFit="1" customWidth="1"/>
    <col min="50" max="50" width="10.42578125" style="94" bestFit="1" customWidth="1"/>
    <col min="51" max="51" width="10.140625" style="94" bestFit="1" customWidth="1"/>
    <col min="52" max="52" width="9.42578125" style="94" bestFit="1" customWidth="1"/>
    <col min="53" max="16384" width="12.7109375" style="94"/>
  </cols>
  <sheetData>
    <row r="1" spans="1:52" s="90" customFormat="1" x14ac:dyDescent="0.15">
      <c r="A1" s="90">
        <v>2</v>
      </c>
      <c r="B1" s="91" t="s">
        <v>78</v>
      </c>
      <c r="C1" s="91" t="s">
        <v>79</v>
      </c>
      <c r="D1" s="91" t="s">
        <v>80</v>
      </c>
      <c r="E1" s="91" t="s">
        <v>81</v>
      </c>
      <c r="F1" s="91" t="s">
        <v>82</v>
      </c>
      <c r="G1" s="91" t="s">
        <v>83</v>
      </c>
      <c r="H1" s="91" t="s">
        <v>84</v>
      </c>
      <c r="I1" s="91" t="s">
        <v>52</v>
      </c>
      <c r="J1" s="91" t="s">
        <v>161</v>
      </c>
      <c r="K1" s="91" t="s">
        <v>54</v>
      </c>
      <c r="L1" s="91" t="s">
        <v>138</v>
      </c>
      <c r="M1" s="91" t="s">
        <v>156</v>
      </c>
      <c r="N1" s="91" t="s">
        <v>32</v>
      </c>
      <c r="O1" s="91" t="s">
        <v>35</v>
      </c>
      <c r="P1" s="91" t="s">
        <v>139</v>
      </c>
      <c r="Q1" s="91" t="s">
        <v>38</v>
      </c>
      <c r="R1" s="91" t="s">
        <v>42</v>
      </c>
      <c r="S1" s="91" t="s">
        <v>43</v>
      </c>
      <c r="T1" s="91" t="s">
        <v>45</v>
      </c>
      <c r="U1" s="91" t="s">
        <v>46</v>
      </c>
      <c r="V1" s="91" t="s">
        <v>47</v>
      </c>
      <c r="W1" s="91" t="s">
        <v>49</v>
      </c>
      <c r="X1" s="91" t="s">
        <v>50</v>
      </c>
      <c r="Y1" s="91" t="s">
        <v>140</v>
      </c>
      <c r="Z1" s="91" t="s">
        <v>85</v>
      </c>
      <c r="AA1" s="91" t="s">
        <v>3</v>
      </c>
      <c r="AB1" s="91" t="s">
        <v>5</v>
      </c>
      <c r="AC1" s="91" t="s">
        <v>6</v>
      </c>
      <c r="AD1" s="91" t="s">
        <v>8</v>
      </c>
      <c r="AE1" s="91" t="s">
        <v>10</v>
      </c>
      <c r="AF1" s="91" t="s">
        <v>12</v>
      </c>
      <c r="AG1" s="91" t="s">
        <v>14</v>
      </c>
      <c r="AH1" s="91" t="s">
        <v>15</v>
      </c>
      <c r="AI1" s="91" t="s">
        <v>17</v>
      </c>
      <c r="AJ1" s="91" t="s">
        <v>19</v>
      </c>
      <c r="AK1" s="91" t="s">
        <v>21</v>
      </c>
      <c r="AL1" s="91" t="s">
        <v>23</v>
      </c>
      <c r="AM1" s="91" t="s">
        <v>24</v>
      </c>
      <c r="AN1" s="91" t="s">
        <v>26</v>
      </c>
      <c r="AO1" s="91" t="s">
        <v>28</v>
      </c>
      <c r="AP1" s="91" t="s">
        <v>141</v>
      </c>
      <c r="AQ1" s="91" t="s">
        <v>142</v>
      </c>
      <c r="AR1" s="91" t="s">
        <v>157</v>
      </c>
      <c r="AS1" s="91" t="s">
        <v>143</v>
      </c>
      <c r="AT1" s="91" t="s">
        <v>144</v>
      </c>
      <c r="AU1" s="91" t="s">
        <v>74</v>
      </c>
      <c r="AV1" s="91" t="s">
        <v>145</v>
      </c>
      <c r="AW1" s="91" t="s">
        <v>146</v>
      </c>
      <c r="AX1" s="91" t="s">
        <v>158</v>
      </c>
      <c r="AY1" s="91" t="s">
        <v>159</v>
      </c>
      <c r="AZ1" s="91" t="s">
        <v>160</v>
      </c>
    </row>
    <row r="2" spans="1:52" x14ac:dyDescent="0.15">
      <c r="A2" s="92" t="s">
        <v>77</v>
      </c>
      <c r="B2" s="93" t="s">
        <v>105</v>
      </c>
      <c r="C2" s="94">
        <v>0</v>
      </c>
      <c r="D2" s="95">
        <v>0</v>
      </c>
      <c r="E2" s="95">
        <v>0</v>
      </c>
      <c r="F2" s="95">
        <v>0</v>
      </c>
      <c r="G2" s="95">
        <v>0</v>
      </c>
      <c r="H2" s="95">
        <v>0</v>
      </c>
      <c r="I2" s="95">
        <v>0</v>
      </c>
      <c r="J2" s="95">
        <v>0</v>
      </c>
      <c r="L2" s="95">
        <v>0</v>
      </c>
      <c r="M2" s="95">
        <v>0</v>
      </c>
      <c r="N2" s="95">
        <v>0</v>
      </c>
      <c r="O2" s="95">
        <v>0</v>
      </c>
      <c r="P2" s="95">
        <v>0</v>
      </c>
      <c r="Q2" s="95">
        <v>0</v>
      </c>
      <c r="R2" s="95">
        <v>0</v>
      </c>
      <c r="S2" s="95">
        <v>0</v>
      </c>
      <c r="T2" s="95">
        <v>0</v>
      </c>
      <c r="U2" s="95">
        <v>0</v>
      </c>
      <c r="V2" s="95">
        <v>0</v>
      </c>
      <c r="W2" s="95">
        <v>0</v>
      </c>
      <c r="X2" s="95">
        <v>0</v>
      </c>
      <c r="Y2" s="95">
        <v>0</v>
      </c>
      <c r="Z2" s="95">
        <v>0</v>
      </c>
      <c r="AA2" s="95">
        <v>0</v>
      </c>
      <c r="AB2" s="95">
        <v>0</v>
      </c>
      <c r="AC2" s="95">
        <v>0</v>
      </c>
      <c r="AD2" s="95">
        <v>0</v>
      </c>
      <c r="AE2" s="95">
        <v>0</v>
      </c>
      <c r="AF2" s="95">
        <v>0</v>
      </c>
      <c r="AG2" s="95">
        <v>0</v>
      </c>
      <c r="AH2" s="95">
        <v>0</v>
      </c>
      <c r="AI2" s="95">
        <v>0</v>
      </c>
      <c r="AJ2" s="95">
        <v>0</v>
      </c>
      <c r="AK2" s="95">
        <v>0</v>
      </c>
      <c r="AL2" s="95">
        <v>0</v>
      </c>
      <c r="AM2" s="95">
        <v>0</v>
      </c>
      <c r="AN2" s="95">
        <v>0</v>
      </c>
      <c r="AO2" s="95">
        <v>0</v>
      </c>
      <c r="AP2" s="95">
        <v>0</v>
      </c>
      <c r="AQ2" s="95">
        <v>0</v>
      </c>
      <c r="AR2" s="95">
        <v>0</v>
      </c>
      <c r="AS2" s="95">
        <v>0</v>
      </c>
      <c r="AT2" s="95">
        <v>0</v>
      </c>
      <c r="AU2" s="95">
        <v>0</v>
      </c>
      <c r="AV2" s="95">
        <v>0</v>
      </c>
    </row>
    <row r="3" spans="1:52" s="91" customFormat="1" x14ac:dyDescent="0.15">
      <c r="A3" s="91">
        <v>182</v>
      </c>
      <c r="B3" s="91" t="s">
        <v>2</v>
      </c>
      <c r="C3" s="91" t="s">
        <v>86</v>
      </c>
      <c r="D3" s="91">
        <v>1930000</v>
      </c>
      <c r="E3" s="91">
        <v>1567708</v>
      </c>
      <c r="F3" s="91">
        <v>715267</v>
      </c>
      <c r="G3" s="91">
        <v>1000</v>
      </c>
      <c r="H3" s="91">
        <v>10760</v>
      </c>
      <c r="I3" s="91">
        <v>2186</v>
      </c>
      <c r="J3" s="91">
        <v>26</v>
      </c>
      <c r="K3" s="91">
        <v>2212</v>
      </c>
      <c r="L3" s="91">
        <v>24316510.039999999</v>
      </c>
      <c r="M3" s="91">
        <v>592577</v>
      </c>
      <c r="N3" s="91">
        <v>24909087.039999999</v>
      </c>
      <c r="O3" s="91">
        <v>0</v>
      </c>
      <c r="P3" s="91">
        <v>0</v>
      </c>
      <c r="Q3" s="91">
        <v>24909087.039999999</v>
      </c>
      <c r="R3" s="91">
        <v>1000</v>
      </c>
      <c r="S3" s="91">
        <v>2212000</v>
      </c>
      <c r="T3" s="91">
        <v>2212000</v>
      </c>
      <c r="U3" s="91">
        <v>10760</v>
      </c>
      <c r="V3" s="91">
        <v>23801120</v>
      </c>
      <c r="W3" s="91">
        <v>21589120</v>
      </c>
      <c r="X3" s="91">
        <v>1107967.04</v>
      </c>
      <c r="Y3" s="91">
        <v>2151838427</v>
      </c>
      <c r="Z3" s="91">
        <v>972802</v>
      </c>
      <c r="AA3" s="91">
        <v>1930000</v>
      </c>
      <c r="AB3" s="91">
        <v>4269160000</v>
      </c>
      <c r="AC3" s="91">
        <v>5.1813E-4</v>
      </c>
      <c r="AD3" s="91">
        <v>2117321573</v>
      </c>
      <c r="AE3" s="91">
        <v>1097047.83</v>
      </c>
      <c r="AF3" s="91">
        <v>1567708</v>
      </c>
      <c r="AG3" s="91">
        <v>3467770096</v>
      </c>
      <c r="AH3" s="91">
        <v>6.2256500000000001E-3</v>
      </c>
      <c r="AI3" s="91">
        <v>1315931669</v>
      </c>
      <c r="AJ3" s="91">
        <v>8192530</v>
      </c>
      <c r="AK3" s="91">
        <v>715267</v>
      </c>
      <c r="AL3" s="91">
        <v>1582170604</v>
      </c>
      <c r="AM3" s="91">
        <v>7.0027999999999996E-4</v>
      </c>
      <c r="AN3" s="91">
        <v>-569667823</v>
      </c>
      <c r="AO3" s="91">
        <v>-398926.98</v>
      </c>
      <c r="AP3" s="91">
        <v>8890650.8499999996</v>
      </c>
      <c r="AQ3" s="91">
        <v>4050</v>
      </c>
      <c r="AR3" s="91">
        <v>0</v>
      </c>
      <c r="AS3" s="91">
        <v>8894700.8499999996</v>
      </c>
      <c r="AT3" s="91">
        <v>0.35708658589999998</v>
      </c>
      <c r="AU3" s="91">
        <v>211601</v>
      </c>
      <c r="AV3" s="91">
        <v>158036</v>
      </c>
      <c r="AW3" s="91">
        <v>0.74685940959999997</v>
      </c>
      <c r="AX3" s="91">
        <v>4330372</v>
      </c>
      <c r="AY3" s="91">
        <v>190</v>
      </c>
      <c r="AZ3" s="91">
        <v>0</v>
      </c>
    </row>
    <row r="4" spans="1:52" s="91" customFormat="1" x14ac:dyDescent="0.15">
      <c r="A4" s="91">
        <v>6013</v>
      </c>
      <c r="B4" s="91" t="s">
        <v>87</v>
      </c>
      <c r="C4" s="91" t="s">
        <v>88</v>
      </c>
      <c r="D4" s="91">
        <v>5790000</v>
      </c>
      <c r="E4" s="91">
        <v>4703124</v>
      </c>
      <c r="F4" s="91">
        <v>2145801</v>
      </c>
      <c r="G4" s="91">
        <v>1000</v>
      </c>
      <c r="H4" s="91">
        <v>10760</v>
      </c>
      <c r="I4" s="91">
        <v>505</v>
      </c>
      <c r="J4" s="91">
        <v>8</v>
      </c>
      <c r="K4" s="91">
        <v>513</v>
      </c>
      <c r="L4" s="91">
        <v>7567340.3600000003</v>
      </c>
      <c r="M4" s="91">
        <v>341914</v>
      </c>
      <c r="N4" s="91">
        <v>7909254.3600000003</v>
      </c>
      <c r="O4" s="91">
        <v>0</v>
      </c>
      <c r="P4" s="91">
        <v>0</v>
      </c>
      <c r="Q4" s="91">
        <v>7909254.3600000003</v>
      </c>
      <c r="R4" s="91">
        <v>1000</v>
      </c>
      <c r="S4" s="91">
        <v>513000</v>
      </c>
      <c r="T4" s="91">
        <v>513000</v>
      </c>
      <c r="U4" s="91">
        <v>10760</v>
      </c>
      <c r="V4" s="91">
        <v>5519880</v>
      </c>
      <c r="W4" s="91">
        <v>5006880</v>
      </c>
      <c r="X4" s="91">
        <v>2389374.36</v>
      </c>
      <c r="Y4" s="91">
        <v>2841946646</v>
      </c>
      <c r="Z4" s="91">
        <v>5539857</v>
      </c>
      <c r="AA4" s="91">
        <v>5790000</v>
      </c>
      <c r="AB4" s="91">
        <v>2970270000</v>
      </c>
      <c r="AC4" s="91">
        <v>1.7270999999999999E-4</v>
      </c>
      <c r="AD4" s="91">
        <v>128323354</v>
      </c>
      <c r="AE4" s="91">
        <v>22162.73</v>
      </c>
      <c r="AF4" s="91">
        <v>4703124</v>
      </c>
      <c r="AG4" s="91">
        <v>2412702612</v>
      </c>
      <c r="AH4" s="91">
        <v>2.07522E-3</v>
      </c>
      <c r="AI4" s="91">
        <v>-429244034</v>
      </c>
      <c r="AJ4" s="91">
        <v>-890775.8</v>
      </c>
      <c r="AK4" s="91">
        <v>2145801</v>
      </c>
      <c r="AL4" s="91">
        <v>1100795913</v>
      </c>
      <c r="AM4" s="91">
        <v>2.17059E-3</v>
      </c>
      <c r="AN4" s="91">
        <v>-1741150733</v>
      </c>
      <c r="AO4" s="91">
        <v>-3779324.37</v>
      </c>
      <c r="AP4" s="91">
        <v>22162.73</v>
      </c>
      <c r="AQ4" s="91">
        <v>0</v>
      </c>
      <c r="AR4" s="91">
        <v>32494.45</v>
      </c>
      <c r="AS4" s="91">
        <v>54657.18</v>
      </c>
      <c r="AT4" s="91">
        <v>6.9105351000000002E-3</v>
      </c>
      <c r="AU4" s="91">
        <v>2363</v>
      </c>
      <c r="AV4" s="91">
        <v>1765</v>
      </c>
      <c r="AW4" s="91">
        <v>0.74685940959999997</v>
      </c>
      <c r="AX4" s="91">
        <v>6111713</v>
      </c>
      <c r="AY4" s="91">
        <v>143</v>
      </c>
      <c r="AZ4" s="91">
        <v>0</v>
      </c>
    </row>
    <row r="5" spans="1:52" s="91" customFormat="1" x14ac:dyDescent="0.15">
      <c r="A5" s="91">
        <v>658</v>
      </c>
      <c r="B5" s="91" t="s">
        <v>152</v>
      </c>
      <c r="C5" s="91" t="s">
        <v>153</v>
      </c>
      <c r="D5" s="91">
        <v>1930000</v>
      </c>
      <c r="E5" s="91">
        <v>1567708</v>
      </c>
      <c r="F5" s="91">
        <v>715267</v>
      </c>
      <c r="G5" s="91">
        <v>1000</v>
      </c>
      <c r="H5" s="91">
        <v>10760</v>
      </c>
      <c r="I5" s="91">
        <v>878</v>
      </c>
      <c r="J5" s="91">
        <v>9</v>
      </c>
      <c r="K5" s="91">
        <v>887</v>
      </c>
      <c r="L5" s="91">
        <v>10234744.140000001</v>
      </c>
      <c r="M5" s="91">
        <v>264534</v>
      </c>
      <c r="N5" s="91">
        <v>10499278.140000001</v>
      </c>
      <c r="O5" s="91">
        <v>0</v>
      </c>
      <c r="P5" s="91">
        <v>0</v>
      </c>
      <c r="Q5" s="91">
        <v>10499278.140000001</v>
      </c>
      <c r="R5" s="91">
        <v>1000</v>
      </c>
      <c r="S5" s="91">
        <v>887000</v>
      </c>
      <c r="T5" s="91">
        <v>887000</v>
      </c>
      <c r="U5" s="91">
        <v>10760</v>
      </c>
      <c r="V5" s="91">
        <v>9544120</v>
      </c>
      <c r="W5" s="91">
        <v>8657120</v>
      </c>
      <c r="X5" s="91">
        <v>955158.14</v>
      </c>
      <c r="Y5" s="91">
        <v>437330460</v>
      </c>
      <c r="Z5" s="91">
        <v>493044</v>
      </c>
      <c r="AA5" s="91">
        <v>1930000</v>
      </c>
      <c r="AB5" s="91">
        <v>1711910000</v>
      </c>
      <c r="AC5" s="91">
        <v>5.1813E-4</v>
      </c>
      <c r="AD5" s="91">
        <v>1274579540</v>
      </c>
      <c r="AE5" s="91">
        <v>660397.9</v>
      </c>
      <c r="AF5" s="91">
        <v>1567708</v>
      </c>
      <c r="AG5" s="91">
        <v>1390556996</v>
      </c>
      <c r="AH5" s="91">
        <v>6.2256500000000001E-3</v>
      </c>
      <c r="AI5" s="91">
        <v>953226536</v>
      </c>
      <c r="AJ5" s="91">
        <v>5934454.7800000003</v>
      </c>
      <c r="AK5" s="91">
        <v>715267</v>
      </c>
      <c r="AL5" s="91">
        <v>634441829</v>
      </c>
      <c r="AM5" s="91">
        <v>1.5055100000000001E-3</v>
      </c>
      <c r="AN5" s="91">
        <v>197111369</v>
      </c>
      <c r="AO5" s="91">
        <v>296753.14</v>
      </c>
      <c r="AP5" s="91">
        <v>6891605.8200000003</v>
      </c>
      <c r="AQ5" s="91">
        <v>818</v>
      </c>
      <c r="AR5" s="91">
        <v>0</v>
      </c>
      <c r="AS5" s="91">
        <v>6892423.8200000003</v>
      </c>
      <c r="AT5" s="91">
        <v>0.65646644730000003</v>
      </c>
      <c r="AU5" s="91">
        <v>173658</v>
      </c>
      <c r="AV5" s="91">
        <v>129698</v>
      </c>
      <c r="AW5" s="91">
        <v>0.74685940959999997</v>
      </c>
      <c r="AX5" s="91">
        <v>1587203</v>
      </c>
      <c r="AY5" s="91">
        <v>54</v>
      </c>
      <c r="AZ5" s="91">
        <v>9</v>
      </c>
    </row>
    <row r="6" spans="1:52" s="91" customFormat="1" x14ac:dyDescent="0.15">
      <c r="A6" s="91">
        <v>1085</v>
      </c>
      <c r="B6" s="91" t="s">
        <v>154</v>
      </c>
      <c r="C6" s="91" t="s">
        <v>153</v>
      </c>
      <c r="D6" s="91">
        <v>1930000</v>
      </c>
      <c r="E6" s="91">
        <v>1567708</v>
      </c>
      <c r="F6" s="91">
        <v>715267</v>
      </c>
      <c r="G6" s="91">
        <v>1000</v>
      </c>
      <c r="H6" s="91">
        <v>10760</v>
      </c>
      <c r="I6" s="91">
        <v>1082</v>
      </c>
      <c r="J6" s="91">
        <v>30</v>
      </c>
      <c r="K6" s="91">
        <v>1112</v>
      </c>
      <c r="L6" s="91">
        <v>12825939.6</v>
      </c>
      <c r="M6" s="91">
        <v>881779</v>
      </c>
      <c r="N6" s="91">
        <v>13707718.6</v>
      </c>
      <c r="O6" s="91">
        <v>0</v>
      </c>
      <c r="P6" s="91">
        <v>0</v>
      </c>
      <c r="Q6" s="91">
        <v>13707718.6</v>
      </c>
      <c r="R6" s="91">
        <v>1000</v>
      </c>
      <c r="S6" s="91">
        <v>1112000</v>
      </c>
      <c r="T6" s="91">
        <v>1112000</v>
      </c>
      <c r="U6" s="91">
        <v>10760</v>
      </c>
      <c r="V6" s="91">
        <v>11965120</v>
      </c>
      <c r="W6" s="91">
        <v>10853120</v>
      </c>
      <c r="X6" s="91">
        <v>1742598.6</v>
      </c>
      <c r="Y6" s="91">
        <v>615192270</v>
      </c>
      <c r="Z6" s="91">
        <v>553230</v>
      </c>
      <c r="AA6" s="91">
        <v>1930000</v>
      </c>
      <c r="AB6" s="91">
        <v>2146160000</v>
      </c>
      <c r="AC6" s="91">
        <v>5.1813E-4</v>
      </c>
      <c r="AD6" s="91">
        <v>1530967730</v>
      </c>
      <c r="AE6" s="91">
        <v>793240.31</v>
      </c>
      <c r="AF6" s="91">
        <v>1567708</v>
      </c>
      <c r="AG6" s="91">
        <v>1743291296</v>
      </c>
      <c r="AH6" s="91">
        <v>6.2256500000000001E-3</v>
      </c>
      <c r="AI6" s="91">
        <v>1128099026</v>
      </c>
      <c r="AJ6" s="91">
        <v>7023149.7000000002</v>
      </c>
      <c r="AK6" s="91">
        <v>715267</v>
      </c>
      <c r="AL6" s="91">
        <v>795376904</v>
      </c>
      <c r="AM6" s="91">
        <v>2.1909099999999999E-3</v>
      </c>
      <c r="AN6" s="91">
        <v>180184634</v>
      </c>
      <c r="AO6" s="91">
        <v>394768.32</v>
      </c>
      <c r="AP6" s="91">
        <v>8211158.3300000001</v>
      </c>
      <c r="AQ6" s="91">
        <v>-7125</v>
      </c>
      <c r="AR6" s="91">
        <v>0</v>
      </c>
      <c r="AS6" s="91">
        <v>8204033.3300000001</v>
      </c>
      <c r="AT6" s="91">
        <v>0.59849735540000004</v>
      </c>
      <c r="AU6" s="91">
        <v>527742</v>
      </c>
      <c r="AV6" s="91">
        <v>394149</v>
      </c>
      <c r="AW6" s="91">
        <v>0.74685940959999997</v>
      </c>
      <c r="AX6" s="91">
        <v>1587203</v>
      </c>
      <c r="AY6" s="91">
        <v>54</v>
      </c>
      <c r="AZ6" s="91">
        <v>30</v>
      </c>
    </row>
    <row r="7" spans="1:52" s="91" customFormat="1" x14ac:dyDescent="0.15">
      <c r="A7" s="91">
        <v>1380</v>
      </c>
      <c r="B7" s="91" t="s">
        <v>89</v>
      </c>
      <c r="C7" s="91" t="s">
        <v>88</v>
      </c>
      <c r="D7" s="91">
        <v>1930000</v>
      </c>
      <c r="E7" s="91">
        <v>1567708</v>
      </c>
      <c r="F7" s="91">
        <v>715267</v>
      </c>
      <c r="G7" s="91">
        <v>1000</v>
      </c>
      <c r="H7" s="91">
        <v>10760</v>
      </c>
      <c r="I7" s="91">
        <v>2526</v>
      </c>
      <c r="J7" s="91">
        <v>18</v>
      </c>
      <c r="K7" s="91">
        <v>2544</v>
      </c>
      <c r="L7" s="91">
        <v>28753276.719999999</v>
      </c>
      <c r="M7" s="91">
        <v>769307</v>
      </c>
      <c r="N7" s="91">
        <v>29522583.719999999</v>
      </c>
      <c r="O7" s="91">
        <v>0</v>
      </c>
      <c r="P7" s="91">
        <v>0</v>
      </c>
      <c r="Q7" s="91">
        <v>29522583.719999999</v>
      </c>
      <c r="R7" s="91">
        <v>1000</v>
      </c>
      <c r="S7" s="91">
        <v>2544000</v>
      </c>
      <c r="T7" s="91">
        <v>2544000</v>
      </c>
      <c r="U7" s="91">
        <v>10760</v>
      </c>
      <c r="V7" s="91">
        <v>27373440</v>
      </c>
      <c r="W7" s="91">
        <v>24829440</v>
      </c>
      <c r="X7" s="91">
        <v>2149143.7200000002</v>
      </c>
      <c r="Y7" s="91">
        <v>2017412218</v>
      </c>
      <c r="Z7" s="91">
        <v>793008</v>
      </c>
      <c r="AA7" s="91">
        <v>1930000</v>
      </c>
      <c r="AB7" s="91">
        <v>4909920000</v>
      </c>
      <c r="AC7" s="91">
        <v>5.1813E-4</v>
      </c>
      <c r="AD7" s="91">
        <v>2892507782</v>
      </c>
      <c r="AE7" s="91">
        <v>1498695.06</v>
      </c>
      <c r="AF7" s="91">
        <v>1567708</v>
      </c>
      <c r="AG7" s="91">
        <v>3988249152</v>
      </c>
      <c r="AH7" s="91">
        <v>6.2256500000000001E-3</v>
      </c>
      <c r="AI7" s="91">
        <v>1970836934</v>
      </c>
      <c r="AJ7" s="91">
        <v>12269740.960000001</v>
      </c>
      <c r="AK7" s="91">
        <v>715267</v>
      </c>
      <c r="AL7" s="91">
        <v>1819639248</v>
      </c>
      <c r="AM7" s="91">
        <v>1.1810799999999999E-3</v>
      </c>
      <c r="AN7" s="91">
        <v>-197772970</v>
      </c>
      <c r="AO7" s="91">
        <v>-233585.7</v>
      </c>
      <c r="AP7" s="91">
        <v>13534850.32</v>
      </c>
      <c r="AQ7" s="91">
        <v>3854</v>
      </c>
      <c r="AR7" s="91">
        <v>0</v>
      </c>
      <c r="AS7" s="91">
        <v>13538704.32</v>
      </c>
      <c r="AT7" s="91">
        <v>0.45858805749999998</v>
      </c>
      <c r="AU7" s="91">
        <v>352795</v>
      </c>
      <c r="AV7" s="91">
        <v>263488</v>
      </c>
      <c r="AW7" s="91">
        <v>0.74685940959999997</v>
      </c>
      <c r="AX7" s="91">
        <v>6111713</v>
      </c>
      <c r="AY7" s="91">
        <v>143</v>
      </c>
      <c r="AZ7" s="91">
        <v>0</v>
      </c>
    </row>
    <row r="8" spans="1:52" s="91" customFormat="1" x14ac:dyDescent="0.15">
      <c r="A8" s="91">
        <v>1407</v>
      </c>
      <c r="B8" s="91" t="s">
        <v>90</v>
      </c>
      <c r="C8" s="91" t="s">
        <v>86</v>
      </c>
      <c r="D8" s="91">
        <v>1930000</v>
      </c>
      <c r="E8" s="91">
        <v>1567708</v>
      </c>
      <c r="F8" s="91">
        <v>715267</v>
      </c>
      <c r="G8" s="91">
        <v>1000</v>
      </c>
      <c r="H8" s="91">
        <v>10760</v>
      </c>
      <c r="I8" s="91">
        <v>1461</v>
      </c>
      <c r="J8" s="91">
        <v>11</v>
      </c>
      <c r="K8" s="91">
        <v>1472</v>
      </c>
      <c r="L8" s="91">
        <v>16291593.220000001</v>
      </c>
      <c r="M8" s="91">
        <v>250706</v>
      </c>
      <c r="N8" s="91">
        <v>16542299.220000001</v>
      </c>
      <c r="O8" s="91">
        <v>0</v>
      </c>
      <c r="P8" s="91">
        <v>0</v>
      </c>
      <c r="Q8" s="91">
        <v>16542299.220000001</v>
      </c>
      <c r="R8" s="91">
        <v>1000</v>
      </c>
      <c r="S8" s="91">
        <v>1472000</v>
      </c>
      <c r="T8" s="91">
        <v>1472000</v>
      </c>
      <c r="U8" s="91">
        <v>10760</v>
      </c>
      <c r="V8" s="91">
        <v>15838720</v>
      </c>
      <c r="W8" s="91">
        <v>14366720</v>
      </c>
      <c r="X8" s="91">
        <v>703579.22</v>
      </c>
      <c r="Y8" s="91">
        <v>874179935</v>
      </c>
      <c r="Z8" s="91">
        <v>593872</v>
      </c>
      <c r="AA8" s="91">
        <v>1930000</v>
      </c>
      <c r="AB8" s="91">
        <v>2840960000</v>
      </c>
      <c r="AC8" s="91">
        <v>5.1813E-4</v>
      </c>
      <c r="AD8" s="91">
        <v>1966780065</v>
      </c>
      <c r="AE8" s="91">
        <v>1019047.76</v>
      </c>
      <c r="AF8" s="91">
        <v>1567708</v>
      </c>
      <c r="AG8" s="91">
        <v>2307666176</v>
      </c>
      <c r="AH8" s="91">
        <v>6.2256500000000001E-3</v>
      </c>
      <c r="AI8" s="91">
        <v>1433486241</v>
      </c>
      <c r="AJ8" s="91">
        <v>8924383.6199999992</v>
      </c>
      <c r="AK8" s="91">
        <v>715267</v>
      </c>
      <c r="AL8" s="91">
        <v>1052873024</v>
      </c>
      <c r="AM8" s="91">
        <v>6.6825000000000001E-4</v>
      </c>
      <c r="AN8" s="91">
        <v>178693089</v>
      </c>
      <c r="AO8" s="91">
        <v>119411.66</v>
      </c>
      <c r="AP8" s="91">
        <v>10062843.039999999</v>
      </c>
      <c r="AQ8" s="91">
        <v>1674</v>
      </c>
      <c r="AR8" s="91">
        <v>0</v>
      </c>
      <c r="AS8" s="91">
        <v>10064517.039999999</v>
      </c>
      <c r="AT8" s="91">
        <v>0.60841101389999996</v>
      </c>
      <c r="AU8" s="91">
        <v>152532</v>
      </c>
      <c r="AV8" s="91">
        <v>113920</v>
      </c>
      <c r="AW8" s="91">
        <v>0.74685940959999997</v>
      </c>
      <c r="AX8" s="91">
        <v>4330372</v>
      </c>
      <c r="AY8" s="91">
        <v>190</v>
      </c>
      <c r="AZ8" s="91">
        <v>4</v>
      </c>
    </row>
    <row r="9" spans="1:52" s="91" customFormat="1" x14ac:dyDescent="0.15">
      <c r="A9" s="91">
        <v>1414</v>
      </c>
      <c r="B9" s="91" t="s">
        <v>91</v>
      </c>
      <c r="C9" s="91" t="s">
        <v>86</v>
      </c>
      <c r="D9" s="91">
        <v>1930000</v>
      </c>
      <c r="E9" s="91">
        <v>1567708</v>
      </c>
      <c r="F9" s="91">
        <v>715267</v>
      </c>
      <c r="G9" s="91">
        <v>1000</v>
      </c>
      <c r="H9" s="91">
        <v>10760</v>
      </c>
      <c r="I9" s="91">
        <v>4129</v>
      </c>
      <c r="J9" s="91">
        <v>58</v>
      </c>
      <c r="K9" s="91">
        <v>4187</v>
      </c>
      <c r="L9" s="91">
        <v>45320812.109999999</v>
      </c>
      <c r="M9" s="91">
        <v>1321903</v>
      </c>
      <c r="N9" s="91">
        <v>46642715.109999999</v>
      </c>
      <c r="O9" s="91">
        <v>0</v>
      </c>
      <c r="P9" s="91">
        <v>0</v>
      </c>
      <c r="Q9" s="91">
        <v>46642715.109999999</v>
      </c>
      <c r="R9" s="91">
        <v>1000</v>
      </c>
      <c r="S9" s="91">
        <v>4187000</v>
      </c>
      <c r="T9" s="91">
        <v>4187000</v>
      </c>
      <c r="U9" s="91">
        <v>10760</v>
      </c>
      <c r="V9" s="91">
        <v>45052120</v>
      </c>
      <c r="W9" s="91">
        <v>40865120</v>
      </c>
      <c r="X9" s="91">
        <v>1590595.11</v>
      </c>
      <c r="Y9" s="91">
        <v>2568892253</v>
      </c>
      <c r="Z9" s="91">
        <v>613540</v>
      </c>
      <c r="AA9" s="91">
        <v>1930000</v>
      </c>
      <c r="AB9" s="91">
        <v>8080910000</v>
      </c>
      <c r="AC9" s="91">
        <v>5.1813E-4</v>
      </c>
      <c r="AD9" s="91">
        <v>5512017747</v>
      </c>
      <c r="AE9" s="91">
        <v>2855941.76</v>
      </c>
      <c r="AF9" s="91">
        <v>1567708</v>
      </c>
      <c r="AG9" s="91">
        <v>6563993396</v>
      </c>
      <c r="AH9" s="91">
        <v>6.2256500000000001E-3</v>
      </c>
      <c r="AI9" s="91">
        <v>3995101143</v>
      </c>
      <c r="AJ9" s="91">
        <v>24872101.43</v>
      </c>
      <c r="AK9" s="91">
        <v>715267</v>
      </c>
      <c r="AL9" s="91">
        <v>2994822929</v>
      </c>
      <c r="AM9" s="91">
        <v>5.3111E-4</v>
      </c>
      <c r="AN9" s="91">
        <v>425930676</v>
      </c>
      <c r="AO9" s="91">
        <v>226216.04</v>
      </c>
      <c r="AP9" s="91">
        <v>27954259.23</v>
      </c>
      <c r="AQ9" s="91">
        <v>3892</v>
      </c>
      <c r="AR9" s="91">
        <v>0</v>
      </c>
      <c r="AS9" s="91">
        <v>27958151.23</v>
      </c>
      <c r="AT9" s="91">
        <v>0.5994108869</v>
      </c>
      <c r="AU9" s="91">
        <v>792363</v>
      </c>
      <c r="AV9" s="91">
        <v>591784</v>
      </c>
      <c r="AW9" s="91">
        <v>0.74685940959999997</v>
      </c>
      <c r="AX9" s="91">
        <v>4330372</v>
      </c>
      <c r="AY9" s="91">
        <v>190</v>
      </c>
      <c r="AZ9" s="91">
        <v>14</v>
      </c>
    </row>
    <row r="10" spans="1:52" s="91" customFormat="1" x14ac:dyDescent="0.15">
      <c r="A10" s="91">
        <v>1540</v>
      </c>
      <c r="B10" s="91" t="s">
        <v>92</v>
      </c>
      <c r="C10" s="91" t="s">
        <v>88</v>
      </c>
      <c r="D10" s="91">
        <v>1930000</v>
      </c>
      <c r="E10" s="91">
        <v>1567708</v>
      </c>
      <c r="F10" s="91">
        <v>715267</v>
      </c>
      <c r="G10" s="91">
        <v>1000</v>
      </c>
      <c r="H10" s="91">
        <v>10760</v>
      </c>
      <c r="I10" s="91">
        <v>1665</v>
      </c>
      <c r="J10" s="91">
        <v>8</v>
      </c>
      <c r="K10" s="91">
        <v>1673</v>
      </c>
      <c r="L10" s="91">
        <v>19603093.890000001</v>
      </c>
      <c r="M10" s="91">
        <v>341914</v>
      </c>
      <c r="N10" s="91">
        <v>19945007.890000001</v>
      </c>
      <c r="O10" s="91">
        <v>0</v>
      </c>
      <c r="P10" s="91">
        <v>0</v>
      </c>
      <c r="Q10" s="91">
        <v>19945007.890000001</v>
      </c>
      <c r="R10" s="91">
        <v>1000</v>
      </c>
      <c r="S10" s="91">
        <v>1673000</v>
      </c>
      <c r="T10" s="91">
        <v>1673000</v>
      </c>
      <c r="U10" s="91">
        <v>10760</v>
      </c>
      <c r="V10" s="91">
        <v>18001480</v>
      </c>
      <c r="W10" s="91">
        <v>16328480</v>
      </c>
      <c r="X10" s="91">
        <v>1943527.89</v>
      </c>
      <c r="Y10" s="91">
        <v>1776060176</v>
      </c>
      <c r="Z10" s="91">
        <v>1061602</v>
      </c>
      <c r="AA10" s="91">
        <v>1930000</v>
      </c>
      <c r="AB10" s="91">
        <v>3228890000</v>
      </c>
      <c r="AC10" s="91">
        <v>5.1813E-4</v>
      </c>
      <c r="AD10" s="91">
        <v>1452829824</v>
      </c>
      <c r="AE10" s="91">
        <v>752754.72</v>
      </c>
      <c r="AF10" s="91">
        <v>1567708</v>
      </c>
      <c r="AG10" s="91">
        <v>2622775484</v>
      </c>
      <c r="AH10" s="91">
        <v>6.2256500000000001E-3</v>
      </c>
      <c r="AI10" s="91">
        <v>846715308</v>
      </c>
      <c r="AJ10" s="91">
        <v>5271353.16</v>
      </c>
      <c r="AK10" s="91">
        <v>715267</v>
      </c>
      <c r="AL10" s="91">
        <v>1196641691</v>
      </c>
      <c r="AM10" s="91">
        <v>1.62415E-3</v>
      </c>
      <c r="AN10" s="91">
        <v>-579418485</v>
      </c>
      <c r="AO10" s="91">
        <v>-941062.53</v>
      </c>
      <c r="AP10" s="91">
        <v>5083045.3499999996</v>
      </c>
      <c r="AQ10" s="91">
        <v>3344</v>
      </c>
      <c r="AR10" s="91">
        <v>0</v>
      </c>
      <c r="AS10" s="91">
        <v>5086389.3499999996</v>
      </c>
      <c r="AT10" s="91">
        <v>0.25502067369999998</v>
      </c>
      <c r="AU10" s="91">
        <v>87195</v>
      </c>
      <c r="AV10" s="91">
        <v>65122</v>
      </c>
      <c r="AW10" s="91">
        <v>0.74685940959999997</v>
      </c>
      <c r="AX10" s="91">
        <v>6111713</v>
      </c>
      <c r="AY10" s="91">
        <v>143</v>
      </c>
      <c r="AZ10" s="91">
        <v>0</v>
      </c>
    </row>
    <row r="11" spans="1:52" s="91" customFormat="1" x14ac:dyDescent="0.15">
      <c r="A11" s="91">
        <v>1638</v>
      </c>
      <c r="B11" s="91" t="s">
        <v>93</v>
      </c>
      <c r="C11" s="91" t="s">
        <v>88</v>
      </c>
      <c r="D11" s="91">
        <v>1930000</v>
      </c>
      <c r="E11" s="91">
        <v>1567708</v>
      </c>
      <c r="F11" s="91">
        <v>715267</v>
      </c>
      <c r="G11" s="91">
        <v>1000</v>
      </c>
      <c r="H11" s="91">
        <v>10760</v>
      </c>
      <c r="I11" s="91">
        <v>3064</v>
      </c>
      <c r="J11" s="91">
        <v>41</v>
      </c>
      <c r="K11" s="91">
        <v>3105</v>
      </c>
      <c r="L11" s="91">
        <v>35220683.039999999</v>
      </c>
      <c r="M11" s="91">
        <v>1752309</v>
      </c>
      <c r="N11" s="91">
        <v>36972992.039999999</v>
      </c>
      <c r="O11" s="91">
        <v>0</v>
      </c>
      <c r="P11" s="91">
        <v>0</v>
      </c>
      <c r="Q11" s="91">
        <v>36972992.039999999</v>
      </c>
      <c r="R11" s="91">
        <v>1000</v>
      </c>
      <c r="S11" s="91">
        <v>3105000</v>
      </c>
      <c r="T11" s="91">
        <v>3105000</v>
      </c>
      <c r="U11" s="91">
        <v>10760</v>
      </c>
      <c r="V11" s="91">
        <v>33409800</v>
      </c>
      <c r="W11" s="91">
        <v>30304800</v>
      </c>
      <c r="X11" s="91">
        <v>3563192.04</v>
      </c>
      <c r="Y11" s="91">
        <v>2307172032</v>
      </c>
      <c r="Z11" s="91">
        <v>743051</v>
      </c>
      <c r="AA11" s="91">
        <v>1930000</v>
      </c>
      <c r="AB11" s="91">
        <v>5992650000</v>
      </c>
      <c r="AC11" s="91">
        <v>5.1813E-4</v>
      </c>
      <c r="AD11" s="91">
        <v>3685477968</v>
      </c>
      <c r="AE11" s="91">
        <v>1909556.7</v>
      </c>
      <c r="AF11" s="91">
        <v>1567708</v>
      </c>
      <c r="AG11" s="91">
        <v>4867733340</v>
      </c>
      <c r="AH11" s="91">
        <v>6.2256500000000001E-3</v>
      </c>
      <c r="AI11" s="91">
        <v>2560561308</v>
      </c>
      <c r="AJ11" s="91">
        <v>15941158.51</v>
      </c>
      <c r="AK11" s="91">
        <v>715267</v>
      </c>
      <c r="AL11" s="91">
        <v>2220904035</v>
      </c>
      <c r="AM11" s="91">
        <v>1.60439E-3</v>
      </c>
      <c r="AN11" s="91">
        <v>-86267997</v>
      </c>
      <c r="AO11" s="91">
        <v>-138407.51</v>
      </c>
      <c r="AP11" s="91">
        <v>17712307.699999999</v>
      </c>
      <c r="AQ11" s="91">
        <v>4376</v>
      </c>
      <c r="AR11" s="91">
        <v>0</v>
      </c>
      <c r="AS11" s="91">
        <v>17716683.699999999</v>
      </c>
      <c r="AT11" s="91">
        <v>0.4791790635</v>
      </c>
      <c r="AU11" s="91">
        <v>839670</v>
      </c>
      <c r="AV11" s="91">
        <v>627115</v>
      </c>
      <c r="AW11" s="91">
        <v>0.74685940959999997</v>
      </c>
      <c r="AX11" s="91">
        <v>6111713</v>
      </c>
      <c r="AY11" s="91">
        <v>143</v>
      </c>
      <c r="AZ11" s="91">
        <v>0</v>
      </c>
    </row>
    <row r="12" spans="1:52" s="91" customFormat="1" x14ac:dyDescent="0.15">
      <c r="A12" s="91">
        <v>2051</v>
      </c>
      <c r="B12" s="91" t="s">
        <v>94</v>
      </c>
      <c r="C12" s="91" t="s">
        <v>88</v>
      </c>
      <c r="D12" s="91">
        <v>2895000</v>
      </c>
      <c r="E12" s="91">
        <v>2351562</v>
      </c>
      <c r="F12" s="91">
        <v>1072900</v>
      </c>
      <c r="G12" s="91">
        <v>1000</v>
      </c>
      <c r="H12" s="91">
        <v>10760</v>
      </c>
      <c r="I12" s="91">
        <v>591</v>
      </c>
      <c r="J12" s="91">
        <v>6</v>
      </c>
      <c r="K12" s="91">
        <v>597</v>
      </c>
      <c r="L12" s="91">
        <v>8908498.0800000001</v>
      </c>
      <c r="M12" s="91">
        <v>256436</v>
      </c>
      <c r="N12" s="91">
        <v>9164934.0800000001</v>
      </c>
      <c r="O12" s="91">
        <v>0</v>
      </c>
      <c r="P12" s="91">
        <v>0</v>
      </c>
      <c r="Q12" s="91">
        <v>9164934.0800000001</v>
      </c>
      <c r="R12" s="91">
        <v>1000</v>
      </c>
      <c r="S12" s="91">
        <v>597000</v>
      </c>
      <c r="T12" s="91">
        <v>597000</v>
      </c>
      <c r="U12" s="91">
        <v>10760</v>
      </c>
      <c r="V12" s="91">
        <v>6423720</v>
      </c>
      <c r="W12" s="91">
        <v>5826720</v>
      </c>
      <c r="X12" s="91">
        <v>2741214.08</v>
      </c>
      <c r="Y12" s="91">
        <v>444724250</v>
      </c>
      <c r="Z12" s="91">
        <v>744932</v>
      </c>
      <c r="AA12" s="91">
        <v>2895000</v>
      </c>
      <c r="AB12" s="91">
        <v>1728315000</v>
      </c>
      <c r="AC12" s="91">
        <v>3.4541999999999998E-4</v>
      </c>
      <c r="AD12" s="91">
        <v>1283590750</v>
      </c>
      <c r="AE12" s="91">
        <v>443377.91999999998</v>
      </c>
      <c r="AF12" s="91">
        <v>2351562</v>
      </c>
      <c r="AG12" s="91">
        <v>1403882514</v>
      </c>
      <c r="AH12" s="91">
        <v>4.1504300000000001E-3</v>
      </c>
      <c r="AI12" s="91">
        <v>959158264</v>
      </c>
      <c r="AJ12" s="91">
        <v>3980919.23</v>
      </c>
      <c r="AK12" s="91">
        <v>1072900</v>
      </c>
      <c r="AL12" s="91">
        <v>640521300</v>
      </c>
      <c r="AM12" s="91">
        <v>4.2796600000000002E-3</v>
      </c>
      <c r="AN12" s="91">
        <v>195797050</v>
      </c>
      <c r="AO12" s="91">
        <v>837944.8</v>
      </c>
      <c r="AP12" s="91">
        <v>5262241.95</v>
      </c>
      <c r="AQ12" s="91">
        <v>562</v>
      </c>
      <c r="AR12" s="91">
        <v>0</v>
      </c>
      <c r="AS12" s="91">
        <v>5262803.95</v>
      </c>
      <c r="AT12" s="91">
        <v>0.57423260269999998</v>
      </c>
      <c r="AU12" s="91">
        <v>147254</v>
      </c>
      <c r="AV12" s="91">
        <v>109978</v>
      </c>
      <c r="AW12" s="91">
        <v>0.74685940959999997</v>
      </c>
      <c r="AX12" s="91">
        <v>6111713</v>
      </c>
      <c r="AY12" s="91">
        <v>143</v>
      </c>
      <c r="AZ12" s="91">
        <v>0</v>
      </c>
    </row>
    <row r="13" spans="1:52" s="91" customFormat="1" x14ac:dyDescent="0.15">
      <c r="A13" s="91">
        <v>2604</v>
      </c>
      <c r="B13" s="91" t="s">
        <v>95</v>
      </c>
      <c r="C13" s="91" t="s">
        <v>86</v>
      </c>
      <c r="D13" s="91">
        <v>1930000</v>
      </c>
      <c r="E13" s="91">
        <v>1567708</v>
      </c>
      <c r="F13" s="91">
        <v>715267</v>
      </c>
      <c r="G13" s="91">
        <v>1000</v>
      </c>
      <c r="H13" s="91">
        <v>10760</v>
      </c>
      <c r="I13" s="91">
        <v>5535</v>
      </c>
      <c r="J13" s="91">
        <v>23</v>
      </c>
      <c r="K13" s="91">
        <v>5558</v>
      </c>
      <c r="L13" s="91">
        <v>65108896.68</v>
      </c>
      <c r="M13" s="91">
        <v>524203</v>
      </c>
      <c r="N13" s="91">
        <v>65633099.68</v>
      </c>
      <c r="O13" s="91">
        <v>0</v>
      </c>
      <c r="P13" s="91">
        <v>0</v>
      </c>
      <c r="Q13" s="91">
        <v>65633099.68</v>
      </c>
      <c r="R13" s="91">
        <v>1000</v>
      </c>
      <c r="S13" s="91">
        <v>5558000</v>
      </c>
      <c r="T13" s="91">
        <v>5558000</v>
      </c>
      <c r="U13" s="91">
        <v>10760</v>
      </c>
      <c r="V13" s="91">
        <v>59804080</v>
      </c>
      <c r="W13" s="91">
        <v>54246080</v>
      </c>
      <c r="X13" s="91">
        <v>5829019.6799999997</v>
      </c>
      <c r="Y13" s="91">
        <v>3317207711</v>
      </c>
      <c r="Z13" s="91">
        <v>596835</v>
      </c>
      <c r="AA13" s="91">
        <v>1930000</v>
      </c>
      <c r="AB13" s="91">
        <v>10726940000</v>
      </c>
      <c r="AC13" s="91">
        <v>5.1813E-4</v>
      </c>
      <c r="AD13" s="91">
        <v>7409732289</v>
      </c>
      <c r="AE13" s="91">
        <v>3839204.59</v>
      </c>
      <c r="AF13" s="91">
        <v>1567708</v>
      </c>
      <c r="AG13" s="91">
        <v>8713321064</v>
      </c>
      <c r="AH13" s="91">
        <v>6.2256500000000001E-3</v>
      </c>
      <c r="AI13" s="91">
        <v>5396113353</v>
      </c>
      <c r="AJ13" s="91">
        <v>33594313.100000001</v>
      </c>
      <c r="AK13" s="91">
        <v>715267</v>
      </c>
      <c r="AL13" s="91">
        <v>3975453986</v>
      </c>
      <c r="AM13" s="91">
        <v>1.4662500000000001E-3</v>
      </c>
      <c r="AN13" s="91">
        <v>658246275</v>
      </c>
      <c r="AO13" s="91">
        <v>965153.6</v>
      </c>
      <c r="AP13" s="91">
        <v>38398671.289999999</v>
      </c>
      <c r="AQ13" s="91">
        <v>877837</v>
      </c>
      <c r="AR13" s="91">
        <v>0</v>
      </c>
      <c r="AS13" s="91">
        <v>39276508.289999999</v>
      </c>
      <c r="AT13" s="91">
        <v>0.59842531409999999</v>
      </c>
      <c r="AU13" s="91">
        <v>313696</v>
      </c>
      <c r="AV13" s="91">
        <v>234287</v>
      </c>
      <c r="AW13" s="91">
        <v>0.74685940959999997</v>
      </c>
      <c r="AX13" s="91">
        <v>4330372</v>
      </c>
      <c r="AY13" s="91">
        <v>190</v>
      </c>
      <c r="AZ13" s="91">
        <v>0</v>
      </c>
    </row>
    <row r="14" spans="1:52" s="91" customFormat="1" x14ac:dyDescent="0.15">
      <c r="A14" s="91">
        <v>2885</v>
      </c>
      <c r="B14" s="91" t="s">
        <v>96</v>
      </c>
      <c r="C14" s="91" t="s">
        <v>88</v>
      </c>
      <c r="D14" s="91">
        <v>2895000</v>
      </c>
      <c r="E14" s="91">
        <v>2351562</v>
      </c>
      <c r="F14" s="91">
        <v>1072900</v>
      </c>
      <c r="G14" s="91">
        <v>1000</v>
      </c>
      <c r="H14" s="91">
        <v>10760</v>
      </c>
      <c r="I14" s="91">
        <v>1846</v>
      </c>
      <c r="J14" s="91">
        <v>14</v>
      </c>
      <c r="K14" s="91">
        <v>1860</v>
      </c>
      <c r="L14" s="91">
        <v>22127448.210000001</v>
      </c>
      <c r="M14" s="91">
        <v>598350</v>
      </c>
      <c r="N14" s="91">
        <v>22725798.210000001</v>
      </c>
      <c r="O14" s="91">
        <v>0</v>
      </c>
      <c r="P14" s="91">
        <v>0</v>
      </c>
      <c r="Q14" s="91">
        <v>22725798.210000001</v>
      </c>
      <c r="R14" s="91">
        <v>1000</v>
      </c>
      <c r="S14" s="91">
        <v>1860000</v>
      </c>
      <c r="T14" s="91">
        <v>1860000</v>
      </c>
      <c r="U14" s="91">
        <v>10760</v>
      </c>
      <c r="V14" s="91">
        <v>20013600</v>
      </c>
      <c r="W14" s="91">
        <v>18153600</v>
      </c>
      <c r="X14" s="91">
        <v>2712198.21</v>
      </c>
      <c r="Y14" s="91">
        <v>2874358762</v>
      </c>
      <c r="Z14" s="91">
        <v>1545354</v>
      </c>
      <c r="AA14" s="91">
        <v>2895000</v>
      </c>
      <c r="AB14" s="91">
        <v>5384700000</v>
      </c>
      <c r="AC14" s="91">
        <v>3.4541999999999998E-4</v>
      </c>
      <c r="AD14" s="91">
        <v>2510341238</v>
      </c>
      <c r="AE14" s="91">
        <v>867122.07</v>
      </c>
      <c r="AF14" s="91">
        <v>2351562</v>
      </c>
      <c r="AG14" s="91">
        <v>4373905320</v>
      </c>
      <c r="AH14" s="91">
        <v>4.1504300000000001E-3</v>
      </c>
      <c r="AI14" s="91">
        <v>1499546558</v>
      </c>
      <c r="AJ14" s="91">
        <v>6223763.0199999996</v>
      </c>
      <c r="AK14" s="91">
        <v>1072900</v>
      </c>
      <c r="AL14" s="91">
        <v>1995594000</v>
      </c>
      <c r="AM14" s="91">
        <v>1.3590900000000001E-3</v>
      </c>
      <c r="AN14" s="91">
        <v>-878764762</v>
      </c>
      <c r="AO14" s="91">
        <v>-1194320.3999999999</v>
      </c>
      <c r="AP14" s="91">
        <v>5896564.6900000004</v>
      </c>
      <c r="AQ14" s="91">
        <v>3677</v>
      </c>
      <c r="AR14" s="91">
        <v>0</v>
      </c>
      <c r="AS14" s="91">
        <v>5900241.6900000004</v>
      </c>
      <c r="AT14" s="91">
        <v>0.25962747870000003</v>
      </c>
      <c r="AU14" s="91">
        <v>155348</v>
      </c>
      <c r="AV14" s="91">
        <v>116023</v>
      </c>
      <c r="AW14" s="91">
        <v>0.74685940959999997</v>
      </c>
      <c r="AX14" s="91">
        <v>6111713</v>
      </c>
      <c r="AY14" s="91">
        <v>143</v>
      </c>
      <c r="AZ14" s="91">
        <v>0</v>
      </c>
    </row>
    <row r="15" spans="1:52" s="91" customFormat="1" x14ac:dyDescent="0.15">
      <c r="A15" s="91">
        <v>2884</v>
      </c>
      <c r="B15" s="91" t="s">
        <v>97</v>
      </c>
      <c r="C15" s="91" t="s">
        <v>88</v>
      </c>
      <c r="D15" s="91">
        <v>5790000</v>
      </c>
      <c r="E15" s="91">
        <v>4703124</v>
      </c>
      <c r="F15" s="91">
        <v>2145801</v>
      </c>
      <c r="G15" s="91">
        <v>1000</v>
      </c>
      <c r="H15" s="91">
        <v>10760</v>
      </c>
      <c r="I15" s="91">
        <v>1281</v>
      </c>
      <c r="J15" s="91">
        <v>21</v>
      </c>
      <c r="K15" s="91">
        <v>1302</v>
      </c>
      <c r="L15" s="91">
        <v>17509236.760000002</v>
      </c>
      <c r="M15" s="91">
        <v>897524</v>
      </c>
      <c r="N15" s="91">
        <v>18406760.760000002</v>
      </c>
      <c r="O15" s="91">
        <v>0</v>
      </c>
      <c r="P15" s="91">
        <v>0</v>
      </c>
      <c r="Q15" s="91">
        <v>18406760.760000002</v>
      </c>
      <c r="R15" s="91">
        <v>1000</v>
      </c>
      <c r="S15" s="91">
        <v>1302000</v>
      </c>
      <c r="T15" s="91">
        <v>1302000</v>
      </c>
      <c r="U15" s="91">
        <v>10760</v>
      </c>
      <c r="V15" s="91">
        <v>14009520</v>
      </c>
      <c r="W15" s="91">
        <v>12707520</v>
      </c>
      <c r="X15" s="91">
        <v>4397240.76</v>
      </c>
      <c r="Y15" s="91">
        <v>4556780237</v>
      </c>
      <c r="Z15" s="91">
        <v>3499831</v>
      </c>
      <c r="AA15" s="91">
        <v>5790000</v>
      </c>
      <c r="AB15" s="91">
        <v>7538580000</v>
      </c>
      <c r="AC15" s="91">
        <v>1.7270999999999999E-4</v>
      </c>
      <c r="AD15" s="91">
        <v>2981799763</v>
      </c>
      <c r="AE15" s="91">
        <v>514986.64</v>
      </c>
      <c r="AF15" s="91">
        <v>4703124</v>
      </c>
      <c r="AG15" s="91">
        <v>6123467448</v>
      </c>
      <c r="AH15" s="91">
        <v>2.07522E-3</v>
      </c>
      <c r="AI15" s="91">
        <v>1566687211</v>
      </c>
      <c r="AJ15" s="91">
        <v>3251220.63</v>
      </c>
      <c r="AK15" s="91">
        <v>2145801</v>
      </c>
      <c r="AL15" s="91">
        <v>2793832902</v>
      </c>
      <c r="AM15" s="91">
        <v>1.57391E-3</v>
      </c>
      <c r="AN15" s="91">
        <v>-1762947335</v>
      </c>
      <c r="AO15" s="91">
        <v>-2774720.44</v>
      </c>
      <c r="AP15" s="91">
        <v>991486.83</v>
      </c>
      <c r="AQ15" s="91">
        <v>0</v>
      </c>
      <c r="AR15" s="91">
        <v>231946.2</v>
      </c>
      <c r="AS15" s="91">
        <v>1223433.03</v>
      </c>
      <c r="AT15" s="91">
        <v>6.6466503600000004E-2</v>
      </c>
      <c r="AU15" s="91">
        <v>59655</v>
      </c>
      <c r="AV15" s="91">
        <v>44554</v>
      </c>
      <c r="AW15" s="91">
        <v>0.74685940959999997</v>
      </c>
      <c r="AX15" s="91">
        <v>6111713</v>
      </c>
      <c r="AY15" s="91">
        <v>143</v>
      </c>
      <c r="AZ15" s="91">
        <v>0</v>
      </c>
    </row>
    <row r="16" spans="1:52" s="91" customFormat="1" x14ac:dyDescent="0.15">
      <c r="A16" s="91">
        <v>3087</v>
      </c>
      <c r="B16" s="91" t="s">
        <v>151</v>
      </c>
      <c r="C16" s="91" t="s">
        <v>88</v>
      </c>
      <c r="D16" s="91">
        <v>2895000</v>
      </c>
      <c r="E16" s="91">
        <v>2351562</v>
      </c>
      <c r="F16" s="91">
        <v>1072900</v>
      </c>
      <c r="G16" s="91">
        <v>1000</v>
      </c>
      <c r="H16" s="91">
        <v>10760</v>
      </c>
      <c r="I16" s="91">
        <v>102</v>
      </c>
      <c r="J16" s="91">
        <v>2</v>
      </c>
      <c r="K16" s="91">
        <v>104</v>
      </c>
      <c r="L16" s="91">
        <v>1804311.03</v>
      </c>
      <c r="M16" s="91">
        <v>85479</v>
      </c>
      <c r="N16" s="91">
        <v>1889790.03</v>
      </c>
      <c r="O16" s="91">
        <v>0</v>
      </c>
      <c r="P16" s="91">
        <v>0</v>
      </c>
      <c r="Q16" s="91">
        <v>1889790.03</v>
      </c>
      <c r="R16" s="91">
        <v>1000</v>
      </c>
      <c r="S16" s="91">
        <v>104000</v>
      </c>
      <c r="T16" s="91">
        <v>104000</v>
      </c>
      <c r="U16" s="91">
        <v>10760</v>
      </c>
      <c r="V16" s="91">
        <v>1119040</v>
      </c>
      <c r="W16" s="91">
        <v>1015040</v>
      </c>
      <c r="X16" s="91">
        <v>770750.03</v>
      </c>
      <c r="Y16" s="91">
        <v>594770736</v>
      </c>
      <c r="Z16" s="91">
        <v>5718949</v>
      </c>
      <c r="AA16" s="91">
        <v>2895000</v>
      </c>
      <c r="AB16" s="91">
        <v>301080000</v>
      </c>
      <c r="AC16" s="91">
        <v>3.4541999999999998E-4</v>
      </c>
      <c r="AD16" s="91">
        <v>-293690736</v>
      </c>
      <c r="AE16" s="91">
        <v>0</v>
      </c>
      <c r="AF16" s="91">
        <v>2351562</v>
      </c>
      <c r="AG16" s="91">
        <v>244562448</v>
      </c>
      <c r="AH16" s="91">
        <v>4.1504300000000001E-3</v>
      </c>
      <c r="AI16" s="91">
        <v>-350208288</v>
      </c>
      <c r="AJ16" s="91">
        <v>-1453514.98</v>
      </c>
      <c r="AK16" s="91">
        <v>1072900</v>
      </c>
      <c r="AL16" s="91">
        <v>111581600</v>
      </c>
      <c r="AM16" s="91">
        <v>6.9074999999999996E-3</v>
      </c>
      <c r="AN16" s="91">
        <v>-483189136</v>
      </c>
      <c r="AO16" s="91">
        <v>-3337628.96</v>
      </c>
      <c r="AP16" s="91">
        <v>0</v>
      </c>
      <c r="AQ16" s="91">
        <v>0</v>
      </c>
      <c r="AR16" s="91">
        <v>2501.86</v>
      </c>
      <c r="AS16" s="91">
        <v>2501.86</v>
      </c>
      <c r="AT16" s="91">
        <v>1.3238824999999999E-3</v>
      </c>
      <c r="AU16" s="91">
        <v>113</v>
      </c>
      <c r="AV16" s="91">
        <v>84</v>
      </c>
      <c r="AW16" s="91">
        <v>0.74685940959999997</v>
      </c>
      <c r="AX16" s="91">
        <v>6111713</v>
      </c>
      <c r="AY16" s="91">
        <v>143</v>
      </c>
      <c r="AZ16" s="91">
        <v>0</v>
      </c>
    </row>
    <row r="17" spans="1:52" s="91" customFormat="1" x14ac:dyDescent="0.15">
      <c r="A17" s="91">
        <v>3941</v>
      </c>
      <c r="B17" s="91" t="s">
        <v>155</v>
      </c>
      <c r="C17" s="91" t="s">
        <v>153</v>
      </c>
      <c r="D17" s="91">
        <v>1930000</v>
      </c>
      <c r="E17" s="91">
        <v>1567708</v>
      </c>
      <c r="F17" s="91">
        <v>715267</v>
      </c>
      <c r="G17" s="91">
        <v>1000</v>
      </c>
      <c r="H17" s="91">
        <v>10760</v>
      </c>
      <c r="I17" s="91">
        <v>1135</v>
      </c>
      <c r="J17" s="91">
        <v>15</v>
      </c>
      <c r="K17" s="91">
        <v>1150</v>
      </c>
      <c r="L17" s="91">
        <v>13161491.300000001</v>
      </c>
      <c r="M17" s="91">
        <v>440890</v>
      </c>
      <c r="N17" s="91">
        <v>13602381.300000001</v>
      </c>
      <c r="O17" s="91">
        <v>0</v>
      </c>
      <c r="P17" s="91">
        <v>0</v>
      </c>
      <c r="Q17" s="91">
        <v>13602381.300000001</v>
      </c>
      <c r="R17" s="91">
        <v>1000</v>
      </c>
      <c r="S17" s="91">
        <v>1150000</v>
      </c>
      <c r="T17" s="91">
        <v>1150000</v>
      </c>
      <c r="U17" s="91">
        <v>10760</v>
      </c>
      <c r="V17" s="91">
        <v>12374000</v>
      </c>
      <c r="W17" s="91">
        <v>11224000</v>
      </c>
      <c r="X17" s="91">
        <v>1228381.3</v>
      </c>
      <c r="Y17" s="91">
        <v>818935338</v>
      </c>
      <c r="Z17" s="91">
        <v>712118</v>
      </c>
      <c r="AA17" s="91">
        <v>1930000</v>
      </c>
      <c r="AB17" s="91">
        <v>2219500000</v>
      </c>
      <c r="AC17" s="91">
        <v>5.1813E-4</v>
      </c>
      <c r="AD17" s="91">
        <v>1400564662</v>
      </c>
      <c r="AE17" s="91">
        <v>725674.57</v>
      </c>
      <c r="AF17" s="91">
        <v>1567708</v>
      </c>
      <c r="AG17" s="91">
        <v>1802864200</v>
      </c>
      <c r="AH17" s="91">
        <v>6.2256500000000001E-3</v>
      </c>
      <c r="AI17" s="91">
        <v>983928862</v>
      </c>
      <c r="AJ17" s="91">
        <v>6125596.7199999997</v>
      </c>
      <c r="AK17" s="91">
        <v>715267</v>
      </c>
      <c r="AL17" s="91">
        <v>822557050</v>
      </c>
      <c r="AM17" s="91">
        <v>1.4933699999999999E-3</v>
      </c>
      <c r="AN17" s="91">
        <v>3621712</v>
      </c>
      <c r="AO17" s="91">
        <v>5408.56</v>
      </c>
      <c r="AP17" s="91">
        <v>6856679.8499999996</v>
      </c>
      <c r="AQ17" s="91">
        <v>1567</v>
      </c>
      <c r="AR17" s="91">
        <v>0</v>
      </c>
      <c r="AS17" s="91">
        <v>6858246.8499999996</v>
      </c>
      <c r="AT17" s="91">
        <v>0.50419457440000004</v>
      </c>
      <c r="AU17" s="91">
        <v>222294</v>
      </c>
      <c r="AV17" s="91">
        <v>166022</v>
      </c>
      <c r="AW17" s="91">
        <v>0.74685940959999997</v>
      </c>
      <c r="AX17" s="91">
        <v>1587203</v>
      </c>
      <c r="AY17" s="91">
        <v>54</v>
      </c>
      <c r="AZ17" s="91">
        <v>15</v>
      </c>
    </row>
    <row r="18" spans="1:52" s="91" customFormat="1" x14ac:dyDescent="0.15">
      <c r="A18" s="91">
        <v>4613</v>
      </c>
      <c r="B18" s="91" t="s">
        <v>98</v>
      </c>
      <c r="C18" s="91" t="s">
        <v>86</v>
      </c>
      <c r="D18" s="91">
        <v>1930000</v>
      </c>
      <c r="E18" s="91">
        <v>1567708</v>
      </c>
      <c r="F18" s="91">
        <v>715267</v>
      </c>
      <c r="G18" s="91">
        <v>1000</v>
      </c>
      <c r="H18" s="91">
        <v>10760</v>
      </c>
      <c r="I18" s="91">
        <v>3847</v>
      </c>
      <c r="J18" s="91">
        <v>6</v>
      </c>
      <c r="K18" s="91">
        <v>3853</v>
      </c>
      <c r="L18" s="91">
        <v>41004459.049999997</v>
      </c>
      <c r="M18" s="91">
        <v>136749</v>
      </c>
      <c r="N18" s="91">
        <v>41141208.049999997</v>
      </c>
      <c r="O18" s="91">
        <v>0</v>
      </c>
      <c r="P18" s="91">
        <v>0</v>
      </c>
      <c r="Q18" s="91">
        <v>41141208.049999997</v>
      </c>
      <c r="R18" s="91">
        <v>1000</v>
      </c>
      <c r="S18" s="91">
        <v>3853000</v>
      </c>
      <c r="T18" s="91">
        <v>3853000</v>
      </c>
      <c r="U18" s="91">
        <v>10760</v>
      </c>
      <c r="V18" s="91">
        <v>41458280</v>
      </c>
      <c r="W18" s="91">
        <v>37288208.049999997</v>
      </c>
      <c r="X18" s="91">
        <v>0</v>
      </c>
      <c r="Y18" s="91">
        <v>2040525228</v>
      </c>
      <c r="Z18" s="91">
        <v>529594</v>
      </c>
      <c r="AA18" s="91">
        <v>1930000</v>
      </c>
      <c r="AB18" s="91">
        <v>7436290000</v>
      </c>
      <c r="AC18" s="91">
        <v>5.1813E-4</v>
      </c>
      <c r="AD18" s="91">
        <v>5395764772</v>
      </c>
      <c r="AE18" s="91">
        <v>2795707.6</v>
      </c>
      <c r="AF18" s="91">
        <v>1567708</v>
      </c>
      <c r="AG18" s="91">
        <v>6040378924</v>
      </c>
      <c r="AH18" s="91">
        <v>6.1731599999999996E-3</v>
      </c>
      <c r="AI18" s="91">
        <v>3999853696</v>
      </c>
      <c r="AJ18" s="91">
        <v>24691736.84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27487444.440000001</v>
      </c>
      <c r="AQ18" s="91">
        <v>3704</v>
      </c>
      <c r="AR18" s="91">
        <v>0</v>
      </c>
      <c r="AS18" s="91">
        <v>27491148.440000001</v>
      </c>
      <c r="AT18" s="91">
        <v>0.66821441910000001</v>
      </c>
      <c r="AU18" s="91">
        <v>91378</v>
      </c>
      <c r="AV18" s="91">
        <v>68247</v>
      </c>
      <c r="AW18" s="91">
        <v>0.74685940959999997</v>
      </c>
      <c r="AX18" s="91">
        <v>4330372</v>
      </c>
      <c r="AY18" s="91">
        <v>190</v>
      </c>
      <c r="AZ18" s="91">
        <v>0</v>
      </c>
    </row>
    <row r="19" spans="1:52" s="91" customFormat="1" x14ac:dyDescent="0.15">
      <c r="A19" s="91">
        <v>5258</v>
      </c>
      <c r="B19" s="91" t="s">
        <v>99</v>
      </c>
      <c r="C19" s="91" t="s">
        <v>88</v>
      </c>
      <c r="D19" s="91">
        <v>2895000</v>
      </c>
      <c r="E19" s="91">
        <v>2351562</v>
      </c>
      <c r="F19" s="91">
        <v>1072900</v>
      </c>
      <c r="G19" s="91">
        <v>1000</v>
      </c>
      <c r="H19" s="91">
        <v>10760</v>
      </c>
      <c r="I19" s="91">
        <v>218</v>
      </c>
      <c r="J19" s="91">
        <v>4</v>
      </c>
      <c r="K19" s="91">
        <v>222</v>
      </c>
      <c r="L19" s="91">
        <v>3174574.68</v>
      </c>
      <c r="M19" s="91">
        <v>170957</v>
      </c>
      <c r="N19" s="91">
        <v>3345531.68</v>
      </c>
      <c r="O19" s="91">
        <v>0</v>
      </c>
      <c r="P19" s="91">
        <v>0</v>
      </c>
      <c r="Q19" s="91">
        <v>3345531.68</v>
      </c>
      <c r="R19" s="91">
        <v>1000</v>
      </c>
      <c r="S19" s="91">
        <v>222000</v>
      </c>
      <c r="T19" s="91">
        <v>222000</v>
      </c>
      <c r="U19" s="91">
        <v>10760</v>
      </c>
      <c r="V19" s="91">
        <v>2388720</v>
      </c>
      <c r="W19" s="91">
        <v>2166720</v>
      </c>
      <c r="X19" s="91">
        <v>956811.68</v>
      </c>
      <c r="Y19" s="91">
        <v>126650348</v>
      </c>
      <c r="Z19" s="91">
        <v>570497</v>
      </c>
      <c r="AA19" s="91">
        <v>2895000</v>
      </c>
      <c r="AB19" s="91">
        <v>642690000</v>
      </c>
      <c r="AC19" s="91">
        <v>3.4541999999999998E-4</v>
      </c>
      <c r="AD19" s="91">
        <v>516039652</v>
      </c>
      <c r="AE19" s="91">
        <v>178250.42</v>
      </c>
      <c r="AF19" s="91">
        <v>2351562</v>
      </c>
      <c r="AG19" s="91">
        <v>522046764</v>
      </c>
      <c r="AH19" s="91">
        <v>4.1504300000000001E-3</v>
      </c>
      <c r="AI19" s="91">
        <v>395396416</v>
      </c>
      <c r="AJ19" s="91">
        <v>1641065.15</v>
      </c>
      <c r="AK19" s="91">
        <v>1072900</v>
      </c>
      <c r="AL19" s="91">
        <v>238183800</v>
      </c>
      <c r="AM19" s="91">
        <v>4.01711E-3</v>
      </c>
      <c r="AN19" s="91">
        <v>111533452</v>
      </c>
      <c r="AO19" s="91">
        <v>448042.15</v>
      </c>
      <c r="AP19" s="91">
        <v>2267357.7200000002</v>
      </c>
      <c r="AQ19" s="91">
        <v>166</v>
      </c>
      <c r="AR19" s="91">
        <v>0</v>
      </c>
      <c r="AS19" s="91">
        <v>2267523.7200000002</v>
      </c>
      <c r="AT19" s="91">
        <v>0.67777678910000005</v>
      </c>
      <c r="AU19" s="91">
        <v>115871</v>
      </c>
      <c r="AV19" s="91">
        <v>86539</v>
      </c>
      <c r="AW19" s="91">
        <v>0.74685940959999997</v>
      </c>
      <c r="AX19" s="91">
        <v>6111713</v>
      </c>
      <c r="AY19" s="91">
        <v>143</v>
      </c>
      <c r="AZ19" s="91">
        <v>0</v>
      </c>
    </row>
    <row r="20" spans="1:52" s="91" customFormat="1" x14ac:dyDescent="0.15">
      <c r="A20" s="91">
        <v>6022</v>
      </c>
      <c r="B20" s="91" t="s">
        <v>100</v>
      </c>
      <c r="C20" s="91" t="s">
        <v>88</v>
      </c>
      <c r="D20" s="91">
        <v>2895000</v>
      </c>
      <c r="E20" s="91">
        <v>2351562</v>
      </c>
      <c r="F20" s="91">
        <v>1072900</v>
      </c>
      <c r="G20" s="91">
        <v>1000</v>
      </c>
      <c r="H20" s="91">
        <v>10760</v>
      </c>
      <c r="I20" s="91">
        <v>417</v>
      </c>
      <c r="J20" s="91">
        <v>3</v>
      </c>
      <c r="K20" s="91">
        <v>420</v>
      </c>
      <c r="L20" s="91">
        <v>5381364.2800000003</v>
      </c>
      <c r="M20" s="91">
        <v>128218</v>
      </c>
      <c r="N20" s="91">
        <v>5509582.2800000003</v>
      </c>
      <c r="O20" s="91">
        <v>0</v>
      </c>
      <c r="P20" s="91">
        <v>0</v>
      </c>
      <c r="Q20" s="91">
        <v>5509582.2800000003</v>
      </c>
      <c r="R20" s="91">
        <v>1000</v>
      </c>
      <c r="S20" s="91">
        <v>420000</v>
      </c>
      <c r="T20" s="91">
        <v>420000</v>
      </c>
      <c r="U20" s="91">
        <v>10760</v>
      </c>
      <c r="V20" s="91">
        <v>4519200</v>
      </c>
      <c r="W20" s="91">
        <v>4099200</v>
      </c>
      <c r="X20" s="91">
        <v>990382.28</v>
      </c>
      <c r="Y20" s="91">
        <v>431885913</v>
      </c>
      <c r="Z20" s="91">
        <v>1028300</v>
      </c>
      <c r="AA20" s="91">
        <v>2895000</v>
      </c>
      <c r="AB20" s="91">
        <v>1215900000</v>
      </c>
      <c r="AC20" s="91">
        <v>3.4541999999999998E-4</v>
      </c>
      <c r="AD20" s="91">
        <v>784014087</v>
      </c>
      <c r="AE20" s="91">
        <v>270814.15000000002</v>
      </c>
      <c r="AF20" s="91">
        <v>2351562</v>
      </c>
      <c r="AG20" s="91">
        <v>987656040</v>
      </c>
      <c r="AH20" s="91">
        <v>4.1504300000000001E-3</v>
      </c>
      <c r="AI20" s="91">
        <v>555770127</v>
      </c>
      <c r="AJ20" s="91">
        <v>2306685.0099999998</v>
      </c>
      <c r="AK20" s="91">
        <v>1072900</v>
      </c>
      <c r="AL20" s="91">
        <v>450618000</v>
      </c>
      <c r="AM20" s="91">
        <v>2.19783E-3</v>
      </c>
      <c r="AN20" s="91">
        <v>18732087</v>
      </c>
      <c r="AO20" s="91">
        <v>41169.94</v>
      </c>
      <c r="AP20" s="91">
        <v>2618669.1</v>
      </c>
      <c r="AQ20" s="91">
        <v>552</v>
      </c>
      <c r="AR20" s="91">
        <v>0</v>
      </c>
      <c r="AS20" s="91">
        <v>2619221.1</v>
      </c>
      <c r="AT20" s="91">
        <v>0.47539377160000001</v>
      </c>
      <c r="AU20" s="91">
        <v>60954</v>
      </c>
      <c r="AV20" s="91">
        <v>45524</v>
      </c>
      <c r="AW20" s="91">
        <v>0.74685940959999997</v>
      </c>
      <c r="AX20" s="91">
        <v>6111713</v>
      </c>
      <c r="AY20" s="91">
        <v>143</v>
      </c>
      <c r="AZ20" s="91">
        <v>0</v>
      </c>
    </row>
    <row r="21" spans="1:52" s="91" customFormat="1" x14ac:dyDescent="0.15">
      <c r="A21" s="91">
        <v>6328</v>
      </c>
      <c r="B21" s="91" t="s">
        <v>101</v>
      </c>
      <c r="C21" s="91" t="s">
        <v>86</v>
      </c>
      <c r="D21" s="91">
        <v>1930000</v>
      </c>
      <c r="E21" s="91">
        <v>1567708</v>
      </c>
      <c r="F21" s="91">
        <v>715267</v>
      </c>
      <c r="G21" s="91">
        <v>1000</v>
      </c>
      <c r="H21" s="91">
        <v>10760</v>
      </c>
      <c r="I21" s="91">
        <v>3805</v>
      </c>
      <c r="J21" s="91">
        <v>48</v>
      </c>
      <c r="K21" s="91">
        <v>3853</v>
      </c>
      <c r="L21" s="91">
        <v>47111754.289999999</v>
      </c>
      <c r="M21" s="91">
        <v>1093989</v>
      </c>
      <c r="N21" s="91">
        <v>48205743.289999999</v>
      </c>
      <c r="O21" s="91">
        <v>0</v>
      </c>
      <c r="P21" s="91">
        <v>0</v>
      </c>
      <c r="Q21" s="91">
        <v>48205743.289999999</v>
      </c>
      <c r="R21" s="91">
        <v>1000</v>
      </c>
      <c r="S21" s="91">
        <v>3853000</v>
      </c>
      <c r="T21" s="91">
        <v>3853000</v>
      </c>
      <c r="U21" s="91">
        <v>10760</v>
      </c>
      <c r="V21" s="91">
        <v>41458280</v>
      </c>
      <c r="W21" s="91">
        <v>37605280</v>
      </c>
      <c r="X21" s="91">
        <v>6747463.29</v>
      </c>
      <c r="Y21" s="91">
        <v>2301736031</v>
      </c>
      <c r="Z21" s="91">
        <v>597388</v>
      </c>
      <c r="AA21" s="91">
        <v>1930000</v>
      </c>
      <c r="AB21" s="91">
        <v>7436290000</v>
      </c>
      <c r="AC21" s="91">
        <v>5.1813E-4</v>
      </c>
      <c r="AD21" s="91">
        <v>5134553969</v>
      </c>
      <c r="AE21" s="91">
        <v>2660366.4500000002</v>
      </c>
      <c r="AF21" s="91">
        <v>1567708</v>
      </c>
      <c r="AG21" s="91">
        <v>6040378924</v>
      </c>
      <c r="AH21" s="91">
        <v>6.2256500000000001E-3</v>
      </c>
      <c r="AI21" s="91">
        <v>3738642893</v>
      </c>
      <c r="AJ21" s="91">
        <v>23275482.129999999</v>
      </c>
      <c r="AK21" s="91">
        <v>715267</v>
      </c>
      <c r="AL21" s="91">
        <v>2755923751</v>
      </c>
      <c r="AM21" s="91">
        <v>2.4483500000000002E-3</v>
      </c>
      <c r="AN21" s="91">
        <v>454187720</v>
      </c>
      <c r="AO21" s="91">
        <v>1112010.5</v>
      </c>
      <c r="AP21" s="91">
        <v>27047859.079999998</v>
      </c>
      <c r="AQ21" s="91">
        <v>4343</v>
      </c>
      <c r="AR21" s="91">
        <v>0</v>
      </c>
      <c r="AS21" s="91">
        <v>27052202.079999998</v>
      </c>
      <c r="AT21" s="91">
        <v>0.56118213790000004</v>
      </c>
      <c r="AU21" s="91">
        <v>613927</v>
      </c>
      <c r="AV21" s="91">
        <v>458517</v>
      </c>
      <c r="AW21" s="91">
        <v>0.74685940959999997</v>
      </c>
      <c r="AX21" s="91">
        <v>4330372</v>
      </c>
      <c r="AY21" s="91">
        <v>190</v>
      </c>
      <c r="AZ21" s="91">
        <v>5</v>
      </c>
    </row>
    <row r="22" spans="1:52" s="91" customFormat="1" x14ac:dyDescent="0.15">
      <c r="A22" s="91">
        <v>6461</v>
      </c>
      <c r="B22" s="91" t="s">
        <v>102</v>
      </c>
      <c r="C22" s="91" t="s">
        <v>88</v>
      </c>
      <c r="D22" s="91">
        <v>1930000</v>
      </c>
      <c r="E22" s="91">
        <v>1567708</v>
      </c>
      <c r="F22" s="91">
        <v>715267</v>
      </c>
      <c r="G22" s="91">
        <v>1000</v>
      </c>
      <c r="H22" s="91">
        <v>10760</v>
      </c>
      <c r="I22" s="91">
        <v>2023</v>
      </c>
      <c r="J22" s="91">
        <v>15</v>
      </c>
      <c r="K22" s="91">
        <v>2038</v>
      </c>
      <c r="L22" s="91">
        <v>25769210.289999999</v>
      </c>
      <c r="M22" s="91">
        <v>641089</v>
      </c>
      <c r="N22" s="91">
        <v>26410299.289999999</v>
      </c>
      <c r="O22" s="91">
        <v>0</v>
      </c>
      <c r="P22" s="91">
        <v>0</v>
      </c>
      <c r="Q22" s="91">
        <v>26410299.289999999</v>
      </c>
      <c r="R22" s="91">
        <v>1000</v>
      </c>
      <c r="S22" s="91">
        <v>2038000</v>
      </c>
      <c r="T22" s="91">
        <v>2038000</v>
      </c>
      <c r="U22" s="91">
        <v>10760</v>
      </c>
      <c r="V22" s="91">
        <v>21928880</v>
      </c>
      <c r="W22" s="91">
        <v>19890880</v>
      </c>
      <c r="X22" s="91">
        <v>4481419.29</v>
      </c>
      <c r="Y22" s="91">
        <v>1542791264</v>
      </c>
      <c r="Z22" s="91">
        <v>757012</v>
      </c>
      <c r="AA22" s="91">
        <v>1930000</v>
      </c>
      <c r="AB22" s="91">
        <v>3933340000</v>
      </c>
      <c r="AC22" s="91">
        <v>5.1813E-4</v>
      </c>
      <c r="AD22" s="91">
        <v>2390548736</v>
      </c>
      <c r="AE22" s="91">
        <v>1238615.02</v>
      </c>
      <c r="AF22" s="91">
        <v>1567708</v>
      </c>
      <c r="AG22" s="91">
        <v>3194988904</v>
      </c>
      <c r="AH22" s="91">
        <v>6.2256500000000001E-3</v>
      </c>
      <c r="AI22" s="91">
        <v>1652197640</v>
      </c>
      <c r="AJ22" s="91">
        <v>10286004.24</v>
      </c>
      <c r="AK22" s="91">
        <v>715267</v>
      </c>
      <c r="AL22" s="91">
        <v>1457714146</v>
      </c>
      <c r="AM22" s="91">
        <v>3.07428E-3</v>
      </c>
      <c r="AN22" s="91">
        <v>-85077118</v>
      </c>
      <c r="AO22" s="91">
        <v>-261550.88</v>
      </c>
      <c r="AP22" s="91">
        <v>11263068.380000001</v>
      </c>
      <c r="AQ22" s="91">
        <v>2951</v>
      </c>
      <c r="AR22" s="91">
        <v>0</v>
      </c>
      <c r="AS22" s="91">
        <v>11266019.380000001</v>
      </c>
      <c r="AT22" s="91">
        <v>0.42657674020000003</v>
      </c>
      <c r="AU22" s="91">
        <v>273474</v>
      </c>
      <c r="AV22" s="91">
        <v>204247</v>
      </c>
      <c r="AW22" s="91">
        <v>0.74685940959999997</v>
      </c>
      <c r="AX22" s="91">
        <v>6111713</v>
      </c>
      <c r="AY22" s="91">
        <v>143</v>
      </c>
      <c r="AZ22" s="91">
        <v>0</v>
      </c>
    </row>
    <row r="23" spans="1:52" s="91" customFormat="1" x14ac:dyDescent="0.15">
      <c r="A23" s="91">
        <v>6482</v>
      </c>
      <c r="B23" s="91" t="s">
        <v>103</v>
      </c>
      <c r="C23" s="91" t="s">
        <v>88</v>
      </c>
      <c r="D23" s="91">
        <v>1930000</v>
      </c>
      <c r="E23" s="91">
        <v>1567708</v>
      </c>
      <c r="F23" s="91">
        <v>715267</v>
      </c>
      <c r="G23" s="91">
        <v>1000</v>
      </c>
      <c r="H23" s="91">
        <v>10760</v>
      </c>
      <c r="I23" s="91">
        <v>590</v>
      </c>
      <c r="J23" s="91">
        <v>3</v>
      </c>
      <c r="K23" s="91">
        <v>593</v>
      </c>
      <c r="L23" s="91">
        <v>8971830.6500000004</v>
      </c>
      <c r="M23" s="91">
        <v>128218</v>
      </c>
      <c r="N23" s="91">
        <v>9100048.6500000004</v>
      </c>
      <c r="O23" s="91">
        <v>0</v>
      </c>
      <c r="P23" s="91">
        <v>0</v>
      </c>
      <c r="Q23" s="91">
        <v>9100048.6500000004</v>
      </c>
      <c r="R23" s="91">
        <v>1000</v>
      </c>
      <c r="S23" s="91">
        <v>593000</v>
      </c>
      <c r="T23" s="91">
        <v>593000</v>
      </c>
      <c r="U23" s="91">
        <v>10760</v>
      </c>
      <c r="V23" s="91">
        <v>6380680</v>
      </c>
      <c r="W23" s="91">
        <v>5787680</v>
      </c>
      <c r="X23" s="91">
        <v>2719368.65</v>
      </c>
      <c r="Y23" s="91">
        <v>1231688853</v>
      </c>
      <c r="Z23" s="91">
        <v>2077047</v>
      </c>
      <c r="AA23" s="91">
        <v>1930000</v>
      </c>
      <c r="AB23" s="91">
        <v>1144490000</v>
      </c>
      <c r="AC23" s="91">
        <v>5.1813E-4</v>
      </c>
      <c r="AD23" s="91">
        <v>-87198853</v>
      </c>
      <c r="AE23" s="91">
        <v>0</v>
      </c>
      <c r="AF23" s="91">
        <v>1567708</v>
      </c>
      <c r="AG23" s="91">
        <v>929650844</v>
      </c>
      <c r="AH23" s="91">
        <v>6.2256500000000001E-3</v>
      </c>
      <c r="AI23" s="91">
        <v>-302038009</v>
      </c>
      <c r="AJ23" s="91">
        <v>-1880382.93</v>
      </c>
      <c r="AK23" s="91">
        <v>715267</v>
      </c>
      <c r="AL23" s="91">
        <v>424153331</v>
      </c>
      <c r="AM23" s="91">
        <v>6.41129E-3</v>
      </c>
      <c r="AN23" s="91">
        <v>-807535522</v>
      </c>
      <c r="AO23" s="91">
        <v>-5177344.42</v>
      </c>
      <c r="AP23" s="91">
        <v>0</v>
      </c>
      <c r="AQ23" s="91">
        <v>0</v>
      </c>
      <c r="AR23" s="91">
        <v>27962.91</v>
      </c>
      <c r="AS23" s="91">
        <v>27962.91</v>
      </c>
      <c r="AT23" s="91">
        <v>3.0728308000000002E-3</v>
      </c>
      <c r="AU23" s="91">
        <v>394</v>
      </c>
      <c r="AV23" s="91">
        <v>294</v>
      </c>
      <c r="AW23" s="91">
        <v>0.74685940959999997</v>
      </c>
      <c r="AX23" s="91">
        <v>6111713</v>
      </c>
      <c r="AY23" s="91">
        <v>143</v>
      </c>
      <c r="AZ23" s="91">
        <v>0</v>
      </c>
    </row>
    <row r="24" spans="1:52" s="91" customFormat="1" x14ac:dyDescent="0.15">
      <c r="A24" s="91">
        <v>6734</v>
      </c>
      <c r="B24" s="91" t="s">
        <v>104</v>
      </c>
      <c r="C24" s="91" t="s">
        <v>86</v>
      </c>
      <c r="D24" s="91">
        <v>1930000</v>
      </c>
      <c r="E24" s="91">
        <v>1567708</v>
      </c>
      <c r="F24" s="91">
        <v>715267</v>
      </c>
      <c r="G24" s="91">
        <v>1000</v>
      </c>
      <c r="H24" s="91">
        <v>10760</v>
      </c>
      <c r="I24" s="91">
        <v>1375</v>
      </c>
      <c r="J24" s="91">
        <v>18</v>
      </c>
      <c r="K24" s="91">
        <v>1393</v>
      </c>
      <c r="L24" s="91">
        <v>15394977.16</v>
      </c>
      <c r="M24" s="91">
        <v>410246</v>
      </c>
      <c r="N24" s="91">
        <v>15805223.16</v>
      </c>
      <c r="O24" s="91">
        <v>0</v>
      </c>
      <c r="P24" s="91">
        <v>0</v>
      </c>
      <c r="Q24" s="91">
        <v>15805223.16</v>
      </c>
      <c r="R24" s="91">
        <v>1000</v>
      </c>
      <c r="S24" s="91">
        <v>1393000</v>
      </c>
      <c r="T24" s="91">
        <v>1393000</v>
      </c>
      <c r="U24" s="91">
        <v>10760</v>
      </c>
      <c r="V24" s="91">
        <v>14988680</v>
      </c>
      <c r="W24" s="91">
        <v>13595680</v>
      </c>
      <c r="X24" s="91">
        <v>816543.16</v>
      </c>
      <c r="Y24" s="91">
        <v>808344849</v>
      </c>
      <c r="Z24" s="91">
        <v>580291</v>
      </c>
      <c r="AA24" s="91">
        <v>1930000</v>
      </c>
      <c r="AB24" s="91">
        <v>2688490000</v>
      </c>
      <c r="AC24" s="91">
        <v>5.1813E-4</v>
      </c>
      <c r="AD24" s="91">
        <v>1880145151</v>
      </c>
      <c r="AE24" s="91">
        <v>974159.61</v>
      </c>
      <c r="AF24" s="91">
        <v>1567708</v>
      </c>
      <c r="AG24" s="91">
        <v>2183817244</v>
      </c>
      <c r="AH24" s="91">
        <v>6.2256500000000001E-3</v>
      </c>
      <c r="AI24" s="91">
        <v>1375472395</v>
      </c>
      <c r="AJ24" s="91">
        <v>8563209.7200000007</v>
      </c>
      <c r="AK24" s="91">
        <v>715267</v>
      </c>
      <c r="AL24" s="91">
        <v>996366931</v>
      </c>
      <c r="AM24" s="91">
        <v>8.1952000000000001E-4</v>
      </c>
      <c r="AN24" s="91">
        <v>188022082</v>
      </c>
      <c r="AO24" s="91">
        <v>154087.85999999999</v>
      </c>
      <c r="AP24" s="91">
        <v>9691457.1899999995</v>
      </c>
      <c r="AQ24" s="91">
        <v>1487</v>
      </c>
      <c r="AR24" s="91">
        <v>0</v>
      </c>
      <c r="AS24" s="91">
        <v>9692944.1899999995</v>
      </c>
      <c r="AT24" s="91">
        <v>0.61327474420000005</v>
      </c>
      <c r="AU24" s="91">
        <v>251594</v>
      </c>
      <c r="AV24" s="91">
        <v>187905</v>
      </c>
      <c r="AW24" s="91">
        <v>0.74685940959999997</v>
      </c>
      <c r="AX24" s="91">
        <v>4330372</v>
      </c>
      <c r="AY24" s="91">
        <v>190</v>
      </c>
      <c r="AZ24" s="91">
        <v>3</v>
      </c>
    </row>
    <row r="25" spans="1:52" x14ac:dyDescent="0.15">
      <c r="J25" s="95">
        <f>SUM(J3:J24)</f>
        <v>387</v>
      </c>
    </row>
    <row r="26" spans="1:52" x14ac:dyDescent="0.15">
      <c r="A26" s="91"/>
    </row>
  </sheetData>
  <sheetProtection selectLockedCells="1"/>
  <sortState xmlns:xlrd2="http://schemas.microsoft.com/office/spreadsheetml/2017/richdata2" ref="A3:AW22">
    <sortCondition ref="B3:B22"/>
  </sortState>
  <printOptions headings="1" gridLine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2021-22 AID BY DISTRICT</vt:lpstr>
      <vt:lpstr>WORK_CCDEB_DATA</vt:lpstr>
      <vt:lpstr>'2021-22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Department of Public Instruction</cp:lastModifiedBy>
  <cp:lastPrinted>2021-04-22T12:38:57Z</cp:lastPrinted>
  <dcterms:created xsi:type="dcterms:W3CDTF">2010-04-21T18:45:52Z</dcterms:created>
  <dcterms:modified xsi:type="dcterms:W3CDTF">2022-06-03T19:21:48Z</dcterms:modified>
  <cp:category>school finance</cp:category>
</cp:coreProperties>
</file>