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CDEB\_Aid_Revenue Limit Calculation Files\Pay 2022-23\For Web\"/>
    </mc:Choice>
  </mc:AlternateContent>
  <xr:revisionPtr revIDLastSave="0" documentId="13_ncr:1_{8111469B-1D85-4C8E-A452-7B7EBF889355}" xr6:coauthVersionLast="47" xr6:coauthVersionMax="47" xr10:uidLastSave="{00000000-0000-0000-0000-000000000000}"/>
  <bookViews>
    <workbookView xWindow="-110" yWindow="-110" windowWidth="19420" windowHeight="11020" tabRatio="723" activeTab="1" xr2:uid="{00000000-000D-0000-FFFF-FFFF00000000}"/>
  </bookViews>
  <sheets>
    <sheet name="CCDEB SUMMARY TOTALS" sheetId="3" r:id="rId1"/>
    <sheet name="2022-23 AID BY DISTRICT" sheetId="1" r:id="rId2"/>
    <sheet name="WORK_CCDEB_DATA" sheetId="5" r:id="rId3"/>
  </sheets>
  <definedNames>
    <definedName name="_xlnm._FilterDatabase" localSheetId="2" hidden="1">WORK_CCDEB_DATA!$A$2:$AZ$2</definedName>
    <definedName name="_xlnm.Print_Area" localSheetId="1">'2022-23 AID BY DISTRICT'!$A$1:$P$55</definedName>
    <definedName name="_xlnm.Print_Area" localSheetId="0">'CCDEB SUMMARY TOTALS'!$A$1:$H$45</definedName>
    <definedName name="WRITE_CCDEB">WORK_CCDEB_DATA!$A$2:$AW$22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" l="1"/>
  <c r="G18" i="3"/>
  <c r="H47" i="1" l="1"/>
  <c r="A3" i="1"/>
  <c r="D6" i="1"/>
  <c r="K6" i="1"/>
  <c r="P51" i="1"/>
  <c r="P43" i="1"/>
  <c r="P42" i="1"/>
  <c r="P41" i="1"/>
  <c r="H41" i="1"/>
  <c r="H39" i="1"/>
  <c r="H38" i="1"/>
  <c r="H37" i="1"/>
  <c r="H36" i="1"/>
  <c r="H35" i="1"/>
  <c r="H34" i="1"/>
  <c r="H31" i="1"/>
  <c r="P30" i="1"/>
  <c r="H30" i="1"/>
  <c r="H29" i="1"/>
  <c r="H27" i="1"/>
  <c r="P25" i="1"/>
  <c r="H21" i="1"/>
  <c r="P20" i="1"/>
  <c r="H20" i="1"/>
  <c r="F15" i="1"/>
  <c r="F14" i="1"/>
  <c r="N15" i="1"/>
  <c r="N14" i="1"/>
  <c r="O11" i="1"/>
  <c r="O8" i="1"/>
  <c r="O10" i="1"/>
  <c r="O9" i="1"/>
  <c r="G9" i="1"/>
  <c r="G8" i="1"/>
  <c r="A37" i="3"/>
  <c r="B37" i="3" s="1"/>
  <c r="A36" i="3"/>
  <c r="G36" i="3" s="1"/>
  <c r="A35" i="3"/>
  <c r="E35" i="3" s="1"/>
  <c r="A33" i="3"/>
  <c r="G33" i="3" s="1"/>
  <c r="A32" i="3"/>
  <c r="C32" i="3" s="1"/>
  <c r="A30" i="3"/>
  <c r="D30" i="3" s="1"/>
  <c r="A29" i="3"/>
  <c r="G29" i="3" s="1"/>
  <c r="A20" i="3"/>
  <c r="E20" i="3" s="1"/>
  <c r="A34" i="3"/>
  <c r="G34" i="3" s="1"/>
  <c r="A14" i="3"/>
  <c r="G14" i="3" s="1"/>
  <c r="A13" i="3"/>
  <c r="D13" i="3" s="1"/>
  <c r="A12" i="3"/>
  <c r="G12" i="3" s="1"/>
  <c r="A11" i="3"/>
  <c r="G11" i="3" s="1"/>
  <c r="E37" i="3" l="1"/>
  <c r="B29" i="3"/>
  <c r="C29" i="3"/>
  <c r="D20" i="3"/>
  <c r="G30" i="3"/>
  <c r="B20" i="3"/>
  <c r="B30" i="3"/>
  <c r="C37" i="3"/>
  <c r="C20" i="3"/>
  <c r="E30" i="3"/>
  <c r="D37" i="3"/>
  <c r="E32" i="3"/>
  <c r="D29" i="3"/>
  <c r="B34" i="3"/>
  <c r="E29" i="3"/>
  <c r="C34" i="3"/>
  <c r="D32" i="3"/>
  <c r="E13" i="3"/>
  <c r="D34" i="3"/>
  <c r="B12" i="3"/>
  <c r="D12" i="3"/>
  <c r="B14" i="3"/>
  <c r="G32" i="3"/>
  <c r="D11" i="3"/>
  <c r="B13" i="3"/>
  <c r="E14" i="3"/>
  <c r="G20" i="3"/>
  <c r="C30" i="3"/>
  <c r="D33" i="3"/>
  <c r="B35" i="3"/>
  <c r="E36" i="3"/>
  <c r="C12" i="3"/>
  <c r="G13" i="3"/>
  <c r="G35" i="3"/>
  <c r="B36" i="3"/>
  <c r="B11" i="3"/>
  <c r="E12" i="3"/>
  <c r="C14" i="3"/>
  <c r="B33" i="3"/>
  <c r="E34" i="3"/>
  <c r="C36" i="3"/>
  <c r="G37" i="3"/>
  <c r="C11" i="3"/>
  <c r="D14" i="3"/>
  <c r="C33" i="3"/>
  <c r="D36" i="3"/>
  <c r="E11" i="3"/>
  <c r="C13" i="3"/>
  <c r="B32" i="3"/>
  <c r="E33" i="3"/>
  <c r="C35" i="3"/>
  <c r="D35" i="3"/>
  <c r="J27" i="5" l="1"/>
  <c r="A31" i="3"/>
  <c r="F16" i="1"/>
  <c r="E31" i="3" l="1"/>
  <c r="D31" i="3"/>
  <c r="G31" i="3"/>
  <c r="C31" i="3"/>
  <c r="B31" i="3"/>
  <c r="A28" i="3"/>
  <c r="A27" i="3"/>
  <c r="A26" i="3"/>
  <c r="A25" i="3"/>
  <c r="A10" i="3"/>
  <c r="A9" i="3"/>
  <c r="G26" i="3" l="1"/>
  <c r="C26" i="3"/>
  <c r="E26" i="3"/>
  <c r="D26" i="3"/>
  <c r="B26" i="3"/>
  <c r="D27" i="3"/>
  <c r="C27" i="3"/>
  <c r="G27" i="3"/>
  <c r="B27" i="3"/>
  <c r="E27" i="3"/>
  <c r="D28" i="3"/>
  <c r="B28" i="3"/>
  <c r="E28" i="3"/>
  <c r="C28" i="3"/>
  <c r="C10" i="3"/>
  <c r="E10" i="3"/>
  <c r="D10" i="3"/>
  <c r="B10" i="3"/>
  <c r="G10" i="3"/>
  <c r="G25" i="3"/>
  <c r="E25" i="3"/>
  <c r="C25" i="3"/>
  <c r="D25" i="3"/>
  <c r="B25" i="3"/>
  <c r="E9" i="3"/>
  <c r="B9" i="3"/>
  <c r="G9" i="3"/>
  <c r="D9" i="3"/>
  <c r="C9" i="3"/>
  <c r="A23" i="3"/>
  <c r="A17" i="3"/>
  <c r="A7" i="3"/>
  <c r="B45" i="3"/>
  <c r="H33" i="1" l="1"/>
  <c r="H26" i="1"/>
  <c r="A19" i="3"/>
  <c r="A24" i="3"/>
  <c r="A18" i="3"/>
  <c r="A8" i="3"/>
  <c r="B18" i="3" l="1"/>
  <c r="D18" i="3"/>
  <c r="E18" i="3"/>
  <c r="C18" i="3"/>
  <c r="C24" i="3"/>
  <c r="B24" i="3"/>
  <c r="E24" i="3"/>
  <c r="D24" i="3"/>
  <c r="G24" i="3"/>
  <c r="E8" i="3"/>
  <c r="D8" i="3"/>
  <c r="B8" i="3"/>
  <c r="C8" i="3"/>
  <c r="G8" i="3"/>
  <c r="E19" i="3"/>
  <c r="G19" i="3"/>
  <c r="D19" i="3"/>
  <c r="B19" i="3"/>
  <c r="C19" i="3"/>
  <c r="P44" i="1"/>
  <c r="P49" i="1" s="1"/>
  <c r="H22" i="1"/>
  <c r="P21" i="1" s="1"/>
  <c r="H28" i="1"/>
  <c r="G10" i="1"/>
  <c r="P50" i="1" l="1"/>
  <c r="P52" i="1" s="1"/>
  <c r="B21" i="3"/>
  <c r="D15" i="3"/>
  <c r="G21" i="3"/>
  <c r="E38" i="3"/>
  <c r="D21" i="3"/>
  <c r="G15" i="3"/>
  <c r="E15" i="3"/>
  <c r="D38" i="3"/>
  <c r="E21" i="3"/>
  <c r="B15" i="3"/>
  <c r="B38" i="3"/>
  <c r="G38" i="3"/>
  <c r="H32" i="1"/>
  <c r="P31" i="1"/>
  <c r="P33" i="1" s="1"/>
  <c r="P26" i="1"/>
  <c r="P28" i="1" s="1"/>
  <c r="H48" i="1"/>
  <c r="P23" i="1"/>
  <c r="P22" i="1"/>
  <c r="B41" i="3" l="1"/>
  <c r="C41" i="3"/>
  <c r="E41" i="3"/>
  <c r="G41" i="3"/>
  <c r="D41" i="3"/>
  <c r="P32" i="1"/>
  <c r="P34" i="1" s="1"/>
  <c r="P40" i="1" s="1"/>
  <c r="P27" i="1"/>
  <c r="P29" i="1" s="1"/>
  <c r="P39" i="1" s="1"/>
  <c r="P24" i="1"/>
  <c r="P38" i="1" s="1"/>
</calcChain>
</file>

<file path=xl/sharedStrings.xml><?xml version="1.0" encoding="utf-8"?>
<sst xmlns="http://schemas.openxmlformats.org/spreadsheetml/2006/main" count="243" uniqueCount="179">
  <si>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</si>
  <si>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</si>
  <si>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</si>
  <si>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</si>
  <si>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</si>
  <si>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</si>
  <si>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</si>
  <si>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</si>
  <si>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</si>
  <si>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</si>
  <si>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</si>
  <si>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</si>
  <si>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</si>
  <si>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</si>
  <si>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</si>
  <si>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</si>
  <si>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</si>
  <si>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</si>
  <si>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</si>
  <si>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</si>
  <si>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</si>
  <si>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</si>
  <si>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</si>
  <si>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</si>
  <si>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</si>
  <si>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</si>
  <si>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</si>
  <si>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</si>
  <si>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</si>
  <si>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</si>
  <si>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</si>
  <si>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</si>
  <si>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</si>
  <si>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</si>
  <si>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</si>
  <si>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</si>
  <si>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-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</si>
  <si>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</si>
  <si>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</si>
  <si>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</si>
  <si>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</si>
  <si>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</si>
  <si>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</si>
  <si>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</si>
  <si>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</si>
  <si>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</si>
  <si>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</si>
  <si>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</si>
  <si>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</si>
  <si>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</si>
  <si>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>E12</t>
  </si>
  <si>
    <t xml:space="preserve">  (GREATER OF (E5 - E8 - E11) OR 0)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</si>
  <si>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</si>
  <si>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</si>
  <si>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</si>
  <si>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</si>
  <si>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</si>
  <si>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</si>
  <si>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</si>
  <si>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</si>
  <si>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</si>
  <si>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</si>
  <si>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</si>
  <si>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</si>
  <si>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</si>
  <si>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</si>
  <si>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</si>
  <si>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</si>
  <si>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</si>
  <si>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</si>
  <si>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</si>
  <si>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</si>
  <si>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</si>
  <si>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I1</t>
  </si>
  <si>
    <t>I2</t>
  </si>
  <si>
    <t>I3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</si>
  <si>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</si>
  <si>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</si>
  <si>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</si>
  <si>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</si>
  <si>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</si>
  <si>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</si>
  <si>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</si>
  <si>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</si>
  <si>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</si>
  <si>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TIFMEMB</t>
  </si>
  <si>
    <t>BROWN COUNTY CCDEB</t>
  </si>
  <si>
    <t>Big Foot UHS</t>
  </si>
  <si>
    <t>WALWORTH COUNTY CCDEB</t>
  </si>
  <si>
    <t>Delavan-Darien</t>
  </si>
  <si>
    <t>Denmark</t>
  </si>
  <si>
    <t>Depere</t>
  </si>
  <si>
    <t>East Troy Community</t>
  </si>
  <si>
    <t>Elkhorn Area</t>
  </si>
  <si>
    <t>Genoa City J2</t>
  </si>
  <si>
    <t>Howard-Suamico</t>
  </si>
  <si>
    <t>Lake Geneva J1</t>
  </si>
  <si>
    <t>Lake Geneva-Genoa UHS</t>
  </si>
  <si>
    <t>Pulaski Community</t>
  </si>
  <si>
    <t>Sharon J11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</si>
  <si>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</si>
  <si>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</si>
  <si>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</si>
  <si>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</si>
  <si>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</si>
  <si>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</si>
  <si>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CCDEB AID APPROPRIATION PRORATION***</t>
  </si>
  <si>
    <t>SECONDARY GUARANTEED VALUATION (A7A * G6)</t>
  </si>
  <si>
    <t>TERTIARY GUARANTEED VALUATION (A7A * G11)</t>
  </si>
  <si>
    <t>TOTAL CCDEB MEMBERSHIP:</t>
  </si>
  <si>
    <t>INPUT DATA FOR: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</si>
  <si>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</si>
  <si>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</si>
  <si>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</si>
  <si>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</si>
  <si>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</si>
  <si>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</si>
  <si>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COST CEILINGS</t>
  </si>
  <si>
    <t>I4</t>
  </si>
  <si>
    <t>CCDEB PRORATED AID</t>
  </si>
  <si>
    <t>*** AID IS PRORATED BECAUSE THE STATE APPROPRIATION IS NOT ENOUGH TO FUND THE CCDEB AID ELIGIBILITY.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</si>
  <si>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</si>
  <si>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</si>
  <si>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</si>
  <si>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</si>
  <si>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</si>
  <si>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 xml:space="preserve">DISTRICT EQUALIZED VALUE = </t>
  </si>
  <si>
    <t>AID ELIGIBILITY</t>
  </si>
  <si>
    <t>PRORATED AID*</t>
  </si>
  <si>
    <t>GRAND TOTAL</t>
  </si>
  <si>
    <t>NET COST FOR AID</t>
  </si>
  <si>
    <t>RATIO OF GEN AID TO ENHANCED COST (H3/E5)</t>
  </si>
  <si>
    <t>F1</t>
  </si>
  <si>
    <t xml:space="preserve">VALUE PER ENHANCED MEMBERS (F1 / A7A)= </t>
  </si>
  <si>
    <t xml:space="preserve">   (LESSER OF (E5 - E8) OR (E10 - E8)</t>
  </si>
  <si>
    <t>FINAL GENERAL AID RUN GUARANTEES</t>
  </si>
  <si>
    <t>F1A</t>
  </si>
  <si>
    <t>*Final Aid Proration:</t>
  </si>
  <si>
    <t>E1</t>
  </si>
  <si>
    <t>PLREDIND</t>
  </si>
  <si>
    <t>TIFOUT</t>
  </si>
  <si>
    <t>h2</t>
  </si>
  <si>
    <t>TGDIFF</t>
  </si>
  <si>
    <t>h3</t>
  </si>
  <si>
    <t>i1</t>
  </si>
  <si>
    <t>i3</t>
  </si>
  <si>
    <t>CHCRATE</t>
  </si>
  <si>
    <t>COST OF LAWSUIT AND/OR INDIGENT TRANSPORTATION</t>
  </si>
  <si>
    <t>E3</t>
  </si>
  <si>
    <t>SUMMARY BY CCDEB</t>
  </si>
  <si>
    <t>TOTAL CCDEB COST</t>
  </si>
  <si>
    <t>Linn J4</t>
  </si>
  <si>
    <t>Brillion</t>
  </si>
  <si>
    <t>CALUMET COUNTY CCDEB</t>
  </si>
  <si>
    <t>Chilton</t>
  </si>
  <si>
    <t>New Holstein</t>
  </si>
  <si>
    <t>chccst_attributable_todist</t>
  </si>
  <si>
    <t>CHC_HOHARM</t>
  </si>
  <si>
    <t>ccdeb_tot_cost</t>
  </si>
  <si>
    <t>ccdeb_tot_kids</t>
  </si>
  <si>
    <t>chcmem_joint</t>
  </si>
  <si>
    <t>chcmem_sole_plus joint</t>
  </si>
  <si>
    <t>SOLELY &amp; JOINTLY ENROLLED MEMBS IN CCDEB</t>
  </si>
  <si>
    <t>CCDEB CALC ENHANCED MEMBS (DISTRICT+CDEB)</t>
  </si>
  <si>
    <t>CCDEB COST (CCDEB AVG COST * CDEB MEMBS)</t>
  </si>
  <si>
    <t>CDEB ENROLLED</t>
  </si>
  <si>
    <t>2022-23 CCDEB AID FINAL COMPUTATION</t>
  </si>
  <si>
    <t>PART A: 2021-22 MEMBERSHIP + CCDEB MEMBERSHIP*</t>
  </si>
  <si>
    <t>PART G: 2022-23 EQUALIZATION AID  CALCULATION</t>
  </si>
  <si>
    <t>PART E: 2021-22 SHARED COST + CCDEB COST**</t>
  </si>
  <si>
    <t>PART H: 2022-23 GENERAL AID ELIGIBILITY</t>
  </si>
  <si>
    <t>PART I: 2022-23 CCDEB AID</t>
  </si>
  <si>
    <t>** NET COST OF SOLELY AND JOINTLY ENROLLED MEMBS IN CCDEB, AS REPORTED IN THE 2021-22 CCDEB ANNUALS.</t>
  </si>
  <si>
    <t>2022-23 CCDEB FINAL AID COMPUTATION*</t>
  </si>
  <si>
    <t>* See individual district computations under the "2022-23 AID BY DISTRICT" tab in this workbook.</t>
  </si>
  <si>
    <t>Fontana J8</t>
  </si>
  <si>
    <t>Geneva J4</t>
  </si>
  <si>
    <t>* SOLELY AND JOINTLY ENROLLED MEMBS IN CCDEB AS REPORTED ON THE 2021-22 PI-1561 &amp; PI-1562</t>
  </si>
  <si>
    <t>PART F: 2021 EQUALIZED PROP VALUE (MAY 2022 CERT)
+ 2016 COMP VAL (MAY 2017 CERT)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</si>
</sst>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&quot;$&quot;#,##0"/>
    <numFmt numFmtId="165" formatCode="0.0000000000"/>
    <numFmt numFmtId="166" formatCode="0.00000000"/>
    <numFmt numFmtId="167" formatCode="#,##0.00000000000"/>
    <numFmt numFmtId="168" formatCode="0.00000000000"/>
    <numFmt numFmtId="169" formatCode="#,##0.0000000000"/>
    <numFmt numFmtId="170" formatCode="_(* #,##0.000000_);_(* \(#,##0.000000\);_(* &quot;-&quot;??_);_(@_)"/>
    <numFmt numFmtId="171" formatCode="_(* #,##0_);_(* \(#,##0\);_(* &quot;-&quot;??_);_(@_)"/>
    <numFmt numFmtId="172" formatCode="_(* #,##0.0000000000_);_(* \(#,##0.0000000000\);_(* &quot;-&quot;??_);_(@_)"/>
  </numFmts>
  <fonts count="3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8"/>
      <color rgb="FF0070C0"/>
      <name val="Arial"/>
      <family val="2"/>
    </font>
    <font>
      <b/>
      <u val="double"/>
      <sz val="13"/>
      <color theme="1"/>
      <name val="Arial"/>
      <family val="2"/>
    </font>
    <font>
      <b/>
      <u/>
      <sz val="8"/>
      <color theme="1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25" applyNumberFormat="0" applyAlignment="0" applyProtection="0"/>
    <xf numFmtId="0" fontId="31" fillId="7" borderId="26" applyNumberFormat="0" applyAlignment="0" applyProtection="0"/>
    <xf numFmtId="0" fontId="32" fillId="7" borderId="25" applyNumberFormat="0" applyAlignment="0" applyProtection="0"/>
    <xf numFmtId="0" fontId="33" fillId="0" borderId="27" applyNumberFormat="0" applyFill="0" applyAlignment="0" applyProtection="0"/>
    <xf numFmtId="0" fontId="34" fillId="8" borderId="28" applyNumberFormat="0" applyAlignment="0" applyProtection="0"/>
    <xf numFmtId="0" fontId="35" fillId="0" borderId="0" applyNumberFormat="0" applyFill="0" applyBorder="0" applyAlignment="0" applyProtection="0"/>
    <xf numFmtId="0" fontId="22" fillId="9" borderId="2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8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8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8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8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5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3" fontId="3" fillId="0" borderId="7" xfId="0" applyNumberFormat="1" applyFont="1" applyBorder="1"/>
    <xf numFmtId="3" fontId="3" fillId="0" borderId="8" xfId="0" applyNumberFormat="1" applyFont="1" applyBorder="1"/>
    <xf numFmtId="4" fontId="3" fillId="0" borderId="8" xfId="0" applyNumberFormat="1" applyFont="1" applyBorder="1"/>
    <xf numFmtId="0" fontId="7" fillId="0" borderId="0" xfId="0" applyFont="1"/>
    <xf numFmtId="4" fontId="3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quotePrefix="1" applyFont="1" applyAlignment="1">
      <alignment horizontal="right"/>
    </xf>
    <xf numFmtId="0" fontId="5" fillId="0" borderId="0" xfId="0" quotePrefix="1" applyFont="1" applyAlignment="1">
      <alignment horizontal="center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9" xfId="0" applyFont="1" applyBorder="1" applyAlignment="1">
      <alignment horizontal="right"/>
    </xf>
    <xf numFmtId="3" fontId="10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0" fontId="1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10" xfId="0" applyFont="1" applyBorder="1" applyAlignment="1">
      <alignment horizontal="right"/>
    </xf>
    <xf numFmtId="3" fontId="15" fillId="0" borderId="10" xfId="0" applyNumberFormat="1" applyFont="1" applyBorder="1"/>
    <xf numFmtId="164" fontId="15" fillId="0" borderId="10" xfId="0" applyNumberFormat="1" applyFont="1" applyBorder="1"/>
    <xf numFmtId="0" fontId="2" fillId="0" borderId="10" xfId="0" applyFont="1" applyBorder="1"/>
    <xf numFmtId="0" fontId="12" fillId="0" borderId="11" xfId="0" applyFont="1" applyBorder="1"/>
    <xf numFmtId="3" fontId="12" fillId="0" borderId="11" xfId="0" applyNumberFormat="1" applyFont="1" applyBorder="1"/>
    <xf numFmtId="164" fontId="12" fillId="0" borderId="11" xfId="0" applyNumberFormat="1" applyFont="1" applyBorder="1"/>
    <xf numFmtId="0" fontId="10" fillId="0" borderId="11" xfId="0" applyFont="1" applyBorder="1"/>
    <xf numFmtId="164" fontId="10" fillId="0" borderId="11" xfId="0" applyNumberFormat="1" applyFont="1" applyBorder="1"/>
    <xf numFmtId="1" fontId="12" fillId="0" borderId="11" xfId="0" applyNumberFormat="1" applyFont="1" applyBorder="1"/>
    <xf numFmtId="0" fontId="16" fillId="0" borderId="0" xfId="0" applyFont="1"/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12" fillId="0" borderId="12" xfId="0" applyNumberFormat="1" applyFont="1" applyBorder="1"/>
    <xf numFmtId="0" fontId="3" fillId="0" borderId="0" xfId="0" applyFont="1" applyAlignment="1">
      <alignment horizontal="left"/>
    </xf>
    <xf numFmtId="167" fontId="3" fillId="0" borderId="0" xfId="0" applyNumberFormat="1" applyFont="1"/>
    <xf numFmtId="166" fontId="3" fillId="0" borderId="0" xfId="0" applyNumberFormat="1" applyFont="1"/>
    <xf numFmtId="169" fontId="3" fillId="0" borderId="0" xfId="0" applyNumberFormat="1" applyFont="1"/>
    <xf numFmtId="0" fontId="19" fillId="0" borderId="0" xfId="1" applyFont="1" applyAlignment="1">
      <alignment horizontal="center"/>
    </xf>
    <xf numFmtId="0" fontId="20" fillId="0" borderId="0" xfId="0" applyFont="1"/>
    <xf numFmtId="0" fontId="21" fillId="0" borderId="0" xfId="0" applyFont="1"/>
    <xf numFmtId="0" fontId="19" fillId="0" borderId="0" xfId="1" applyFont="1"/>
    <xf numFmtId="3" fontId="19" fillId="0" borderId="0" xfId="1" applyNumberFormat="1" applyFont="1"/>
    <xf numFmtId="165" fontId="19" fillId="0" borderId="0" xfId="1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68" fontId="5" fillId="0" borderId="0" xfId="0" applyNumberFormat="1" applyFont="1"/>
    <xf numFmtId="164" fontId="7" fillId="0" borderId="0" xfId="0" applyNumberFormat="1" applyFont="1"/>
    <xf numFmtId="43" fontId="20" fillId="0" borderId="0" xfId="2" applyFont="1"/>
    <xf numFmtId="43" fontId="19" fillId="0" borderId="0" xfId="2" applyFont="1"/>
    <xf numFmtId="170" fontId="20" fillId="0" borderId="0" xfId="2" applyNumberFormat="1" applyFont="1"/>
    <xf numFmtId="43" fontId="19" fillId="0" borderId="0" xfId="2" applyFont="1" applyFill="1"/>
    <xf numFmtId="43" fontId="20" fillId="0" borderId="0" xfId="2" applyFont="1" applyFill="1"/>
    <xf numFmtId="170" fontId="19" fillId="0" borderId="0" xfId="2" applyNumberFormat="1" applyFont="1"/>
    <xf numFmtId="171" fontId="19" fillId="0" borderId="0" xfId="2" applyNumberFormat="1" applyFont="1"/>
    <xf numFmtId="171" fontId="19" fillId="0" borderId="0" xfId="2" applyNumberFormat="1" applyFont="1" applyFill="1"/>
    <xf numFmtId="171" fontId="20" fillId="0" borderId="0" xfId="2" applyNumberFormat="1" applyFont="1"/>
    <xf numFmtId="172" fontId="20" fillId="0" borderId="0" xfId="2" applyNumberFormat="1" applyFont="1"/>
    <xf numFmtId="172" fontId="19" fillId="0" borderId="0" xfId="2" applyNumberFormat="1" applyFont="1"/>
    <xf numFmtId="171" fontId="20" fillId="0" borderId="0" xfId="2" applyNumberFormat="1" applyFont="1" applyFill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01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22" fmlaLink="WORK_CCDEB_DATA!$A$1" fmlaRange="WORK_CCDEB_DATA!$B$2:$B$26" noThreeD="1" sel="2" val="0"/>
</file>

<file path=xl/ctrlProps/ctrlProp2.xml><?xml version="1.0" encoding="utf-8"?>
<formControlPr xmlns="http://schemas.microsoft.com/office/spreadsheetml/2009/9/main" objectType="Drop" dropLines="15" dropStyle="combo" dx="22" fmlaLink="WORK_CCDEB_DATA!$A$1" fmlaRange="WORK_CCDEB_DATA!$A$2:$A$26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146050</xdr:colOff>
          <xdr:row>2</xdr:row>
          <xdr:rowOff>12700</xdr:rowOff>
        </xdr:from>
        <xdr:to>
          <xdr:col>14</xdr:col>
          <xdr:colOff>298450</xdr:colOff>
          <xdr:row>2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514350</xdr:colOff>
          <xdr:row>2</xdr:row>
          <xdr:rowOff>12700</xdr:rowOff>
        </xdr:from>
        <xdr:to>
          <xdr:col>15</xdr:col>
          <xdr:colOff>393700</xdr:colOff>
          <xdr:row>2</xdr:row>
          <xdr:rowOff>203200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zoomScale="75" zoomScaleNormal="75" workbookViewId="0">
      <pane ySplit="6" topLeftCell="A7" activePane="bottomLeft" state="frozenSplit"/>
      <selection pane="bottomLeft" activeCell="J13" sqref="J13"/>
    </sheetView>
  </sheetViews>
  <sheetFormatPr defaultColWidth="9.1796875" defaultRowHeight="14" x14ac:dyDescent="0.3"/>
  <cols>
    <col min="1" max="1" width="44.1796875" style="1" customWidth="1"/>
    <col min="2" max="4" width="22" style="1" customWidth="1"/>
    <col min="5" max="5" width="18.26953125" style="1" customWidth="1"/>
    <col min="6" max="6" width="2.54296875" style="1" customWidth="1"/>
    <col min="7" max="7" width="18.453125" style="1" customWidth="1"/>
    <col min="8" max="16384" width="9.1796875" style="1"/>
  </cols>
  <sheetData>
    <row r="1" spans="1:16" ht="16.5" x14ac:dyDescent="0.35">
      <c r="A1" s="89" t="s">
        <v>0</v>
      </c>
      <c r="B1" s="89"/>
      <c r="C1" s="89"/>
      <c r="D1" s="89"/>
      <c r="E1" s="89"/>
      <c r="F1" s="89"/>
      <c r="G1" s="89"/>
      <c r="H1" s="89"/>
      <c r="I1" s="9"/>
      <c r="J1" s="9"/>
      <c r="K1" s="9"/>
      <c r="L1" s="9"/>
      <c r="M1" s="9"/>
      <c r="N1" s="9"/>
      <c r="O1" s="9"/>
      <c r="P1" s="9"/>
    </row>
    <row r="2" spans="1:16" ht="16.5" x14ac:dyDescent="0.35">
      <c r="A2" s="89" t="s">
        <v>173</v>
      </c>
      <c r="B2" s="89"/>
      <c r="C2" s="89"/>
      <c r="D2" s="89"/>
      <c r="E2" s="89"/>
      <c r="F2" s="89"/>
      <c r="G2" s="89"/>
      <c r="H2" s="89"/>
      <c r="I2" s="9"/>
      <c r="J2" s="9"/>
      <c r="K2" s="9"/>
      <c r="L2" s="9"/>
      <c r="M2" s="9"/>
      <c r="N2" s="9"/>
      <c r="O2" s="9"/>
      <c r="P2" s="9"/>
    </row>
    <row r="3" spans="1:16" ht="16.5" x14ac:dyDescent="0.35">
      <c r="A3" s="90" t="s">
        <v>149</v>
      </c>
      <c r="B3" s="90"/>
      <c r="C3" s="90"/>
      <c r="D3" s="90"/>
      <c r="E3" s="90"/>
      <c r="F3" s="90"/>
      <c r="G3" s="90"/>
      <c r="H3" s="90"/>
      <c r="I3" s="9"/>
      <c r="J3" s="9"/>
      <c r="K3" s="9"/>
      <c r="L3" s="9"/>
      <c r="M3" s="9"/>
      <c r="N3" s="9"/>
      <c r="O3" s="9"/>
      <c r="P3" s="9"/>
    </row>
    <row r="4" spans="1:16" x14ac:dyDescent="0.3">
      <c r="A4" s="45"/>
      <c r="G4" s="31"/>
    </row>
    <row r="5" spans="1:16" ht="14.5" thickBot="1" x14ac:dyDescent="0.35">
      <c r="A5" s="45"/>
      <c r="I5" s="31"/>
      <c r="J5" s="31"/>
    </row>
    <row r="6" spans="1:16" ht="14.5" thickBot="1" x14ac:dyDescent="0.35">
      <c r="B6" s="42" t="s">
        <v>165</v>
      </c>
      <c r="C6" s="42" t="s">
        <v>150</v>
      </c>
      <c r="D6" s="42" t="s">
        <v>130</v>
      </c>
      <c r="E6" s="36" t="s">
        <v>127</v>
      </c>
      <c r="F6" s="36"/>
      <c r="G6" s="38" t="s">
        <v>128</v>
      </c>
      <c r="O6" s="31"/>
      <c r="P6" s="31"/>
    </row>
    <row r="7" spans="1:16" ht="18" x14ac:dyDescent="0.4">
      <c r="A7" s="33" t="str">
        <f>WORK_CCDEB_DATA!C3</f>
        <v>BROWN COUNTY CCDEB</v>
      </c>
      <c r="B7" s="33"/>
      <c r="C7" s="33"/>
      <c r="D7" s="33"/>
    </row>
    <row r="8" spans="1:16" s="34" customFormat="1" ht="15.5" x14ac:dyDescent="0.35">
      <c r="A8" s="34" t="str">
        <f>WORK_CCDEB_DATA!B3</f>
        <v>Ashwaubenon</v>
      </c>
      <c r="B8" s="39">
        <f>VLOOKUP($A8,WORK_CCDEB_DATA!$B$3:$AZ$26,9,FALSE)</f>
        <v>22</v>
      </c>
      <c r="C8" s="39">
        <f>VLOOKUP($A8,WORK_CCDEB_DATA!$B$3:$AZ$26,49,FALSE)</f>
        <v>4219301</v>
      </c>
      <c r="D8" s="39">
        <f>VLOOKUP($A8,WORK_CCDEB_DATA!$B$3:$AZ$26,12,FALSE)</f>
        <v>524433</v>
      </c>
      <c r="E8" s="39">
        <f>VLOOKUP($A8,WORK_CCDEB_DATA!$B$3:$AZ$26,46,FALSE)</f>
        <v>197335</v>
      </c>
      <c r="F8" s="39"/>
      <c r="G8" s="39">
        <f>VLOOKUP($A8,WORK_CCDEB_DATA!$B$3:$AZ$26,47,FALSE)</f>
        <v>133702</v>
      </c>
    </row>
    <row r="9" spans="1:16" s="34" customFormat="1" ht="15.5" x14ac:dyDescent="0.35">
      <c r="A9" s="34" t="str">
        <f>WORK_CCDEB_DATA!B8</f>
        <v>Denmark</v>
      </c>
      <c r="B9" s="39">
        <f>VLOOKUP($A9,WORK_CCDEB_DATA!$B$3:$AZ$26,9,FALSE)</f>
        <v>14</v>
      </c>
      <c r="C9" s="39">
        <f>VLOOKUP($A9,WORK_CCDEB_DATA!$B$3:$AZ$26,49,FALSE)</f>
        <v>4219301</v>
      </c>
      <c r="D9" s="39">
        <f>VLOOKUP($A9,WORK_CCDEB_DATA!$B$3:$AZ$26,12,FALSE)</f>
        <v>333730</v>
      </c>
      <c r="E9" s="39">
        <f>VLOOKUP($A9,WORK_CCDEB_DATA!$B$3:$AZ$26,46,FALSE)</f>
        <v>197957</v>
      </c>
      <c r="F9" s="35"/>
      <c r="G9" s="39">
        <f>VLOOKUP($A9,WORK_CCDEB_DATA!$B$3:$AZ$26,47,FALSE)</f>
        <v>134124</v>
      </c>
    </row>
    <row r="10" spans="1:16" s="34" customFormat="1" ht="15.5" x14ac:dyDescent="0.35">
      <c r="A10" s="34" t="str">
        <f>WORK_CCDEB_DATA!B9</f>
        <v>Depere</v>
      </c>
      <c r="B10" s="39">
        <f>VLOOKUP($A10,WORK_CCDEB_DATA!$B$3:$AZ$26,9,FALSE)</f>
        <v>52</v>
      </c>
      <c r="C10" s="39">
        <f>VLOOKUP($A10,WORK_CCDEB_DATA!$B$3:$AZ$26,49,FALSE)</f>
        <v>4219301</v>
      </c>
      <c r="D10" s="39">
        <f>VLOOKUP($A10,WORK_CCDEB_DATA!$B$3:$AZ$26,12,FALSE)</f>
        <v>1239569</v>
      </c>
      <c r="E10" s="39">
        <f>VLOOKUP($A10,WORK_CCDEB_DATA!$B$3:$AZ$26,46,FALSE)</f>
        <v>765333</v>
      </c>
      <c r="F10" s="35"/>
      <c r="G10" s="39">
        <f>VLOOKUP($A10,WORK_CCDEB_DATA!$B$3:$AZ$26,47,FALSE)</f>
        <v>518544</v>
      </c>
    </row>
    <row r="11" spans="1:16" s="34" customFormat="1" ht="15.5" x14ac:dyDescent="0.35">
      <c r="A11" s="34" t="str">
        <f>WORK_CCDEB_DATA!B15</f>
        <v>Howard-Suamico</v>
      </c>
      <c r="B11" s="39">
        <f>VLOOKUP($A11,WORK_CCDEB_DATA!$B$3:$AZ$26,9,FALSE)</f>
        <v>19</v>
      </c>
      <c r="C11" s="39">
        <f>VLOOKUP($A11,WORK_CCDEB_DATA!$B$3:$AZ$26,49,FALSE)</f>
        <v>4219301</v>
      </c>
      <c r="D11" s="39">
        <f>VLOOKUP($A11,WORK_CCDEB_DATA!$B$3:$AZ$26,12,FALSE)</f>
        <v>452919</v>
      </c>
      <c r="E11" s="39">
        <f>VLOOKUP($A11,WORK_CCDEB_DATA!$B$3:$AZ$26,46,FALSE)</f>
        <v>274461</v>
      </c>
      <c r="F11" s="35"/>
      <c r="G11" s="39">
        <f>VLOOKUP($A11,WORK_CCDEB_DATA!$B$3:$AZ$26,47,FALSE)</f>
        <v>185958</v>
      </c>
    </row>
    <row r="12" spans="1:16" s="34" customFormat="1" ht="15.5" x14ac:dyDescent="0.35">
      <c r="A12" s="34" t="str">
        <f>WORK_CCDEB_DATA!B20</f>
        <v>Pulaski Community</v>
      </c>
      <c r="B12" s="39">
        <f>VLOOKUP($A12,WORK_CCDEB_DATA!$B$3:$AZ$26,9,FALSE)</f>
        <v>5</v>
      </c>
      <c r="C12" s="39">
        <f>VLOOKUP($A12,WORK_CCDEB_DATA!$B$3:$AZ$26,49,FALSE)</f>
        <v>4219301</v>
      </c>
      <c r="D12" s="39">
        <f>VLOOKUP($A12,WORK_CCDEB_DATA!$B$3:$AZ$26,12,FALSE)</f>
        <v>119189</v>
      </c>
      <c r="E12" s="39">
        <f>VLOOKUP($A12,WORK_CCDEB_DATA!$B$3:$AZ$26,46,FALSE)</f>
        <v>82056</v>
      </c>
      <c r="F12" s="35"/>
      <c r="G12" s="39">
        <f>VLOOKUP($A12,WORK_CCDEB_DATA!$B$3:$AZ$26,47,FALSE)</f>
        <v>55596</v>
      </c>
    </row>
    <row r="13" spans="1:16" s="34" customFormat="1" ht="15.5" x14ac:dyDescent="0.35">
      <c r="A13" s="34" t="str">
        <f>WORK_CCDEB_DATA!B23</f>
        <v>West Depere</v>
      </c>
      <c r="B13" s="39">
        <f>VLOOKUP($A13,WORK_CCDEB_DATA!$B$3:$AZ$26,9,FALSE)</f>
        <v>48</v>
      </c>
      <c r="C13" s="39">
        <f>VLOOKUP($A13,WORK_CCDEB_DATA!$B$3:$AZ$26,49,FALSE)</f>
        <v>4219301</v>
      </c>
      <c r="D13" s="39">
        <f>VLOOKUP($A13,WORK_CCDEB_DATA!$B$3:$AZ$26,12,FALSE)</f>
        <v>1144217</v>
      </c>
      <c r="E13" s="39">
        <f>VLOOKUP($A13,WORK_CCDEB_DATA!$B$3:$AZ$26,46,FALSE)</f>
        <v>601501</v>
      </c>
      <c r="F13" s="35"/>
      <c r="G13" s="39">
        <f>VLOOKUP($A13,WORK_CCDEB_DATA!$B$3:$AZ$26,47,FALSE)</f>
        <v>407541</v>
      </c>
    </row>
    <row r="14" spans="1:16" s="34" customFormat="1" ht="15.5" x14ac:dyDescent="0.35">
      <c r="A14" s="34" t="str">
        <f>WORK_CCDEB_DATA!B26</f>
        <v>Wrightstown Community</v>
      </c>
      <c r="B14" s="39">
        <f>VLOOKUP($A14,WORK_CCDEB_DATA!$B$3:$AZ$26,9,FALSE)</f>
        <v>17</v>
      </c>
      <c r="C14" s="39">
        <f>VLOOKUP($A14,WORK_CCDEB_DATA!$B$3:$AZ$26,49,FALSE)</f>
        <v>4219301</v>
      </c>
      <c r="D14" s="39">
        <f>VLOOKUP($A14,WORK_CCDEB_DATA!$B$3:$AZ$26,12,FALSE)</f>
        <v>405244</v>
      </c>
      <c r="E14" s="39">
        <f>VLOOKUP($A14,WORK_CCDEB_DATA!$B$3:$AZ$26,46,FALSE)</f>
        <v>225161</v>
      </c>
      <c r="F14" s="35"/>
      <c r="G14" s="39">
        <f>VLOOKUP($A14,WORK_CCDEB_DATA!$B$3:$AZ$26,47,FALSE)</f>
        <v>152556</v>
      </c>
    </row>
    <row r="15" spans="1:16" s="44" customFormat="1" ht="16" thickBot="1" x14ac:dyDescent="0.4">
      <c r="A15" s="50"/>
      <c r="B15" s="51">
        <f>SUM(B8:B14)</f>
        <v>177</v>
      </c>
      <c r="C15" s="51"/>
      <c r="D15" s="52">
        <f>SUM(D8:D14)</f>
        <v>4219301</v>
      </c>
      <c r="E15" s="52">
        <f>SUM(E8:E14)</f>
        <v>2343804</v>
      </c>
      <c r="F15" s="52"/>
      <c r="G15" s="62">
        <f>SUM(G8:G14)</f>
        <v>1588021</v>
      </c>
      <c r="H15" s="37"/>
    </row>
    <row r="16" spans="1:16" s="34" customFormat="1" ht="15.5" x14ac:dyDescent="0.35">
      <c r="B16" s="39"/>
      <c r="C16" s="39"/>
      <c r="D16" s="39"/>
      <c r="E16" s="35"/>
      <c r="F16" s="35"/>
      <c r="G16" s="35"/>
    </row>
    <row r="17" spans="1:11" ht="18" x14ac:dyDescent="0.4">
      <c r="A17" s="33" t="str">
        <f>WORK_CCDEB_DATA!C5</f>
        <v>CALUMET COUNTY CCDEB</v>
      </c>
      <c r="B17" s="40"/>
      <c r="C17" s="40"/>
      <c r="D17" s="40"/>
    </row>
    <row r="18" spans="1:11" s="34" customFormat="1" ht="15.5" x14ac:dyDescent="0.35">
      <c r="A18" s="34" t="str">
        <f>WORK_CCDEB_DATA!B5</f>
        <v>Brillion</v>
      </c>
      <c r="B18" s="39">
        <f>VLOOKUP($A18,WORK_CCDEB_DATA!$B$3:$AZ$26,9,FALSE)</f>
        <v>15</v>
      </c>
      <c r="C18" s="39">
        <f>VLOOKUP($A18,WORK_CCDEB_DATA!$B$3:$AZ$26,49,FALSE)</f>
        <v>1688059</v>
      </c>
      <c r="D18" s="39">
        <f>VLOOKUP($A18,WORK_CCDEB_DATA!$B$3:$AZ$26,12,FALSE)</f>
        <v>436567</v>
      </c>
      <c r="E18" s="39">
        <f>VLOOKUP($A18,WORK_CCDEB_DATA!$B$3:$AZ$26,46,FALSE)</f>
        <v>313828</v>
      </c>
      <c r="F18" s="35"/>
      <c r="G18" s="39">
        <f>VLOOKUP($A18,WORK_CCDEB_DATA!$B$3:$AZ$26,47,FALSE)</f>
        <v>212631</v>
      </c>
    </row>
    <row r="19" spans="1:11" s="34" customFormat="1" ht="15.5" x14ac:dyDescent="0.35">
      <c r="A19" s="34" t="str">
        <f>WORK_CCDEB_DATA!B6</f>
        <v>Chilton</v>
      </c>
      <c r="B19" s="39">
        <f>VLOOKUP($A19,WORK_CCDEB_DATA!$B$3:$AZ$26,9,FALSE)</f>
        <v>35</v>
      </c>
      <c r="C19" s="39">
        <f>VLOOKUP($A19,WORK_CCDEB_DATA!$B$3:$AZ$26,49,FALSE)</f>
        <v>1688059</v>
      </c>
      <c r="D19" s="39">
        <f>VLOOKUP($A19,WORK_CCDEB_DATA!$B$3:$AZ$26,12,FALSE)</f>
        <v>1018656</v>
      </c>
      <c r="E19" s="39">
        <f>VLOOKUP($A19,WORK_CCDEB_DATA!$B$3:$AZ$26,46,FALSE)</f>
        <v>649550</v>
      </c>
      <c r="F19" s="35"/>
      <c r="G19" s="39">
        <f>VLOOKUP($A19,WORK_CCDEB_DATA!$B$3:$AZ$26,47,FALSE)</f>
        <v>440096</v>
      </c>
    </row>
    <row r="20" spans="1:11" s="34" customFormat="1" ht="15.5" x14ac:dyDescent="0.35">
      <c r="A20" s="34" t="str">
        <f>WORK_CCDEB_DATA!B19</f>
        <v>New Holstein</v>
      </c>
      <c r="B20" s="39">
        <f>VLOOKUP($A20,WORK_CCDEB_DATA!$B$3:$AZ$26,9,FALSE)</f>
        <v>8</v>
      </c>
      <c r="C20" s="39">
        <f>VLOOKUP($A20,WORK_CCDEB_DATA!$B$3:$AZ$26,49,FALSE)</f>
        <v>1688059</v>
      </c>
      <c r="D20" s="39">
        <f>VLOOKUP($A20,WORK_CCDEB_DATA!$B$3:$AZ$26,12,FALSE)</f>
        <v>232836</v>
      </c>
      <c r="E20" s="39">
        <f>VLOOKUP($A20,WORK_CCDEB_DATA!$B$3:$AZ$26,46,FALSE)</f>
        <v>125166</v>
      </c>
      <c r="F20" s="35"/>
      <c r="G20" s="39">
        <f>VLOOKUP($A20,WORK_CCDEB_DATA!$B$3:$AZ$26,47,FALSE)</f>
        <v>84805</v>
      </c>
    </row>
    <row r="21" spans="1:11" s="34" customFormat="1" ht="16" thickBot="1" x14ac:dyDescent="0.4">
      <c r="A21" s="53"/>
      <c r="B21" s="51">
        <f>SUM(B18:B20)</f>
        <v>58</v>
      </c>
      <c r="C21" s="51"/>
      <c r="D21" s="52">
        <f>SUM(D18:D20)</f>
        <v>1688059</v>
      </c>
      <c r="E21" s="52">
        <f>SUM(E18:E20)</f>
        <v>1088544</v>
      </c>
      <c r="F21" s="54"/>
      <c r="G21" s="62">
        <f>SUM(G18:G20)</f>
        <v>737532</v>
      </c>
      <c r="H21" s="37"/>
    </row>
    <row r="22" spans="1:11" x14ac:dyDescent="0.3">
      <c r="B22" s="41"/>
      <c r="C22" s="41"/>
      <c r="D22" s="41"/>
    </row>
    <row r="23" spans="1:11" ht="18" x14ac:dyDescent="0.4">
      <c r="A23" s="33" t="str">
        <f>WORK_CCDEB_DATA!C4</f>
        <v>WALWORTH COUNTY CCDEB</v>
      </c>
      <c r="B23" s="40"/>
      <c r="C23" s="40"/>
      <c r="D23" s="40"/>
    </row>
    <row r="24" spans="1:11" s="34" customFormat="1" ht="15.5" x14ac:dyDescent="0.35">
      <c r="A24" s="34" t="str">
        <f>WORK_CCDEB_DATA!B4</f>
        <v>Big Foot UHS</v>
      </c>
      <c r="B24" s="39">
        <f>VLOOKUP($A24,WORK_CCDEB_DATA!$B$3:$AZ$26,9,FALSE)</f>
        <v>7</v>
      </c>
      <c r="C24" s="39">
        <f>VLOOKUP($A24,WORK_CCDEB_DATA!$B$3:$AZ$26,49,FALSE)</f>
        <v>8052987</v>
      </c>
      <c r="D24" s="39">
        <f>VLOOKUP($A24,WORK_CCDEB_DATA!$B$3:$AZ$26,12,FALSE)</f>
        <v>417562</v>
      </c>
      <c r="E24" s="39">
        <f>VLOOKUP($A24,WORK_CCDEB_DATA!$B$3:$AZ$26,46,FALSE)</f>
        <v>2201</v>
      </c>
      <c r="F24" s="35"/>
      <c r="G24" s="39">
        <f>VLOOKUP($A24,WORK_CCDEB_DATA!$B$3:$AZ$26,47,FALSE)</f>
        <v>1491</v>
      </c>
    </row>
    <row r="25" spans="1:11" s="34" customFormat="1" ht="15.5" x14ac:dyDescent="0.35">
      <c r="A25" s="34" t="str">
        <f>WORK_CCDEB_DATA!B7</f>
        <v>Delavan-Darien</v>
      </c>
      <c r="B25" s="39">
        <f>VLOOKUP($A25,WORK_CCDEB_DATA!$B$3:$AZ$26,9,FALSE)</f>
        <v>20</v>
      </c>
      <c r="C25" s="39">
        <f>VLOOKUP($A25,WORK_CCDEB_DATA!$B$3:$AZ$26,49,FALSE)</f>
        <v>8052987</v>
      </c>
      <c r="D25" s="39">
        <f>VLOOKUP($A25,WORK_CCDEB_DATA!$B$3:$AZ$26,12,FALSE)</f>
        <v>1193035</v>
      </c>
      <c r="E25" s="39">
        <f>VLOOKUP($A25,WORK_CCDEB_DATA!$B$3:$AZ$26,46,FALSE)</f>
        <v>546184</v>
      </c>
      <c r="F25" s="35"/>
      <c r="G25" s="39">
        <f>VLOOKUP($A25,WORK_CCDEB_DATA!$B$3:$AZ$26,47,FALSE)</f>
        <v>370062</v>
      </c>
    </row>
    <row r="26" spans="1:11" s="34" customFormat="1" ht="15.5" x14ac:dyDescent="0.35">
      <c r="A26" s="34" t="str">
        <f>WORK_CCDEB_DATA!B10</f>
        <v>East Troy Community</v>
      </c>
      <c r="B26" s="39">
        <f>VLOOKUP($A26,WORK_CCDEB_DATA!$B$3:$AZ$26,9,FALSE)</f>
        <v>8</v>
      </c>
      <c r="C26" s="39">
        <f>VLOOKUP($A26,WORK_CCDEB_DATA!$B$3:$AZ$26,49,FALSE)</f>
        <v>8052987</v>
      </c>
      <c r="D26" s="39">
        <f>VLOOKUP($A26,WORK_CCDEB_DATA!$B$3:$AZ$26,12,FALSE)</f>
        <v>477214</v>
      </c>
      <c r="E26" s="39">
        <f>VLOOKUP($A26,WORK_CCDEB_DATA!$B$3:$AZ$26,46,FALSE)</f>
        <v>112862</v>
      </c>
      <c r="F26" s="35"/>
      <c r="G26" s="39">
        <f>VLOOKUP($A26,WORK_CCDEB_DATA!$B$3:$AZ$26,47,FALSE)</f>
        <v>76469</v>
      </c>
      <c r="J26" s="34" t="s">
        <v>1</v>
      </c>
      <c r="K26" s="34" t="s">
        <v>1</v>
      </c>
    </row>
    <row r="27" spans="1:11" s="34" customFormat="1" ht="15.5" x14ac:dyDescent="0.35">
      <c r="A27" s="34" t="str">
        <f>WORK_CCDEB_DATA!B11</f>
        <v>Elkhorn Area</v>
      </c>
      <c r="B27" s="39">
        <f>VLOOKUP($A27,WORK_CCDEB_DATA!$B$3:$AZ$26,9,FALSE)</f>
        <v>32</v>
      </c>
      <c r="C27" s="39">
        <f>VLOOKUP($A27,WORK_CCDEB_DATA!$B$3:$AZ$26,49,FALSE)</f>
        <v>8052987</v>
      </c>
      <c r="D27" s="39">
        <f>VLOOKUP($A27,WORK_CCDEB_DATA!$B$3:$AZ$26,12,FALSE)</f>
        <v>1908856</v>
      </c>
      <c r="E27" s="39">
        <f>VLOOKUP($A27,WORK_CCDEB_DATA!$B$3:$AZ$26,46,FALSE)</f>
        <v>868038</v>
      </c>
      <c r="F27" s="35"/>
      <c r="G27" s="39">
        <f>VLOOKUP($A27,WORK_CCDEB_DATA!$B$3:$AZ$26,47,FALSE)</f>
        <v>588131</v>
      </c>
    </row>
    <row r="28" spans="1:11" s="34" customFormat="1" ht="15.5" x14ac:dyDescent="0.35">
      <c r="A28" s="34" t="str">
        <f>WORK_CCDEB_DATA!B12</f>
        <v>Fontana J8</v>
      </c>
      <c r="B28" s="39">
        <f>VLOOKUP($A28,WORK_CCDEB_DATA!$B$3:$AZ$26,9,FALSE)</f>
        <v>2</v>
      </c>
      <c r="C28" s="39">
        <f>VLOOKUP($A28,WORK_CCDEB_DATA!$B$3:$AZ$26,49,FALSE)</f>
        <v>8052987</v>
      </c>
      <c r="D28" s="39">
        <f>VLOOKUP($A28,WORK_CCDEB_DATA!$B$3:$AZ$26,12,FALSE)</f>
        <v>119304</v>
      </c>
      <c r="E28" s="39">
        <f>VLOOKUP($A28,WORK_CCDEB_DATA!$B$3:$AZ$26,46,FALSE)</f>
        <v>90</v>
      </c>
      <c r="F28" s="35"/>
      <c r="G28" s="39">
        <f>VLOOKUP($A28,WORK_CCDEB_DATA!$B$3:$AZ$26,47,FALSE)+1</f>
        <v>62</v>
      </c>
    </row>
    <row r="29" spans="1:11" s="34" customFormat="1" ht="15.5" x14ac:dyDescent="0.35">
      <c r="A29" s="34" t="str">
        <f>WORK_CCDEB_DATA!B13</f>
        <v>Geneva J4</v>
      </c>
      <c r="B29" s="39">
        <f>VLOOKUP($A29,WORK_CCDEB_DATA!$B$3:$AZ$26,9,FALSE)</f>
        <v>1</v>
      </c>
      <c r="C29" s="39">
        <f>VLOOKUP($A29,WORK_CCDEB_DATA!$B$3:$AZ$26,49,FALSE)</f>
        <v>8052987</v>
      </c>
      <c r="D29" s="39">
        <f>VLOOKUP($A29,WORK_CCDEB_DATA!$B$3:$AZ$26,12,FALSE)</f>
        <v>59652</v>
      </c>
      <c r="E29" s="39">
        <f>VLOOKUP($A29,WORK_CCDEB_DATA!$B$3:$AZ$26,46,FALSE)</f>
        <v>0</v>
      </c>
      <c r="F29" s="35"/>
      <c r="G29" s="39">
        <f>VLOOKUP($A29,WORK_CCDEB_DATA!$B$3:$AZ$26,47,FALSE)</f>
        <v>0</v>
      </c>
    </row>
    <row r="30" spans="1:11" s="34" customFormat="1" ht="15.5" x14ac:dyDescent="0.35">
      <c r="A30" s="34" t="str">
        <f>WORK_CCDEB_DATA!B14</f>
        <v>Genoa City J2</v>
      </c>
      <c r="B30" s="39">
        <f>VLOOKUP($A30,WORK_CCDEB_DATA!$B$3:$AZ$26,9,FALSE)</f>
        <v>5</v>
      </c>
      <c r="C30" s="39">
        <f>VLOOKUP($A30,WORK_CCDEB_DATA!$B$3:$AZ$26,49,FALSE)</f>
        <v>8052987</v>
      </c>
      <c r="D30" s="39">
        <f>VLOOKUP($A30,WORK_CCDEB_DATA!$B$3:$AZ$26,12,FALSE)</f>
        <v>298259</v>
      </c>
      <c r="E30" s="39">
        <f>VLOOKUP($A30,WORK_CCDEB_DATA!$B$3:$AZ$26,46,FALSE)</f>
        <v>171915</v>
      </c>
      <c r="F30" s="35"/>
      <c r="G30" s="39">
        <f>VLOOKUP($A30,WORK_CCDEB_DATA!$B$3:$AZ$26,47,FALSE)</f>
        <v>116479</v>
      </c>
    </row>
    <row r="31" spans="1:11" s="34" customFormat="1" ht="15.5" x14ac:dyDescent="0.35">
      <c r="A31" s="34" t="str">
        <f>WORK_CCDEB_DATA!B16</f>
        <v>Lake Geneva J1</v>
      </c>
      <c r="B31" s="39">
        <f>VLOOKUP($A31,WORK_CCDEB_DATA!$B$3:$AZ$26,9,FALSE)</f>
        <v>11</v>
      </c>
      <c r="C31" s="39">
        <f>VLOOKUP($A31,WORK_CCDEB_DATA!$B$3:$AZ$26,49,FALSE)</f>
        <v>8052987</v>
      </c>
      <c r="D31" s="39">
        <f>VLOOKUP($A31,WORK_CCDEB_DATA!$B$3:$AZ$26,12,FALSE)</f>
        <v>656169</v>
      </c>
      <c r="E31" s="39">
        <f>VLOOKUP($A31,WORK_CCDEB_DATA!$B$3:$AZ$26,46,FALSE)</f>
        <v>177956</v>
      </c>
      <c r="F31" s="35"/>
      <c r="G31" s="39">
        <f>VLOOKUP($A31,WORK_CCDEB_DATA!$B$3:$AZ$26,47,FALSE)</f>
        <v>120572</v>
      </c>
    </row>
    <row r="32" spans="1:11" s="34" customFormat="1" ht="15.5" x14ac:dyDescent="0.35">
      <c r="A32" s="34" t="str">
        <f>WORK_CCDEB_DATA!B17</f>
        <v>Lake Geneva-Genoa UHS</v>
      </c>
      <c r="B32" s="39">
        <f>VLOOKUP($A32,WORK_CCDEB_DATA!$B$3:$AZ$26,9,FALSE)</f>
        <v>25</v>
      </c>
      <c r="C32" s="39">
        <f>VLOOKUP($A32,WORK_CCDEB_DATA!$B$3:$AZ$26,49,FALSE)</f>
        <v>8052987</v>
      </c>
      <c r="D32" s="39">
        <f>VLOOKUP($A32,WORK_CCDEB_DATA!$B$3:$AZ$26,12,FALSE)</f>
        <v>1491294</v>
      </c>
      <c r="E32" s="39">
        <f>VLOOKUP($A32,WORK_CCDEB_DATA!$B$3:$AZ$26,46,FALSE)</f>
        <v>94978</v>
      </c>
      <c r="F32" s="35"/>
      <c r="G32" s="39">
        <f>VLOOKUP($A32,WORK_CCDEB_DATA!$B$3:$AZ$26,47,FALSE)</f>
        <v>64351</v>
      </c>
    </row>
    <row r="33" spans="1:8" s="34" customFormat="1" ht="15.5" x14ac:dyDescent="0.35">
      <c r="A33" s="34" t="str">
        <f>WORK_CCDEB_DATA!B18</f>
        <v>Linn J4</v>
      </c>
      <c r="B33" s="39">
        <f>VLOOKUP($A33,WORK_CCDEB_DATA!$B$3:$AZ$26,9,FALSE)</f>
        <v>2</v>
      </c>
      <c r="C33" s="39">
        <f>VLOOKUP($A33,WORK_CCDEB_DATA!$B$3:$AZ$26,49,FALSE)</f>
        <v>8052987</v>
      </c>
      <c r="D33" s="39">
        <f>VLOOKUP($A33,WORK_CCDEB_DATA!$B$3:$AZ$26,12,FALSE)</f>
        <v>119304</v>
      </c>
      <c r="E33" s="39">
        <f>VLOOKUP($A33,WORK_CCDEB_DATA!$B$3:$AZ$26,46,FALSE)</f>
        <v>118</v>
      </c>
      <c r="F33" s="35"/>
      <c r="G33" s="39">
        <f>VLOOKUP($A33,WORK_CCDEB_DATA!$B$3:$AZ$26,47,FALSE)</f>
        <v>80</v>
      </c>
    </row>
    <row r="34" spans="1:8" s="34" customFormat="1" ht="15.5" x14ac:dyDescent="0.35">
      <c r="A34" s="34" t="str">
        <f>WORK_CCDEB_DATA!B21</f>
        <v>Sharon J11</v>
      </c>
      <c r="B34" s="39">
        <f>VLOOKUP($A34,WORK_CCDEB_DATA!$B$3:$AZ$26,9,FALSE)</f>
        <v>3</v>
      </c>
      <c r="C34" s="39">
        <f>VLOOKUP($A34,WORK_CCDEB_DATA!$B$3:$AZ$26,49,FALSE)</f>
        <v>8052987</v>
      </c>
      <c r="D34" s="39">
        <f>VLOOKUP($A34,WORK_CCDEB_DATA!$B$3:$AZ$26,12,FALSE)</f>
        <v>178955</v>
      </c>
      <c r="E34" s="39">
        <f>VLOOKUP($A34,WORK_CCDEB_DATA!$B$3:$AZ$26,46,FALSE)</f>
        <v>119974</v>
      </c>
      <c r="F34" s="35"/>
      <c r="G34" s="39">
        <f>VLOOKUP($A34,WORK_CCDEB_DATA!$B$3:$AZ$26,47,FALSE)</f>
        <v>81287</v>
      </c>
    </row>
    <row r="35" spans="1:8" s="34" customFormat="1" ht="15.5" x14ac:dyDescent="0.35">
      <c r="A35" s="34" t="str">
        <f>WORK_CCDEB_DATA!B22</f>
        <v>Walworth J1</v>
      </c>
      <c r="B35" s="39">
        <f>VLOOKUP($A35,WORK_CCDEB_DATA!$B$3:$AZ$26,9,FALSE)</f>
        <v>1</v>
      </c>
      <c r="C35" s="39">
        <f>VLOOKUP($A35,WORK_CCDEB_DATA!$B$3:$AZ$26,49,FALSE)</f>
        <v>8052987</v>
      </c>
      <c r="D35" s="39">
        <f>VLOOKUP($A35,WORK_CCDEB_DATA!$B$3:$AZ$26,12,FALSE)</f>
        <v>59652</v>
      </c>
      <c r="E35" s="39">
        <f>VLOOKUP($A35,WORK_CCDEB_DATA!$B$3:$AZ$26,46,FALSE)</f>
        <v>31335</v>
      </c>
      <c r="F35" s="35"/>
      <c r="G35" s="39">
        <f>VLOOKUP($A35,WORK_CCDEB_DATA!$B$3:$AZ$26,47,FALSE)</f>
        <v>21231</v>
      </c>
    </row>
    <row r="36" spans="1:8" s="34" customFormat="1" ht="15.5" x14ac:dyDescent="0.35">
      <c r="A36" s="34" t="str">
        <f>WORK_CCDEB_DATA!B24</f>
        <v>Whitewater</v>
      </c>
      <c r="B36" s="39">
        <f>VLOOKUP($A36,WORK_CCDEB_DATA!$B$3:$AZ$26,9,FALSE)</f>
        <v>15</v>
      </c>
      <c r="C36" s="39">
        <f>VLOOKUP($A36,WORK_CCDEB_DATA!$B$3:$AZ$26,49,FALSE)</f>
        <v>8052987</v>
      </c>
      <c r="D36" s="39">
        <f>VLOOKUP($A36,WORK_CCDEB_DATA!$B$3:$AZ$26,12,FALSE)</f>
        <v>894776</v>
      </c>
      <c r="E36" s="39">
        <f>VLOOKUP($A36,WORK_CCDEB_DATA!$B$3:$AZ$26,46,FALSE)</f>
        <v>444581</v>
      </c>
      <c r="F36" s="35"/>
      <c r="G36" s="39">
        <f>VLOOKUP($A36,WORK_CCDEB_DATA!$B$3:$AZ$26,47,FALSE)</f>
        <v>301222</v>
      </c>
    </row>
    <row r="37" spans="1:8" s="34" customFormat="1" ht="15.5" x14ac:dyDescent="0.35">
      <c r="A37" s="34" t="str">
        <f>WORK_CCDEB_DATA!B25</f>
        <v>Williams Bay</v>
      </c>
      <c r="B37" s="39">
        <f>VLOOKUP($A37,WORK_CCDEB_DATA!$B$3:$AZ$26,9,FALSE)</f>
        <v>3</v>
      </c>
      <c r="C37" s="39">
        <f>VLOOKUP($A37,WORK_CCDEB_DATA!$B$3:$AZ$26,49,FALSE)</f>
        <v>8052987</v>
      </c>
      <c r="D37" s="39">
        <f>VLOOKUP($A37,WORK_CCDEB_DATA!$B$3:$AZ$26,12,FALSE)</f>
        <v>178955</v>
      </c>
      <c r="E37" s="39">
        <f>VLOOKUP($A37,WORK_CCDEB_DATA!$B$3:$AZ$26,46,FALSE)</f>
        <v>457</v>
      </c>
      <c r="F37" s="35"/>
      <c r="G37" s="39">
        <f>VLOOKUP($A37,WORK_CCDEB_DATA!$B$3:$AZ$26,47,FALSE)</f>
        <v>310</v>
      </c>
    </row>
    <row r="38" spans="1:8" s="34" customFormat="1" ht="16" thickBot="1" x14ac:dyDescent="0.4">
      <c r="A38" s="53"/>
      <c r="B38" s="55">
        <f>SUM(B24:B37)</f>
        <v>135</v>
      </c>
      <c r="C38" s="51"/>
      <c r="D38" s="52">
        <f>SUM(D24:D37)</f>
        <v>8052987</v>
      </c>
      <c r="E38" s="52">
        <f>SUM(E24:E37)</f>
        <v>2570689</v>
      </c>
      <c r="F38" s="54"/>
      <c r="G38" s="62">
        <f>SUM(G24:G37)</f>
        <v>1741747</v>
      </c>
      <c r="H38" s="37"/>
    </row>
    <row r="41" spans="1:8" ht="18.5" thickBot="1" x14ac:dyDescent="0.45">
      <c r="A41" s="46" t="s">
        <v>129</v>
      </c>
      <c r="B41" s="47">
        <f>B15+B21+B38</f>
        <v>370</v>
      </c>
      <c r="C41" s="47">
        <f>C15+C21+C38</f>
        <v>0</v>
      </c>
      <c r="D41" s="48">
        <f>D15+D21+D38</f>
        <v>13960347</v>
      </c>
      <c r="E41" s="48">
        <f>E15+E21+E38</f>
        <v>6003037</v>
      </c>
      <c r="F41" s="49"/>
      <c r="G41" s="48">
        <f>G15+G21+G38</f>
        <v>4067300</v>
      </c>
    </row>
    <row r="42" spans="1:8" ht="14.5" thickTop="1" x14ac:dyDescent="0.3"/>
    <row r="43" spans="1:8" s="73" customFormat="1" ht="12.5" x14ac:dyDescent="0.25">
      <c r="A43" s="73" t="s">
        <v>174</v>
      </c>
    </row>
    <row r="44" spans="1:8" s="73" customFormat="1" ht="12.5" x14ac:dyDescent="0.25"/>
    <row r="45" spans="1:8" s="73" customFormat="1" ht="12.5" x14ac:dyDescent="0.25">
      <c r="A45" s="74" t="s">
        <v>137</v>
      </c>
      <c r="B45" s="75">
        <f>WORK_CCDEB_DATA!AW3</f>
        <v>0.67754049780000003</v>
      </c>
    </row>
  </sheetData>
  <mergeCells count="3">
    <mergeCell ref="A1:H1"/>
    <mergeCell ref="A2:H2"/>
    <mergeCell ref="A3:H3"/>
  </mergeCells>
  <printOptions horizontalCentered="1"/>
  <pageMargins left="0.75" right="0.75" top="0.34" bottom="0.3" header="0.17" footer="0.17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tabSelected="1" zoomScale="85" zoomScaleNormal="85" workbookViewId="0">
      <pane ySplit="11" topLeftCell="A33" activePane="bottomLeft" state="frozenSplit"/>
      <selection pane="bottomLeft" activeCell="Q3" sqref="Q3"/>
    </sheetView>
  </sheetViews>
  <sheetFormatPr defaultColWidth="9.1796875" defaultRowHeight="12" customHeight="1" x14ac:dyDescent="0.3"/>
  <cols>
    <col min="1" max="1" width="3.81640625" style="1" customWidth="1"/>
    <col min="2" max="2" width="1" style="1" customWidth="1"/>
    <col min="3" max="3" width="13.54296875" style="1" customWidth="1"/>
    <col min="4" max="4" width="9.81640625" style="7" customWidth="1"/>
    <col min="5" max="5" width="4.453125" style="1" customWidth="1"/>
    <col min="6" max="6" width="16.81640625" style="1" customWidth="1"/>
    <col min="7" max="7" width="8.81640625" style="1" customWidth="1"/>
    <col min="8" max="8" width="13.26953125" style="1" customWidth="1"/>
    <col min="9" max="9" width="1.54296875" style="1" customWidth="1"/>
    <col min="10" max="10" width="4.453125" style="6" customWidth="1"/>
    <col min="11" max="11" width="1" style="1" customWidth="1"/>
    <col min="12" max="12" width="11" style="1" customWidth="1"/>
    <col min="13" max="13" width="9.1796875" style="1"/>
    <col min="14" max="14" width="17.54296875" style="1" customWidth="1"/>
    <col min="15" max="15" width="12.54296875" style="1" customWidth="1"/>
    <col min="16" max="16" width="16.7265625" style="1" customWidth="1"/>
    <col min="17" max="16384" width="9.1796875" style="1"/>
  </cols>
  <sheetData>
    <row r="1" spans="1:16" s="2" customFormat="1" ht="16.5" x14ac:dyDescent="0.3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s="2" customFormat="1" ht="16.5" x14ac:dyDescent="0.35">
      <c r="A2" s="89" t="s">
        <v>166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2" customFormat="1" ht="16.5" x14ac:dyDescent="0.35">
      <c r="A3" s="89" t="str">
        <f>INDEX(WORK_CCDEB_DATA!B2:B26,WORK_CCDEB_DATA!A1)</f>
        <v>Ashwaubenon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2" customFormat="1" ht="6.75" customHeight="1" thickBot="1" x14ac:dyDescent="0.4">
      <c r="A4" s="9"/>
      <c r="C4" s="43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s="10" customFormat="1" ht="12" customHeight="1" x14ac:dyDescent="0.35">
      <c r="D5" s="11" t="s">
        <v>110</v>
      </c>
      <c r="E5" s="12"/>
      <c r="F5" s="13"/>
      <c r="G5" s="14"/>
      <c r="K5" s="11" t="s">
        <v>110</v>
      </c>
      <c r="L5" s="23"/>
      <c r="M5" s="13"/>
      <c r="N5" s="13"/>
      <c r="O5" s="14"/>
    </row>
    <row r="6" spans="1:16" s="10" customFormat="1" ht="12" customHeight="1" thickBot="1" x14ac:dyDescent="0.4">
      <c r="D6" s="106" t="str">
        <f>INDEX(WORK_CCDEB_DATA!C2:C26,WORK_CCDEB_DATA!A1)</f>
        <v>BROWN COUNTY CCDEB</v>
      </c>
      <c r="E6" s="107"/>
      <c r="F6" s="107"/>
      <c r="G6" s="108"/>
      <c r="K6" s="106" t="str">
        <f>INDEX(WORK_CCDEB_DATA!B2:B26,WORK_CCDEB_DATA!A1)</f>
        <v>Ashwaubenon</v>
      </c>
      <c r="L6" s="107"/>
      <c r="M6" s="107"/>
      <c r="N6" s="107"/>
      <c r="O6" s="108"/>
    </row>
    <row r="7" spans="1:16" s="2" customFormat="1" ht="12" customHeight="1" x14ac:dyDescent="0.2">
      <c r="D7" s="15"/>
      <c r="E7" s="16"/>
      <c r="F7" s="17"/>
      <c r="G7" s="18"/>
      <c r="K7" s="15"/>
      <c r="L7" s="24"/>
      <c r="M7" s="17"/>
      <c r="N7" s="17"/>
      <c r="O7" s="18"/>
    </row>
    <row r="8" spans="1:16" s="2" customFormat="1" ht="10" x14ac:dyDescent="0.2">
      <c r="D8" s="19" t="s">
        <v>111</v>
      </c>
      <c r="E8" s="3"/>
      <c r="G8" s="25">
        <f>INDEX(WORK_CCDEB_DATA!AX$2:AX$26,WORK_CCDEB_DATA!$A$1)</f>
        <v>4219301</v>
      </c>
      <c r="K8" s="19" t="s">
        <v>113</v>
      </c>
      <c r="O8" s="25">
        <f>INDEX(WORK_CCDEB_DATA!L$2:L$26,WORK_CCDEB_DATA!$A$1)</f>
        <v>25262382.780000001</v>
      </c>
    </row>
    <row r="9" spans="1:16" s="2" customFormat="1" ht="10" x14ac:dyDescent="0.2">
      <c r="D9" s="19" t="s">
        <v>109</v>
      </c>
      <c r="E9" s="3"/>
      <c r="G9" s="25">
        <f>INDEX(WORK_CCDEB_DATA!AY$2:AY$26,WORK_CCDEB_DATA!$A$1)</f>
        <v>177</v>
      </c>
      <c r="K9" s="19" t="s">
        <v>114</v>
      </c>
      <c r="O9" s="25">
        <f>INDEX(WORK_CCDEB_DATA!I$2:$I26,WORK_CCDEB_DATA!$A$1)</f>
        <v>2244</v>
      </c>
    </row>
    <row r="10" spans="1:16" s="2" customFormat="1" ht="10.5" thickBot="1" x14ac:dyDescent="0.25">
      <c r="D10" s="20" t="s">
        <v>112</v>
      </c>
      <c r="E10" s="21"/>
      <c r="F10" s="22"/>
      <c r="G10" s="27">
        <f>ROUND((G8/G9),2)</f>
        <v>23837.86</v>
      </c>
      <c r="K10" s="19" t="s">
        <v>115</v>
      </c>
      <c r="O10" s="25">
        <f>INDEX(WORK_CCDEB_DATA!J$2:J$26,WORK_CCDEB_DATA!$A$1)-INDEX(WORK_CCDEB_DATA!AZ$2:AZ$26,WORK_CCDEB_DATA!$A$1)</f>
        <v>22</v>
      </c>
    </row>
    <row r="11" spans="1:16" s="2" customFormat="1" ht="10.5" thickBot="1" x14ac:dyDescent="0.25">
      <c r="D11" s="3"/>
      <c r="K11" s="20" t="s">
        <v>116</v>
      </c>
      <c r="L11" s="22"/>
      <c r="M11" s="22"/>
      <c r="N11" s="22"/>
      <c r="O11" s="26">
        <f>INDEX(WORK_CCDEB_DATA!AZ2:AZ26,WORK_CCDEB_DATA!$A$1)</f>
        <v>0</v>
      </c>
    </row>
    <row r="12" spans="1:16" s="2" customFormat="1" ht="10" x14ac:dyDescent="0.2">
      <c r="D12" s="3"/>
      <c r="J12" s="5"/>
    </row>
    <row r="13" spans="1:16" s="2" customFormat="1" ht="10.5" x14ac:dyDescent="0.25">
      <c r="A13" s="3"/>
      <c r="D13" s="91" t="s">
        <v>135</v>
      </c>
      <c r="E13" s="91"/>
      <c r="F13" s="91"/>
      <c r="G13" s="91"/>
      <c r="J13" s="5"/>
      <c r="L13" s="91" t="s">
        <v>117</v>
      </c>
      <c r="M13" s="91"/>
      <c r="N13" s="91"/>
      <c r="O13" s="91"/>
    </row>
    <row r="14" spans="1:16" s="2" customFormat="1" ht="10" x14ac:dyDescent="0.2">
      <c r="A14" s="3"/>
      <c r="E14" s="3" t="s">
        <v>55</v>
      </c>
      <c r="F14" s="4">
        <f>INDEX(WORK_CCDEB_DATA!D$2:D$26,WORK_CCDEB_DATA!$A$1)</f>
        <v>1930000</v>
      </c>
      <c r="J14" s="5"/>
      <c r="M14" s="3" t="s">
        <v>55</v>
      </c>
      <c r="N14" s="8">
        <f>INDEX(WORK_CCDEB_DATA!G$2:G$26,WORK_CCDEB_DATA!$A$1)</f>
        <v>1000</v>
      </c>
    </row>
    <row r="15" spans="1:16" s="2" customFormat="1" ht="10" x14ac:dyDescent="0.2">
      <c r="A15" s="3"/>
      <c r="E15" s="3" t="s">
        <v>56</v>
      </c>
      <c r="F15" s="4">
        <f>INDEX(WORK_CCDEB_DATA!E$2:E$26,WORK_CCDEB_DATA!$A$1)</f>
        <v>1681045</v>
      </c>
      <c r="J15" s="5"/>
      <c r="M15" s="3" t="s">
        <v>56</v>
      </c>
      <c r="N15" s="8">
        <f>INDEX(WORK_CCDEB_DATA!H$2:H$26,WORK_CCDEB_DATA!$A$1)</f>
        <v>10951</v>
      </c>
    </row>
    <row r="16" spans="1:16" s="2" customFormat="1" ht="10" x14ac:dyDescent="0.2">
      <c r="A16" s="3"/>
      <c r="E16" s="3" t="s">
        <v>57</v>
      </c>
      <c r="F16" s="4">
        <f>INDEX(WORK_CCDEB_DATA!F$2:F$259,WORK_CCDEB_DATA!$A$1)</f>
        <v>754860</v>
      </c>
      <c r="J16" s="5"/>
    </row>
    <row r="17" spans="1:18" s="2" customFormat="1" ht="12" customHeight="1" x14ac:dyDescent="0.2">
      <c r="A17" s="3"/>
      <c r="G17" s="5"/>
      <c r="J17" s="5"/>
    </row>
    <row r="18" spans="1:18" s="2" customFormat="1" ht="12" customHeight="1" x14ac:dyDescent="0.25">
      <c r="B18" s="28"/>
      <c r="C18" s="93" t="s">
        <v>167</v>
      </c>
      <c r="D18" s="94"/>
      <c r="E18" s="94"/>
      <c r="F18" s="94"/>
      <c r="G18" s="94"/>
      <c r="H18" s="95"/>
      <c r="L18" s="93" t="s">
        <v>168</v>
      </c>
      <c r="M18" s="94"/>
      <c r="N18" s="94"/>
      <c r="O18" s="94"/>
      <c r="P18" s="95"/>
      <c r="Q18" s="28"/>
      <c r="R18" s="28"/>
    </row>
    <row r="19" spans="1:18" s="2" customFormat="1" ht="12" customHeight="1" x14ac:dyDescent="0.25">
      <c r="B19" s="28"/>
      <c r="C19" s="30"/>
      <c r="D19" s="30"/>
      <c r="E19" s="30"/>
      <c r="F19" s="30"/>
      <c r="G19" s="30"/>
      <c r="H19" s="30"/>
      <c r="L19" s="30"/>
      <c r="M19" s="30"/>
      <c r="N19" s="30"/>
      <c r="O19" s="30"/>
      <c r="P19" s="30"/>
      <c r="Q19" s="28"/>
      <c r="R19" s="28"/>
    </row>
    <row r="20" spans="1:18" s="2" customFormat="1" ht="12" customHeight="1" x14ac:dyDescent="0.25">
      <c r="A20" s="3" t="s">
        <v>52</v>
      </c>
      <c r="C20" s="2" t="s">
        <v>53</v>
      </c>
      <c r="G20" s="32" t="s">
        <v>30</v>
      </c>
      <c r="H20" s="4">
        <f>INDEX(WORK_CCDEB_DATA!I$2:I$26,WORK_CCDEB_DATA!$A$1)</f>
        <v>2244</v>
      </c>
      <c r="J20" s="3" t="s">
        <v>3</v>
      </c>
      <c r="K20" s="3"/>
      <c r="L20" s="2" t="s">
        <v>4</v>
      </c>
      <c r="P20" s="4">
        <f>INDEX(WORK_CCDEB_DATA!D$2:D$26,WORK_CCDEB_DATA!$A$1)</f>
        <v>1930000</v>
      </c>
    </row>
    <row r="21" spans="1:18" s="2" customFormat="1" ht="12" customHeight="1" x14ac:dyDescent="0.25">
      <c r="A21" s="3"/>
      <c r="C21" s="99" t="s">
        <v>162</v>
      </c>
      <c r="D21" s="99"/>
      <c r="E21" s="99"/>
      <c r="F21" s="99"/>
      <c r="G21" s="32" t="s">
        <v>30</v>
      </c>
      <c r="H21" s="4">
        <f>INDEX(WORK_CCDEB_DATA!J$2:J$26,WORK_CCDEB_DATA!$A$1)</f>
        <v>22</v>
      </c>
      <c r="J21" s="3" t="s">
        <v>5</v>
      </c>
      <c r="K21" s="3"/>
      <c r="L21" s="2" t="s">
        <v>58</v>
      </c>
      <c r="P21" s="4">
        <f>P20*H22</f>
        <v>4373380000</v>
      </c>
    </row>
    <row r="22" spans="1:18" s="2" customFormat="1" ht="12" customHeight="1" x14ac:dyDescent="0.25">
      <c r="A22" s="3" t="s">
        <v>54</v>
      </c>
      <c r="C22" s="2" t="s">
        <v>163</v>
      </c>
      <c r="G22" s="32" t="s">
        <v>34</v>
      </c>
      <c r="H22" s="4">
        <f>SUM(H20:H21)</f>
        <v>2266</v>
      </c>
      <c r="J22" s="3" t="s">
        <v>6</v>
      </c>
      <c r="K22" s="3"/>
      <c r="L22" s="2" t="s">
        <v>7</v>
      </c>
      <c r="P22" s="64">
        <f>ROUND((H36/P21),8)</f>
        <v>5.1813E-4</v>
      </c>
    </row>
    <row r="23" spans="1:18" s="2" customFormat="1" ht="12" customHeight="1" x14ac:dyDescent="0.2">
      <c r="A23" s="3"/>
      <c r="G23" s="5"/>
      <c r="J23" s="3" t="s">
        <v>8</v>
      </c>
      <c r="K23" s="3"/>
      <c r="L23" s="2" t="s">
        <v>9</v>
      </c>
      <c r="P23" s="4">
        <f>P21-H47</f>
        <v>2075301165</v>
      </c>
    </row>
    <row r="24" spans="1:18" s="2" customFormat="1" ht="12" customHeight="1" x14ac:dyDescent="0.25">
      <c r="B24" s="28"/>
      <c r="C24" s="93" t="s">
        <v>169</v>
      </c>
      <c r="D24" s="94"/>
      <c r="E24" s="94"/>
      <c r="F24" s="94"/>
      <c r="G24" s="94"/>
      <c r="H24" s="95"/>
      <c r="J24" s="3" t="s">
        <v>10</v>
      </c>
      <c r="K24" s="3"/>
      <c r="L24" s="2" t="s">
        <v>11</v>
      </c>
      <c r="P24" s="29">
        <f>P22*P23</f>
        <v>1075275.79262145</v>
      </c>
    </row>
    <row r="25" spans="1:18" ht="12" customHeight="1" x14ac:dyDescent="0.3">
      <c r="D25" s="1"/>
      <c r="J25" s="3" t="s">
        <v>12</v>
      </c>
      <c r="K25" s="3"/>
      <c r="L25" s="2" t="s">
        <v>13</v>
      </c>
      <c r="M25" s="2"/>
      <c r="N25" s="2"/>
      <c r="O25" s="2"/>
      <c r="P25" s="4">
        <f>INDEX(WORK_CCDEB_DATA!E$2:E$26,WORK_CCDEB_DATA!$A$1)</f>
        <v>1681045</v>
      </c>
    </row>
    <row r="26" spans="1:18" s="2" customFormat="1" ht="12" customHeight="1" x14ac:dyDescent="0.2">
      <c r="A26" s="3" t="s">
        <v>138</v>
      </c>
      <c r="B26" s="3"/>
      <c r="C26" s="2" t="s">
        <v>31</v>
      </c>
      <c r="H26" s="29">
        <f>O8</f>
        <v>25262382.780000001</v>
      </c>
      <c r="J26" s="3" t="s">
        <v>14</v>
      </c>
      <c r="K26" s="3"/>
      <c r="L26" s="2" t="s">
        <v>107</v>
      </c>
      <c r="P26" s="4">
        <f>P25*H22</f>
        <v>3809247970</v>
      </c>
    </row>
    <row r="27" spans="1:18" s="2" customFormat="1" ht="12" customHeight="1" x14ac:dyDescent="0.25">
      <c r="A27" s="3" t="s">
        <v>1</v>
      </c>
      <c r="C27" s="2" t="s">
        <v>164</v>
      </c>
      <c r="G27" s="32" t="s">
        <v>30</v>
      </c>
      <c r="H27" s="29">
        <f>INDEX(WORK_CCDEB_DATA!M$2:M$26,WORK_CCDEB_DATA!$A$1)</f>
        <v>524433</v>
      </c>
      <c r="J27" s="3" t="s">
        <v>15</v>
      </c>
      <c r="K27" s="3"/>
      <c r="L27" s="2" t="s">
        <v>16</v>
      </c>
      <c r="P27" s="2">
        <f>ROUND((H39/P26),8)</f>
        <v>5.9195300000000001E-3</v>
      </c>
    </row>
    <row r="28" spans="1:18" s="2" customFormat="1" ht="12" customHeight="1" x14ac:dyDescent="0.25">
      <c r="A28" s="3" t="s">
        <v>32</v>
      </c>
      <c r="C28" s="2" t="s">
        <v>33</v>
      </c>
      <c r="G28" s="32" t="s">
        <v>34</v>
      </c>
      <c r="H28" s="29">
        <f>SUM(H26:H27)</f>
        <v>25786815.780000001</v>
      </c>
      <c r="J28" s="3" t="s">
        <v>17</v>
      </c>
      <c r="K28" s="3"/>
      <c r="L28" s="2" t="s">
        <v>18</v>
      </c>
      <c r="P28" s="4">
        <f>P26-H47</f>
        <v>1511169135</v>
      </c>
    </row>
    <row r="29" spans="1:18" s="2" customFormat="1" ht="12" customHeight="1" x14ac:dyDescent="0.25">
      <c r="A29" s="3" t="s">
        <v>35</v>
      </c>
      <c r="C29" s="2" t="s">
        <v>147</v>
      </c>
      <c r="G29" s="32" t="s">
        <v>36</v>
      </c>
      <c r="H29" s="29">
        <f>INDEX(WORK_CCDEB_DATA!O$2:O$26,WORK_CCDEB_DATA!$A$1)</f>
        <v>0</v>
      </c>
      <c r="J29" s="3" t="s">
        <v>19</v>
      </c>
      <c r="K29" s="3"/>
      <c r="L29" s="2" t="s">
        <v>20</v>
      </c>
      <c r="P29" s="29">
        <f>P27*P28</f>
        <v>8945411.0297065508</v>
      </c>
    </row>
    <row r="30" spans="1:18" ht="12" customHeight="1" x14ac:dyDescent="0.3">
      <c r="A30" s="3" t="s">
        <v>148</v>
      </c>
      <c r="B30" s="2"/>
      <c r="C30" s="2" t="s">
        <v>37</v>
      </c>
      <c r="D30" s="2"/>
      <c r="E30" s="2"/>
      <c r="F30" s="2"/>
      <c r="G30" s="32" t="s">
        <v>36</v>
      </c>
      <c r="H30" s="29">
        <f>INDEX(WORK_CCDEB_DATA!P$2:P$26,WORK_CCDEB_DATA!$A$1)</f>
        <v>0</v>
      </c>
      <c r="J30" s="3" t="s">
        <v>21</v>
      </c>
      <c r="K30" s="3"/>
      <c r="L30" s="2" t="s">
        <v>22</v>
      </c>
      <c r="M30" s="2"/>
      <c r="N30" s="2"/>
      <c r="O30" s="2"/>
      <c r="P30" s="4">
        <f>INDEX(WORK_CCDEB_DATA!F$2:F$26,WORK_CCDEB_DATA!$A$1)</f>
        <v>754860</v>
      </c>
    </row>
    <row r="31" spans="1:18" s="2" customFormat="1" ht="12" customHeight="1" x14ac:dyDescent="0.25">
      <c r="A31" s="3" t="s">
        <v>38</v>
      </c>
      <c r="C31" s="2" t="s">
        <v>39</v>
      </c>
      <c r="G31" s="32" t="s">
        <v>34</v>
      </c>
      <c r="H31" s="4">
        <f>INDEX(WORK_CCDEB_DATA!Q$2:Q$26,WORK_CCDEB_DATA!$A$1)</f>
        <v>25786815.780000001</v>
      </c>
      <c r="J31" s="3" t="s">
        <v>23</v>
      </c>
      <c r="K31" s="3"/>
      <c r="L31" s="2" t="s">
        <v>108</v>
      </c>
      <c r="P31" s="4">
        <f>P30*H22</f>
        <v>1710512760</v>
      </c>
    </row>
    <row r="32" spans="1:18" s="2" customFormat="1" ht="12" customHeight="1" x14ac:dyDescent="0.2">
      <c r="A32" s="3" t="s">
        <v>1</v>
      </c>
      <c r="C32" s="63" t="s">
        <v>40</v>
      </c>
      <c r="D32" s="5"/>
      <c r="E32" s="5"/>
      <c r="F32" s="5"/>
      <c r="G32" s="57"/>
      <c r="H32" s="29">
        <f>H31/H22</f>
        <v>11379.883398058253</v>
      </c>
      <c r="J32" s="3" t="s">
        <v>24</v>
      </c>
      <c r="K32" s="3"/>
      <c r="L32" s="2" t="s">
        <v>25</v>
      </c>
      <c r="P32" s="2">
        <f>ROUND((H41/P31),8)</f>
        <v>5.6815999999999995E-4</v>
      </c>
    </row>
    <row r="33" spans="1:18" s="2" customFormat="1" ht="12" customHeight="1" x14ac:dyDescent="0.2">
      <c r="A33" s="3" t="s">
        <v>41</v>
      </c>
      <c r="C33" s="2" t="s">
        <v>39</v>
      </c>
      <c r="G33" s="5"/>
      <c r="H33" s="4">
        <f>H31</f>
        <v>25786815.780000001</v>
      </c>
      <c r="J33" s="3" t="s">
        <v>26</v>
      </c>
      <c r="K33" s="3"/>
      <c r="L33" s="2" t="s">
        <v>27</v>
      </c>
      <c r="P33" s="4">
        <f>P31-H47</f>
        <v>-587566075</v>
      </c>
    </row>
    <row r="34" spans="1:18" s="2" customFormat="1" ht="12" customHeight="1" x14ac:dyDescent="0.2">
      <c r="A34" s="3" t="s">
        <v>42</v>
      </c>
      <c r="C34" s="2" t="s">
        <v>121</v>
      </c>
      <c r="G34" s="5"/>
      <c r="H34" s="4">
        <f>INDEX(WORK_CCDEB_DATA!G$2:G$26,WORK_CCDEB_DATA!$A$1)</f>
        <v>1000</v>
      </c>
      <c r="J34" s="3" t="s">
        <v>28</v>
      </c>
      <c r="K34" s="3"/>
      <c r="L34" s="2" t="s">
        <v>29</v>
      </c>
      <c r="P34" s="29">
        <f>P33*P32</f>
        <v>-333831.541172</v>
      </c>
    </row>
    <row r="35" spans="1:18" s="2" customFormat="1" ht="12" customHeight="1" x14ac:dyDescent="0.3">
      <c r="A35" s="3" t="s">
        <v>43</v>
      </c>
      <c r="C35" s="2" t="s">
        <v>44</v>
      </c>
      <c r="G35" s="5"/>
      <c r="H35" s="4">
        <f>INDEX(WORK_CCDEB_DATA!S$2:S$26,WORK_CCDEB_DATA!$A$1)</f>
        <v>2266000</v>
      </c>
      <c r="J35" s="7"/>
      <c r="K35" s="1"/>
      <c r="L35" s="1"/>
      <c r="M35" s="1"/>
      <c r="N35" s="1"/>
      <c r="O35" s="1"/>
      <c r="P35" s="1"/>
    </row>
    <row r="36" spans="1:18" s="2" customFormat="1" ht="12" customHeight="1" x14ac:dyDescent="0.3">
      <c r="A36" s="3" t="s">
        <v>45</v>
      </c>
      <c r="C36" s="2" t="s">
        <v>122</v>
      </c>
      <c r="G36" s="5"/>
      <c r="H36" s="4">
        <f>INDEX(WORK_CCDEB_DATA!T$2:T$26,WORK_CCDEB_DATA!$A$1)</f>
        <v>2266000</v>
      </c>
      <c r="J36" s="7"/>
      <c r="K36" s="1"/>
      <c r="L36" s="93" t="s">
        <v>170</v>
      </c>
      <c r="M36" s="94"/>
      <c r="N36" s="94"/>
      <c r="O36" s="94"/>
      <c r="P36" s="95"/>
    </row>
    <row r="37" spans="1:18" s="2" customFormat="1" ht="12" customHeight="1" x14ac:dyDescent="0.2">
      <c r="A37" s="3" t="s">
        <v>46</v>
      </c>
      <c r="C37" s="2" t="s">
        <v>123</v>
      </c>
      <c r="G37" s="5"/>
      <c r="H37" s="4">
        <f>INDEX(WORK_CCDEB_DATA!U$2:U$26,WORK_CCDEB_DATA!$A$1)</f>
        <v>10951</v>
      </c>
    </row>
    <row r="38" spans="1:18" s="2" customFormat="1" ht="12" customHeight="1" x14ac:dyDescent="0.3">
      <c r="A38" s="3" t="s">
        <v>47</v>
      </c>
      <c r="C38" s="2" t="s">
        <v>48</v>
      </c>
      <c r="G38" s="2" t="s">
        <v>1</v>
      </c>
      <c r="H38" s="4">
        <f>INDEX(WORK_CCDEB_DATA!V$2:V$26,WORK_CCDEB_DATA!$A$1)</f>
        <v>24814966</v>
      </c>
      <c r="J38" s="3" t="s">
        <v>59</v>
      </c>
      <c r="K38" s="3"/>
      <c r="L38" s="2" t="s">
        <v>66</v>
      </c>
      <c r="N38" s="1"/>
      <c r="O38" s="1"/>
      <c r="P38" s="29">
        <f>P24</f>
        <v>1075275.79262145</v>
      </c>
    </row>
    <row r="39" spans="1:18" s="2" customFormat="1" ht="12" customHeight="1" x14ac:dyDescent="0.3">
      <c r="A39" s="3" t="s">
        <v>49</v>
      </c>
      <c r="C39" s="2" t="s">
        <v>124</v>
      </c>
      <c r="G39" s="5"/>
      <c r="H39" s="4">
        <f>INDEX(WORK_CCDEB_DATA!W$2:W$26,WORK_CCDEB_DATA!$A$1)</f>
        <v>22548966</v>
      </c>
      <c r="J39" s="3" t="s">
        <v>60</v>
      </c>
      <c r="K39" s="3"/>
      <c r="L39" s="2" t="s">
        <v>67</v>
      </c>
      <c r="N39" s="1"/>
      <c r="O39" s="1"/>
      <c r="P39" s="29">
        <f>P29</f>
        <v>8945411.0297065508</v>
      </c>
    </row>
    <row r="40" spans="1:18" s="2" customFormat="1" ht="12" customHeight="1" x14ac:dyDescent="0.3">
      <c r="A40" s="3"/>
      <c r="C40" s="2" t="s">
        <v>134</v>
      </c>
      <c r="G40" s="5"/>
      <c r="H40" s="29"/>
      <c r="J40" s="3" t="s">
        <v>61</v>
      </c>
      <c r="K40" s="3"/>
      <c r="L40" s="2" t="s">
        <v>68</v>
      </c>
      <c r="N40" s="1"/>
      <c r="O40" s="1"/>
      <c r="P40" s="29">
        <f>P34</f>
        <v>-333831.541172</v>
      </c>
      <c r="R40" s="4"/>
    </row>
    <row r="41" spans="1:18" s="2" customFormat="1" ht="12" customHeight="1" x14ac:dyDescent="0.3">
      <c r="A41" s="3" t="s">
        <v>50</v>
      </c>
      <c r="C41" s="2" t="s">
        <v>125</v>
      </c>
      <c r="G41" s="5"/>
      <c r="H41" s="4">
        <f>INDEX(WORK_CCDEB_DATA!X$2:X$26,WORK_CCDEB_DATA!$A$1)</f>
        <v>971849.78</v>
      </c>
      <c r="J41" s="3" t="s">
        <v>62</v>
      </c>
      <c r="K41" s="3"/>
      <c r="L41" s="2" t="s">
        <v>72</v>
      </c>
      <c r="N41" s="1"/>
      <c r="O41" s="1"/>
      <c r="P41" s="29">
        <f>INDEX(WORK_CCDEB_DATA!AP$2:AP$26,WORK_CCDEB_DATA!$A$1)</f>
        <v>9686855.2799999993</v>
      </c>
      <c r="Q41" s="59"/>
      <c r="R41" s="59"/>
    </row>
    <row r="42" spans="1:18" s="2" customFormat="1" ht="12" customHeight="1" x14ac:dyDescent="0.3">
      <c r="A42" s="3"/>
      <c r="C42" s="2" t="s">
        <v>51</v>
      </c>
      <c r="G42" s="5"/>
      <c r="H42" s="29"/>
      <c r="J42" s="3" t="s">
        <v>63</v>
      </c>
      <c r="K42" s="3"/>
      <c r="L42" s="2" t="s">
        <v>69</v>
      </c>
      <c r="N42" s="1"/>
      <c r="O42" s="1"/>
      <c r="P42" s="4">
        <f>INDEX(WORK_CCDEB_DATA!AQ$2:AQ$26,WORK_CCDEB_DATA!$A$1)</f>
        <v>16284</v>
      </c>
    </row>
    <row r="43" spans="1:18" s="2" customFormat="1" ht="12" customHeight="1" x14ac:dyDescent="0.3">
      <c r="A43" s="3"/>
      <c r="B43" s="28"/>
      <c r="J43" s="3" t="s">
        <v>64</v>
      </c>
      <c r="K43" s="3"/>
      <c r="L43" s="2" t="s">
        <v>70</v>
      </c>
      <c r="N43" s="1"/>
      <c r="O43" s="1"/>
      <c r="P43" s="4">
        <f>INDEX(WORK_CCDEB_DATA!AR$2:AR$26,WORK_CCDEB_DATA!$A$1)</f>
        <v>0</v>
      </c>
    </row>
    <row r="44" spans="1:18" s="2" customFormat="1" ht="12" customHeight="1" x14ac:dyDescent="0.3">
      <c r="A44" s="3"/>
      <c r="B44" s="28"/>
      <c r="C44" s="100" t="s">
        <v>178</v>
      </c>
      <c r="D44" s="101"/>
      <c r="E44" s="101"/>
      <c r="F44" s="101"/>
      <c r="G44" s="101"/>
      <c r="H44" s="102"/>
      <c r="J44" s="3" t="s">
        <v>65</v>
      </c>
      <c r="K44" s="3"/>
      <c r="L44" s="2" t="s">
        <v>71</v>
      </c>
      <c r="N44" s="1"/>
      <c r="O44" s="1"/>
      <c r="P44" s="29">
        <f>SUM(P41:P43)</f>
        <v>9703139.2799999993</v>
      </c>
      <c r="Q44" s="59"/>
      <c r="R44" s="59"/>
    </row>
    <row r="45" spans="1:18" s="2" customFormat="1" ht="12" customHeight="1" x14ac:dyDescent="0.3">
      <c r="A45" s="3"/>
      <c r="B45" s="28"/>
      <c r="C45" s="103"/>
      <c r="D45" s="104"/>
      <c r="E45" s="104"/>
      <c r="F45" s="104"/>
      <c r="G45" s="104"/>
      <c r="H45" s="105"/>
      <c r="J45" s="3"/>
      <c r="K45" s="3"/>
      <c r="N45" s="1"/>
      <c r="O45" s="1"/>
      <c r="P45" s="29"/>
      <c r="Q45" s="59"/>
      <c r="R45" s="59"/>
    </row>
    <row r="46" spans="1:18" s="2" customFormat="1" ht="12" customHeight="1" x14ac:dyDescent="0.3">
      <c r="A46" s="3"/>
      <c r="B46" s="28"/>
      <c r="J46" s="3"/>
      <c r="K46" s="3"/>
      <c r="N46" s="1"/>
      <c r="O46" s="1"/>
      <c r="P46" s="29"/>
    </row>
    <row r="47" spans="1:18" s="2" customFormat="1" ht="12" customHeight="1" x14ac:dyDescent="0.3">
      <c r="A47" s="3" t="s">
        <v>132</v>
      </c>
      <c r="C47" s="63" t="s">
        <v>126</v>
      </c>
      <c r="D47" s="63"/>
      <c r="E47" s="63"/>
      <c r="G47" s="4"/>
      <c r="H47" s="4">
        <f>INDEX(WORK_CCDEB_DATA!Y$2:Y$26,WORK_CCDEB_DATA!$A$1)</f>
        <v>2298078835</v>
      </c>
      <c r="J47" s="7"/>
      <c r="K47" s="1"/>
      <c r="L47" s="96" t="s">
        <v>171</v>
      </c>
      <c r="M47" s="97"/>
      <c r="N47" s="97"/>
      <c r="O47" s="97"/>
      <c r="P47" s="98"/>
    </row>
    <row r="48" spans="1:18" s="2" customFormat="1" ht="12" customHeight="1" x14ac:dyDescent="0.2">
      <c r="A48" s="2" t="s">
        <v>136</v>
      </c>
      <c r="C48" s="92" t="s">
        <v>133</v>
      </c>
      <c r="D48" s="92"/>
      <c r="E48" s="92"/>
      <c r="F48" s="92"/>
      <c r="H48" s="8">
        <f>H47/H22</f>
        <v>1014156.5909090909</v>
      </c>
    </row>
    <row r="49" spans="3:16" s="2" customFormat="1" ht="12" customHeight="1" x14ac:dyDescent="0.3">
      <c r="J49" s="3" t="s">
        <v>73</v>
      </c>
      <c r="K49" s="3"/>
      <c r="L49" s="2" t="s">
        <v>131</v>
      </c>
      <c r="M49" s="1"/>
      <c r="N49" s="1"/>
      <c r="O49" s="1"/>
      <c r="P49" s="65">
        <f>ROUND((P44/H33),8)</f>
        <v>0.37628296</v>
      </c>
    </row>
    <row r="50" spans="3:16" s="2" customFormat="1" ht="12" customHeight="1" x14ac:dyDescent="0.3">
      <c r="J50" s="3" t="s">
        <v>74</v>
      </c>
      <c r="K50" s="3"/>
      <c r="L50" s="2" t="s">
        <v>76</v>
      </c>
      <c r="M50" s="1"/>
      <c r="N50" s="1"/>
      <c r="O50" s="1"/>
      <c r="P50" s="29">
        <f>ROUND((P49*H27),2)</f>
        <v>197335.2</v>
      </c>
    </row>
    <row r="51" spans="3:16" s="2" customFormat="1" ht="12" customHeight="1" x14ac:dyDescent="0.2">
      <c r="G51" s="58"/>
      <c r="H51" s="60"/>
      <c r="J51" s="3" t="s">
        <v>75</v>
      </c>
      <c r="K51" s="3"/>
      <c r="L51" s="2" t="s">
        <v>106</v>
      </c>
      <c r="P51" s="66">
        <f>INDEX(WORK_CCDEB_DATA!AW$2:AW$26,WORK_CCDEB_DATA!$A$1)</f>
        <v>0.67754049780000003</v>
      </c>
    </row>
    <row r="52" spans="3:16" s="2" customFormat="1" ht="12" customHeight="1" x14ac:dyDescent="0.25">
      <c r="G52" s="56"/>
      <c r="H52" s="60"/>
      <c r="J52" s="61" t="s">
        <v>118</v>
      </c>
      <c r="K52" s="3"/>
      <c r="L52" s="28" t="s">
        <v>119</v>
      </c>
      <c r="P52" s="76">
        <f>ROUND((P50*P51),0)</f>
        <v>133703</v>
      </c>
    </row>
    <row r="53" spans="3:16" s="2" customFormat="1" ht="12" customHeight="1" x14ac:dyDescent="0.2">
      <c r="C53" s="2" t="s">
        <v>177</v>
      </c>
      <c r="D53" s="3"/>
      <c r="J53" s="5"/>
    </row>
    <row r="54" spans="3:16" s="2" customFormat="1" ht="12" customHeight="1" x14ac:dyDescent="0.2">
      <c r="C54" s="2" t="s">
        <v>172</v>
      </c>
      <c r="D54" s="3"/>
      <c r="J54" s="5"/>
    </row>
    <row r="55" spans="3:16" s="2" customFormat="1" ht="12" customHeight="1" x14ac:dyDescent="0.2">
      <c r="C55" s="2" t="s">
        <v>120</v>
      </c>
      <c r="D55" s="3"/>
      <c r="J55" s="5"/>
    </row>
    <row r="56" spans="3:16" s="2" customFormat="1" ht="12" customHeight="1" x14ac:dyDescent="0.2">
      <c r="D56" s="3"/>
      <c r="J56" s="5"/>
    </row>
    <row r="57" spans="3:16" s="2" customFormat="1" ht="12" customHeight="1" x14ac:dyDescent="0.2">
      <c r="D57" s="3"/>
      <c r="J57" s="5"/>
    </row>
    <row r="58" spans="3:16" s="2" customFormat="1" ht="12" customHeight="1" x14ac:dyDescent="0.2">
      <c r="D58" s="3"/>
      <c r="J58" s="5"/>
    </row>
    <row r="59" spans="3:16" s="2" customFormat="1" ht="12" customHeight="1" x14ac:dyDescent="0.2">
      <c r="D59" s="3"/>
      <c r="G59" s="58"/>
      <c r="H59" s="59"/>
      <c r="J59" s="5"/>
    </row>
    <row r="60" spans="3:16" s="2" customFormat="1" ht="12" customHeight="1" x14ac:dyDescent="0.2">
      <c r="D60" s="3"/>
      <c r="G60" s="58"/>
      <c r="H60" s="59"/>
      <c r="J60" s="5"/>
    </row>
    <row r="61" spans="3:16" s="2" customFormat="1" ht="12" customHeight="1" x14ac:dyDescent="0.2">
      <c r="D61" s="3"/>
      <c r="G61" s="3"/>
      <c r="J61" s="5"/>
    </row>
  </sheetData>
  <mergeCells count="15">
    <mergeCell ref="D6:G6"/>
    <mergeCell ref="A1:P1"/>
    <mergeCell ref="A2:P2"/>
    <mergeCell ref="A3:P3"/>
    <mergeCell ref="K6:O6"/>
    <mergeCell ref="D13:G13"/>
    <mergeCell ref="C48:F48"/>
    <mergeCell ref="L36:P36"/>
    <mergeCell ref="L47:P47"/>
    <mergeCell ref="C24:H24"/>
    <mergeCell ref="L18:P18"/>
    <mergeCell ref="L13:O13"/>
    <mergeCell ref="C21:F21"/>
    <mergeCell ref="C18:H18"/>
    <mergeCell ref="C44:H45"/>
  </mergeCells>
  <pageMargins left="0.31" right="0.35" top="0.25" bottom="0.25" header="0.25" footer="0.25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12</xdr:col>
                    <xdr:colOff>146050</xdr:colOff>
                    <xdr:row>2</xdr:row>
                    <xdr:rowOff>12700</xdr:rowOff>
                  </from>
                  <to>
                    <xdr:col>14</xdr:col>
                    <xdr:colOff>298450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14</xdr:col>
                    <xdr:colOff>514350</xdr:colOff>
                    <xdr:row>2</xdr:row>
                    <xdr:rowOff>12700</xdr:rowOff>
                  </from>
                  <to>
                    <xdr:col>15</xdr:col>
                    <xdr:colOff>393700</xdr:colOff>
                    <xdr:row>2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2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12.7265625" defaultRowHeight="9.5" x14ac:dyDescent="0.25"/>
  <cols>
    <col min="1" max="1" width="5.81640625" style="70" customWidth="1"/>
    <col min="2" max="2" width="21.26953125" style="70" bestFit="1" customWidth="1"/>
    <col min="3" max="3" width="15.54296875" style="70" bestFit="1" customWidth="1"/>
    <col min="4" max="6" width="6.54296875" style="71" bestFit="1" customWidth="1"/>
    <col min="7" max="7" width="4.81640625" style="71" bestFit="1" customWidth="1"/>
    <col min="8" max="8" width="5.36328125" style="71" bestFit="1" customWidth="1"/>
    <col min="9" max="9" width="4.26953125" style="71" bestFit="1" customWidth="1"/>
    <col min="10" max="10" width="12.90625" style="71" bestFit="1" customWidth="1"/>
    <col min="11" max="11" width="4.26953125" style="71" bestFit="1" customWidth="1"/>
    <col min="12" max="12" width="8.81640625" style="71" bestFit="1" customWidth="1"/>
    <col min="13" max="13" width="14.26953125" style="71" bestFit="1" customWidth="1"/>
    <col min="14" max="14" width="8.81640625" style="71" bestFit="1" customWidth="1"/>
    <col min="15" max="15" width="3" style="71" bestFit="1" customWidth="1"/>
    <col min="16" max="16" width="6" style="71" bestFit="1" customWidth="1"/>
    <col min="17" max="17" width="8.81640625" style="71" bestFit="1" customWidth="1"/>
    <col min="18" max="18" width="5.90625" style="71" bestFit="1" customWidth="1"/>
    <col min="19" max="20" width="8.1796875" style="71" bestFit="1" customWidth="1"/>
    <col min="21" max="21" width="6.54296875" style="71" bestFit="1" customWidth="1"/>
    <col min="22" max="24" width="8.81640625" style="71" bestFit="1" customWidth="1"/>
    <col min="25" max="25" width="10.453125" style="71" bestFit="1" customWidth="1"/>
    <col min="26" max="27" width="8.1796875" style="71" bestFit="1" customWidth="1"/>
    <col min="28" max="28" width="10.453125" style="71" bestFit="1" customWidth="1"/>
    <col min="29" max="29" width="6.1796875" style="71" bestFit="1" customWidth="1"/>
    <col min="30" max="30" width="10.81640625" style="71" bestFit="1" customWidth="1"/>
    <col min="31" max="32" width="8.1796875" style="71" bestFit="1" customWidth="1"/>
    <col min="33" max="33" width="10.453125" style="72" bestFit="1" customWidth="1"/>
    <col min="34" max="34" width="6.1796875" style="71" bestFit="1" customWidth="1"/>
    <col min="35" max="35" width="10.81640625" style="71" bestFit="1" customWidth="1"/>
    <col min="36" max="36" width="8.81640625" style="71" bestFit="1" customWidth="1"/>
    <col min="37" max="37" width="6.54296875" style="71" bestFit="1" customWidth="1"/>
    <col min="38" max="38" width="8.81640625" style="71" bestFit="1" customWidth="1"/>
    <col min="39" max="39" width="6.1796875" style="72" bestFit="1" customWidth="1"/>
    <col min="40" max="41" width="9.1796875" style="71" bestFit="1" customWidth="1"/>
    <col min="42" max="42" width="8.81640625" style="71" bestFit="1" customWidth="1"/>
    <col min="43" max="43" width="4.90625" style="71" bestFit="1" customWidth="1"/>
    <col min="44" max="44" width="8.36328125" style="72" bestFit="1" customWidth="1"/>
    <col min="45" max="45" width="8.81640625" style="71" bestFit="1" customWidth="1"/>
    <col min="46" max="46" width="3.6328125" style="71" bestFit="1" customWidth="1"/>
    <col min="47" max="48" width="5.54296875" style="71" bestFit="1" customWidth="1"/>
    <col min="49" max="49" width="8.7265625" style="72" bestFit="1" customWidth="1"/>
    <col min="50" max="50" width="8.54296875" style="70" bestFit="1" customWidth="1"/>
    <col min="51" max="51" width="8.36328125" style="70" bestFit="1" customWidth="1"/>
    <col min="52" max="52" width="7.90625" style="70" bestFit="1" customWidth="1"/>
    <col min="53" max="16384" width="12.7265625" style="70"/>
  </cols>
  <sheetData>
    <row r="1" spans="1:52" s="67" customFormat="1" x14ac:dyDescent="0.25">
      <c r="A1" s="67">
        <v>2</v>
      </c>
      <c r="B1" s="68" t="s">
        <v>78</v>
      </c>
      <c r="C1" s="68" t="s">
        <v>79</v>
      </c>
      <c r="D1" s="68" t="s">
        <v>80</v>
      </c>
      <c r="E1" s="68" t="s">
        <v>81</v>
      </c>
      <c r="F1" s="68" t="s">
        <v>82</v>
      </c>
      <c r="G1" s="68" t="s">
        <v>83</v>
      </c>
      <c r="H1" s="68" t="s">
        <v>84</v>
      </c>
      <c r="I1" s="68" t="s">
        <v>52</v>
      </c>
      <c r="J1" s="68" t="s">
        <v>161</v>
      </c>
      <c r="K1" s="68" t="s">
        <v>54</v>
      </c>
      <c r="L1" s="68" t="s">
        <v>138</v>
      </c>
      <c r="M1" s="68" t="s">
        <v>156</v>
      </c>
      <c r="N1" s="68" t="s">
        <v>32</v>
      </c>
      <c r="O1" s="68" t="s">
        <v>35</v>
      </c>
      <c r="P1" s="68" t="s">
        <v>139</v>
      </c>
      <c r="Q1" s="68" t="s">
        <v>38</v>
      </c>
      <c r="R1" s="68" t="s">
        <v>42</v>
      </c>
      <c r="S1" s="68" t="s">
        <v>43</v>
      </c>
      <c r="T1" s="68" t="s">
        <v>45</v>
      </c>
      <c r="U1" s="68" t="s">
        <v>46</v>
      </c>
      <c r="V1" s="68" t="s">
        <v>47</v>
      </c>
      <c r="W1" s="68" t="s">
        <v>49</v>
      </c>
      <c r="X1" s="68" t="s">
        <v>50</v>
      </c>
      <c r="Y1" s="68" t="s">
        <v>140</v>
      </c>
      <c r="Z1" s="68" t="s">
        <v>85</v>
      </c>
      <c r="AA1" s="68" t="s">
        <v>3</v>
      </c>
      <c r="AB1" s="68" t="s">
        <v>5</v>
      </c>
      <c r="AC1" s="68" t="s">
        <v>6</v>
      </c>
      <c r="AD1" s="68" t="s">
        <v>8</v>
      </c>
      <c r="AE1" s="68" t="s">
        <v>10</v>
      </c>
      <c r="AF1" s="68" t="s">
        <v>12</v>
      </c>
      <c r="AG1" s="68" t="s">
        <v>14</v>
      </c>
      <c r="AH1" s="68" t="s">
        <v>15</v>
      </c>
      <c r="AI1" s="68" t="s">
        <v>17</v>
      </c>
      <c r="AJ1" s="68" t="s">
        <v>19</v>
      </c>
      <c r="AK1" s="68" t="s">
        <v>21</v>
      </c>
      <c r="AL1" s="68" t="s">
        <v>23</v>
      </c>
      <c r="AM1" s="68" t="s">
        <v>24</v>
      </c>
      <c r="AN1" s="68" t="s">
        <v>26</v>
      </c>
      <c r="AO1" s="68" t="s">
        <v>28</v>
      </c>
      <c r="AP1" s="68" t="s">
        <v>141</v>
      </c>
      <c r="AQ1" s="68" t="s">
        <v>142</v>
      </c>
      <c r="AR1" s="68" t="s">
        <v>157</v>
      </c>
      <c r="AS1" s="68" t="s">
        <v>143</v>
      </c>
      <c r="AT1" s="68" t="s">
        <v>144</v>
      </c>
      <c r="AU1" s="68" t="s">
        <v>74</v>
      </c>
      <c r="AV1" s="68" t="s">
        <v>145</v>
      </c>
      <c r="AW1" s="68" t="s">
        <v>146</v>
      </c>
      <c r="AX1" s="68" t="s">
        <v>158</v>
      </c>
      <c r="AY1" s="68" t="s">
        <v>159</v>
      </c>
      <c r="AZ1" s="68" t="s">
        <v>160</v>
      </c>
    </row>
    <row r="2" spans="1:52" x14ac:dyDescent="0.25">
      <c r="A2" s="69" t="s">
        <v>77</v>
      </c>
      <c r="B2" s="68" t="s">
        <v>105</v>
      </c>
      <c r="C2" s="70">
        <v>0</v>
      </c>
      <c r="D2" s="71">
        <v>0</v>
      </c>
      <c r="E2" s="71">
        <v>0</v>
      </c>
      <c r="F2" s="71">
        <v>0</v>
      </c>
      <c r="G2" s="71">
        <v>0</v>
      </c>
      <c r="H2" s="71">
        <v>0</v>
      </c>
      <c r="I2" s="71">
        <v>0</v>
      </c>
      <c r="J2" s="71">
        <v>0</v>
      </c>
      <c r="L2" s="71">
        <v>0</v>
      </c>
      <c r="M2" s="71">
        <v>0</v>
      </c>
      <c r="N2" s="71">
        <v>0</v>
      </c>
      <c r="O2" s="71">
        <v>0</v>
      </c>
      <c r="P2" s="71">
        <v>0</v>
      </c>
      <c r="Q2" s="71">
        <v>0</v>
      </c>
      <c r="R2" s="71">
        <v>0</v>
      </c>
      <c r="S2" s="71">
        <v>0</v>
      </c>
      <c r="T2" s="71">
        <v>0</v>
      </c>
      <c r="U2" s="71">
        <v>0</v>
      </c>
      <c r="V2" s="71">
        <v>0</v>
      </c>
      <c r="W2" s="71">
        <v>0</v>
      </c>
      <c r="X2" s="71">
        <v>0</v>
      </c>
      <c r="Y2" s="71">
        <v>0</v>
      </c>
      <c r="Z2" s="71">
        <v>0</v>
      </c>
      <c r="AA2" s="71">
        <v>0</v>
      </c>
      <c r="AB2" s="71">
        <v>0</v>
      </c>
      <c r="AC2" s="71">
        <v>0</v>
      </c>
      <c r="AD2" s="71">
        <v>0</v>
      </c>
      <c r="AE2" s="71">
        <v>0</v>
      </c>
      <c r="AF2" s="71">
        <v>0</v>
      </c>
      <c r="AG2" s="71">
        <v>0</v>
      </c>
      <c r="AH2" s="71">
        <v>0</v>
      </c>
      <c r="AI2" s="71">
        <v>0</v>
      </c>
      <c r="AJ2" s="71">
        <v>0</v>
      </c>
      <c r="AK2" s="71">
        <v>0</v>
      </c>
      <c r="AL2" s="71">
        <v>0</v>
      </c>
      <c r="AM2" s="71">
        <v>0</v>
      </c>
      <c r="AN2" s="71">
        <v>0</v>
      </c>
      <c r="AO2" s="71">
        <v>0</v>
      </c>
      <c r="AP2" s="71">
        <v>0</v>
      </c>
      <c r="AQ2" s="71">
        <v>0</v>
      </c>
      <c r="AR2" s="71">
        <v>0</v>
      </c>
      <c r="AS2" s="71">
        <v>0</v>
      </c>
      <c r="AT2" s="71">
        <v>0</v>
      </c>
      <c r="AU2" s="71">
        <v>0</v>
      </c>
      <c r="AV2" s="71">
        <v>0</v>
      </c>
    </row>
    <row r="3" spans="1:52" s="68" customFormat="1" x14ac:dyDescent="0.25">
      <c r="A3" s="68">
        <v>182</v>
      </c>
      <c r="B3" s="68" t="s">
        <v>2</v>
      </c>
      <c r="C3" s="68" t="s">
        <v>86</v>
      </c>
      <c r="D3" s="85">
        <v>1930000</v>
      </c>
      <c r="E3" s="85">
        <v>1681045</v>
      </c>
      <c r="F3" s="85">
        <v>754860</v>
      </c>
      <c r="G3" s="85">
        <v>1000</v>
      </c>
      <c r="H3" s="85">
        <v>10951</v>
      </c>
      <c r="I3" s="85">
        <v>2244</v>
      </c>
      <c r="J3" s="85">
        <v>22</v>
      </c>
      <c r="K3" s="85">
        <v>2266</v>
      </c>
      <c r="L3" s="77">
        <v>25262382.780000001</v>
      </c>
      <c r="M3" s="77">
        <v>524433</v>
      </c>
      <c r="N3" s="77">
        <v>25786815.780000001</v>
      </c>
      <c r="O3" s="77">
        <v>0</v>
      </c>
      <c r="P3" s="77">
        <v>0</v>
      </c>
      <c r="Q3" s="77">
        <v>25786815.780000001</v>
      </c>
      <c r="R3" s="85">
        <v>1000</v>
      </c>
      <c r="S3" s="85">
        <v>2266000</v>
      </c>
      <c r="T3" s="85">
        <v>2266000</v>
      </c>
      <c r="U3" s="85">
        <v>10951</v>
      </c>
      <c r="V3" s="85">
        <v>24814966</v>
      </c>
      <c r="W3" s="77">
        <v>22548966</v>
      </c>
      <c r="X3" s="77">
        <v>971849.78</v>
      </c>
      <c r="Y3" s="81">
        <v>2298078835</v>
      </c>
      <c r="Z3" s="77">
        <v>1014157</v>
      </c>
      <c r="AA3" s="77">
        <v>1930000</v>
      </c>
      <c r="AB3" s="77">
        <v>4373380000</v>
      </c>
      <c r="AC3" s="79">
        <v>5.1813E-4</v>
      </c>
      <c r="AD3" s="77">
        <v>2075301165</v>
      </c>
      <c r="AE3" s="77">
        <v>1075275.79</v>
      </c>
      <c r="AF3" s="85">
        <v>1681045</v>
      </c>
      <c r="AG3" s="85">
        <v>3809247970</v>
      </c>
      <c r="AH3" s="79">
        <v>5.9195300000000001E-3</v>
      </c>
      <c r="AI3" s="85">
        <v>1511169135</v>
      </c>
      <c r="AJ3" s="77">
        <v>8945411.0299999993</v>
      </c>
      <c r="AK3" s="85">
        <v>754860</v>
      </c>
      <c r="AL3" s="85">
        <v>1710512760</v>
      </c>
      <c r="AM3" s="79">
        <v>5.6815999999999995E-4</v>
      </c>
      <c r="AN3" s="85">
        <v>-587566075</v>
      </c>
      <c r="AO3" s="77">
        <v>-333831.53999999998</v>
      </c>
      <c r="AP3" s="77">
        <v>9686855.2799999993</v>
      </c>
      <c r="AQ3" s="85">
        <v>16284</v>
      </c>
      <c r="AR3" s="77">
        <v>0</v>
      </c>
      <c r="AS3" s="77">
        <v>9703139.2799999993</v>
      </c>
      <c r="AT3" s="77">
        <v>0.37628295649999999</v>
      </c>
      <c r="AU3" s="88">
        <v>197335</v>
      </c>
      <c r="AV3" s="88">
        <v>133702</v>
      </c>
      <c r="AW3" s="86">
        <v>0.67754049780000003</v>
      </c>
      <c r="AX3" s="88">
        <v>4219301</v>
      </c>
      <c r="AY3" s="88">
        <v>177</v>
      </c>
      <c r="AZ3" s="85">
        <v>0</v>
      </c>
    </row>
    <row r="4" spans="1:52" s="68" customFormat="1" x14ac:dyDescent="0.25">
      <c r="A4" s="68">
        <v>6013</v>
      </c>
      <c r="B4" s="68" t="s">
        <v>87</v>
      </c>
      <c r="C4" s="68" t="s">
        <v>88</v>
      </c>
      <c r="D4" s="85">
        <v>5790000</v>
      </c>
      <c r="E4" s="85">
        <v>5043135</v>
      </c>
      <c r="F4" s="85">
        <v>2264580</v>
      </c>
      <c r="G4" s="85">
        <v>1000</v>
      </c>
      <c r="H4" s="85">
        <v>10951</v>
      </c>
      <c r="I4" s="85">
        <v>515</v>
      </c>
      <c r="J4" s="85">
        <v>7</v>
      </c>
      <c r="K4" s="85">
        <v>522</v>
      </c>
      <c r="L4" s="77">
        <v>8395111.1300000008</v>
      </c>
      <c r="M4" s="77">
        <v>417562</v>
      </c>
      <c r="N4" s="77">
        <v>8812673.1300000008</v>
      </c>
      <c r="O4" s="77">
        <v>0</v>
      </c>
      <c r="P4" s="77">
        <v>0</v>
      </c>
      <c r="Q4" s="77">
        <v>8812673.1300000008</v>
      </c>
      <c r="R4" s="85">
        <v>1000</v>
      </c>
      <c r="S4" s="85">
        <v>522000</v>
      </c>
      <c r="T4" s="85">
        <v>522000</v>
      </c>
      <c r="U4" s="85">
        <v>10951</v>
      </c>
      <c r="V4" s="85">
        <v>5716422</v>
      </c>
      <c r="W4" s="77">
        <v>5194422</v>
      </c>
      <c r="X4" s="77">
        <v>3096251.13</v>
      </c>
      <c r="Y4" s="81">
        <v>3105888925</v>
      </c>
      <c r="Z4" s="85">
        <v>5949979</v>
      </c>
      <c r="AA4" s="85">
        <v>5790000</v>
      </c>
      <c r="AB4" s="85">
        <v>3022380000</v>
      </c>
      <c r="AC4" s="79">
        <v>1.7270999999999999E-4</v>
      </c>
      <c r="AD4" s="77">
        <v>-83508925</v>
      </c>
      <c r="AE4" s="77">
        <v>0</v>
      </c>
      <c r="AF4" s="85">
        <v>5043135</v>
      </c>
      <c r="AG4" s="85">
        <v>2632516470</v>
      </c>
      <c r="AH4" s="79">
        <v>1.9731800000000002E-3</v>
      </c>
      <c r="AI4" s="85">
        <v>-473372455</v>
      </c>
      <c r="AJ4" s="77">
        <v>-934049.06</v>
      </c>
      <c r="AK4" s="85">
        <v>2264580</v>
      </c>
      <c r="AL4" s="85">
        <v>1182110760</v>
      </c>
      <c r="AM4" s="79">
        <v>2.61926E-3</v>
      </c>
      <c r="AN4" s="85">
        <v>-1923778165</v>
      </c>
      <c r="AO4" s="77">
        <v>-5038875.2</v>
      </c>
      <c r="AP4" s="77">
        <v>0</v>
      </c>
      <c r="AQ4" s="85">
        <v>0</v>
      </c>
      <c r="AR4" s="77">
        <v>46458.6</v>
      </c>
      <c r="AS4" s="77">
        <v>46458.6</v>
      </c>
      <c r="AT4" s="77">
        <v>5.2717943000000003E-3</v>
      </c>
      <c r="AU4" s="88">
        <v>2201</v>
      </c>
      <c r="AV4" s="88">
        <v>1491</v>
      </c>
      <c r="AW4" s="86">
        <v>0.67754049780000003</v>
      </c>
      <c r="AX4" s="88">
        <v>8052987</v>
      </c>
      <c r="AY4" s="88">
        <v>135</v>
      </c>
      <c r="AZ4" s="85">
        <v>0</v>
      </c>
    </row>
    <row r="5" spans="1:52" s="68" customFormat="1" x14ac:dyDescent="0.25">
      <c r="A5" s="68">
        <v>658</v>
      </c>
      <c r="B5" s="68" t="s">
        <v>152</v>
      </c>
      <c r="C5" s="68" t="s">
        <v>153</v>
      </c>
      <c r="D5" s="85">
        <v>1930000</v>
      </c>
      <c r="E5" s="85">
        <v>1681045</v>
      </c>
      <c r="F5" s="85">
        <v>754860</v>
      </c>
      <c r="G5" s="85">
        <v>1000</v>
      </c>
      <c r="H5" s="85">
        <v>10951</v>
      </c>
      <c r="I5" s="85">
        <v>937</v>
      </c>
      <c r="J5" s="85">
        <v>15</v>
      </c>
      <c r="K5" s="85">
        <v>952</v>
      </c>
      <c r="L5" s="77">
        <v>9797977.8100000005</v>
      </c>
      <c r="M5" s="77">
        <v>436567</v>
      </c>
      <c r="N5" s="77">
        <v>10234544.810000001</v>
      </c>
      <c r="O5" s="77">
        <v>0</v>
      </c>
      <c r="P5" s="77">
        <v>0</v>
      </c>
      <c r="Q5" s="77">
        <v>10234544.810000001</v>
      </c>
      <c r="R5" s="85">
        <v>1000</v>
      </c>
      <c r="S5" s="85">
        <v>952000</v>
      </c>
      <c r="T5" s="85">
        <v>952000</v>
      </c>
      <c r="U5" s="85">
        <v>10951</v>
      </c>
      <c r="V5" s="85">
        <v>10425352</v>
      </c>
      <c r="W5" s="77">
        <v>9282544.8100000005</v>
      </c>
      <c r="X5" s="77">
        <v>0</v>
      </c>
      <c r="Y5" s="81">
        <v>455918218</v>
      </c>
      <c r="Z5" s="85">
        <v>478906</v>
      </c>
      <c r="AA5" s="85">
        <v>1930000</v>
      </c>
      <c r="AB5" s="85">
        <v>1837360000</v>
      </c>
      <c r="AC5" s="79">
        <v>5.1813E-4</v>
      </c>
      <c r="AD5" s="77">
        <v>1381441782</v>
      </c>
      <c r="AE5" s="77">
        <v>715766.43</v>
      </c>
      <c r="AF5" s="85">
        <v>1681045</v>
      </c>
      <c r="AG5" s="85">
        <v>1600354840</v>
      </c>
      <c r="AH5" s="79">
        <v>5.8003000000000004E-3</v>
      </c>
      <c r="AI5" s="85">
        <v>1144436622</v>
      </c>
      <c r="AJ5" s="77">
        <v>6638075.7400000002</v>
      </c>
      <c r="AK5" s="85">
        <v>0</v>
      </c>
      <c r="AL5" s="85">
        <v>0</v>
      </c>
      <c r="AM5" s="79">
        <v>0</v>
      </c>
      <c r="AN5" s="85">
        <v>0</v>
      </c>
      <c r="AO5" s="77">
        <v>0</v>
      </c>
      <c r="AP5" s="77">
        <v>7353842.1699999999</v>
      </c>
      <c r="AQ5" s="85">
        <v>3307</v>
      </c>
      <c r="AR5" s="77">
        <v>0</v>
      </c>
      <c r="AS5" s="77">
        <v>7357149.1699999999</v>
      </c>
      <c r="AT5" s="77">
        <v>0.71885455649999996</v>
      </c>
      <c r="AU5" s="88">
        <v>313828</v>
      </c>
      <c r="AV5" s="88">
        <v>212631</v>
      </c>
      <c r="AW5" s="86">
        <v>0.67754049780000003</v>
      </c>
      <c r="AX5" s="88">
        <v>1688059</v>
      </c>
      <c r="AY5" s="88">
        <v>58</v>
      </c>
      <c r="AZ5" s="85">
        <v>15</v>
      </c>
    </row>
    <row r="6" spans="1:52" s="68" customFormat="1" x14ac:dyDescent="0.25">
      <c r="A6" s="68">
        <v>1085</v>
      </c>
      <c r="B6" s="68" t="s">
        <v>154</v>
      </c>
      <c r="C6" s="68" t="s">
        <v>153</v>
      </c>
      <c r="D6" s="85">
        <v>1930000</v>
      </c>
      <c r="E6" s="85">
        <v>1681045</v>
      </c>
      <c r="F6" s="85">
        <v>754860</v>
      </c>
      <c r="G6" s="85">
        <v>1000</v>
      </c>
      <c r="H6" s="85">
        <v>10951</v>
      </c>
      <c r="I6" s="85">
        <v>1099</v>
      </c>
      <c r="J6" s="85">
        <v>35</v>
      </c>
      <c r="K6" s="85">
        <v>1134</v>
      </c>
      <c r="L6" s="77">
        <v>12213896.74</v>
      </c>
      <c r="M6" s="77">
        <v>1018656</v>
      </c>
      <c r="N6" s="77">
        <v>13232552.74</v>
      </c>
      <c r="O6" s="77">
        <v>0</v>
      </c>
      <c r="P6" s="77">
        <v>0</v>
      </c>
      <c r="Q6" s="77">
        <v>13232552.74</v>
      </c>
      <c r="R6" s="85">
        <v>1000</v>
      </c>
      <c r="S6" s="85">
        <v>1134000</v>
      </c>
      <c r="T6" s="85">
        <v>1134000</v>
      </c>
      <c r="U6" s="85">
        <v>10951</v>
      </c>
      <c r="V6" s="85">
        <v>12418434</v>
      </c>
      <c r="W6" s="77">
        <v>11284434</v>
      </c>
      <c r="X6" s="77">
        <v>814118.74</v>
      </c>
      <c r="Y6" s="81">
        <v>650048686</v>
      </c>
      <c r="Z6" s="85">
        <v>573235</v>
      </c>
      <c r="AA6" s="85">
        <v>1930000</v>
      </c>
      <c r="AB6" s="85">
        <v>2188620000</v>
      </c>
      <c r="AC6" s="79">
        <v>5.1813E-4</v>
      </c>
      <c r="AD6" s="77">
        <v>1538571314</v>
      </c>
      <c r="AE6" s="77">
        <v>797179.95</v>
      </c>
      <c r="AF6" s="85">
        <v>1681045</v>
      </c>
      <c r="AG6" s="85">
        <v>1906305030</v>
      </c>
      <c r="AH6" s="79">
        <v>5.9195300000000001E-3</v>
      </c>
      <c r="AI6" s="85">
        <v>1256256344</v>
      </c>
      <c r="AJ6" s="77">
        <v>7436447.1200000001</v>
      </c>
      <c r="AK6" s="85">
        <v>754860</v>
      </c>
      <c r="AL6" s="85">
        <v>856011240</v>
      </c>
      <c r="AM6" s="79">
        <v>9.5105999999999999E-4</v>
      </c>
      <c r="AN6" s="85">
        <v>205962554</v>
      </c>
      <c r="AO6" s="77">
        <v>195882.75</v>
      </c>
      <c r="AP6" s="77">
        <v>8429509.8200000003</v>
      </c>
      <c r="AQ6" s="85">
        <v>8275</v>
      </c>
      <c r="AR6" s="77">
        <v>0</v>
      </c>
      <c r="AS6" s="77">
        <v>8437784.8200000003</v>
      </c>
      <c r="AT6" s="77">
        <v>0.63765359460000004</v>
      </c>
      <c r="AU6" s="88">
        <v>649550</v>
      </c>
      <c r="AV6" s="88">
        <v>440096</v>
      </c>
      <c r="AW6" s="86">
        <v>0.67754049780000003</v>
      </c>
      <c r="AX6" s="88">
        <v>1688059</v>
      </c>
      <c r="AY6" s="88">
        <v>58</v>
      </c>
      <c r="AZ6" s="85">
        <v>35</v>
      </c>
    </row>
    <row r="7" spans="1:52" s="68" customFormat="1" x14ac:dyDescent="0.25">
      <c r="A7" s="68">
        <v>1380</v>
      </c>
      <c r="B7" s="68" t="s">
        <v>89</v>
      </c>
      <c r="C7" s="68" t="s">
        <v>88</v>
      </c>
      <c r="D7" s="85">
        <v>1930000</v>
      </c>
      <c r="E7" s="85">
        <v>1681045</v>
      </c>
      <c r="F7" s="85">
        <v>754860</v>
      </c>
      <c r="G7" s="85">
        <v>1000</v>
      </c>
      <c r="H7" s="85">
        <v>10951</v>
      </c>
      <c r="I7" s="85">
        <v>2515</v>
      </c>
      <c r="J7" s="85">
        <v>20</v>
      </c>
      <c r="K7" s="85">
        <v>2535</v>
      </c>
      <c r="L7" s="77">
        <v>28847343.649999999</v>
      </c>
      <c r="M7" s="77">
        <v>1193035</v>
      </c>
      <c r="N7" s="77">
        <v>30040378.649999999</v>
      </c>
      <c r="O7" s="77">
        <v>0</v>
      </c>
      <c r="P7" s="77">
        <v>0</v>
      </c>
      <c r="Q7" s="77">
        <v>30040378.649999999</v>
      </c>
      <c r="R7" s="85">
        <v>1000</v>
      </c>
      <c r="S7" s="85">
        <v>2535000</v>
      </c>
      <c r="T7" s="85">
        <v>2535000</v>
      </c>
      <c r="U7" s="85">
        <v>10951</v>
      </c>
      <c r="V7" s="85">
        <v>27760785</v>
      </c>
      <c r="W7" s="77">
        <v>25225785</v>
      </c>
      <c r="X7" s="77">
        <v>2279593.65</v>
      </c>
      <c r="Y7" s="81">
        <v>2136970250</v>
      </c>
      <c r="Z7" s="85">
        <v>842986</v>
      </c>
      <c r="AA7" s="85">
        <v>1930000</v>
      </c>
      <c r="AB7" s="85">
        <v>4892550000</v>
      </c>
      <c r="AC7" s="79">
        <v>5.1813E-4</v>
      </c>
      <c r="AD7" s="77">
        <v>2755579750</v>
      </c>
      <c r="AE7" s="77">
        <v>1427748.54</v>
      </c>
      <c r="AF7" s="85">
        <v>1681045</v>
      </c>
      <c r="AG7" s="85">
        <v>4261449075</v>
      </c>
      <c r="AH7" s="79">
        <v>5.9195300000000001E-3</v>
      </c>
      <c r="AI7" s="85">
        <v>2124478825</v>
      </c>
      <c r="AJ7" s="77">
        <v>12575916.140000001</v>
      </c>
      <c r="AK7" s="85">
        <v>754860</v>
      </c>
      <c r="AL7" s="85">
        <v>1913570100</v>
      </c>
      <c r="AM7" s="79">
        <v>1.1912800000000001E-3</v>
      </c>
      <c r="AN7" s="85">
        <v>-223400150</v>
      </c>
      <c r="AO7" s="77">
        <v>-266132.13</v>
      </c>
      <c r="AP7" s="77">
        <v>13737532.550000001</v>
      </c>
      <c r="AQ7" s="85">
        <v>15266</v>
      </c>
      <c r="AR7" s="77">
        <v>0</v>
      </c>
      <c r="AS7" s="77">
        <v>13752798.550000001</v>
      </c>
      <c r="AT7" s="77">
        <v>0.4578104261</v>
      </c>
      <c r="AU7" s="88">
        <v>546184</v>
      </c>
      <c r="AV7" s="88">
        <v>370062</v>
      </c>
      <c r="AW7" s="86">
        <v>0.67754049780000003</v>
      </c>
      <c r="AX7" s="88">
        <v>8052987</v>
      </c>
      <c r="AY7" s="88">
        <v>135</v>
      </c>
      <c r="AZ7" s="85">
        <v>0</v>
      </c>
    </row>
    <row r="8" spans="1:52" s="68" customFormat="1" x14ac:dyDescent="0.25">
      <c r="A8" s="68">
        <v>1407</v>
      </c>
      <c r="B8" s="68" t="s">
        <v>90</v>
      </c>
      <c r="C8" s="68" t="s">
        <v>86</v>
      </c>
      <c r="D8" s="85">
        <v>1930000</v>
      </c>
      <c r="E8" s="85">
        <v>1681045</v>
      </c>
      <c r="F8" s="85">
        <v>754860</v>
      </c>
      <c r="G8" s="85">
        <v>1000</v>
      </c>
      <c r="H8" s="85">
        <v>10951</v>
      </c>
      <c r="I8" s="85">
        <v>1524</v>
      </c>
      <c r="J8" s="85">
        <v>14</v>
      </c>
      <c r="K8" s="85">
        <v>1538</v>
      </c>
      <c r="L8" s="77">
        <v>18256697.969999999</v>
      </c>
      <c r="M8" s="77">
        <v>333730</v>
      </c>
      <c r="N8" s="77">
        <v>18590427.969999999</v>
      </c>
      <c r="O8" s="77">
        <v>0</v>
      </c>
      <c r="P8" s="77">
        <v>0</v>
      </c>
      <c r="Q8" s="77">
        <v>18590427.969999999</v>
      </c>
      <c r="R8" s="85">
        <v>1000</v>
      </c>
      <c r="S8" s="85">
        <v>1538000</v>
      </c>
      <c r="T8" s="85">
        <v>1538000</v>
      </c>
      <c r="U8" s="85">
        <v>10951</v>
      </c>
      <c r="V8" s="85">
        <v>16842638</v>
      </c>
      <c r="W8" s="77">
        <v>15304638</v>
      </c>
      <c r="X8" s="77">
        <v>1747789.97</v>
      </c>
      <c r="Y8" s="81">
        <v>953003403</v>
      </c>
      <c r="Z8" s="85">
        <v>619638</v>
      </c>
      <c r="AA8" s="85">
        <v>1930000</v>
      </c>
      <c r="AB8" s="85">
        <v>2968340000</v>
      </c>
      <c r="AC8" s="79">
        <v>5.1813E-4</v>
      </c>
      <c r="AD8" s="77">
        <v>2015336597</v>
      </c>
      <c r="AE8" s="77">
        <v>1044206.35</v>
      </c>
      <c r="AF8" s="85">
        <v>1681045</v>
      </c>
      <c r="AG8" s="85">
        <v>2585447210</v>
      </c>
      <c r="AH8" s="79">
        <v>5.9195300000000001E-3</v>
      </c>
      <c r="AI8" s="85">
        <v>1632443807</v>
      </c>
      <c r="AJ8" s="77">
        <v>9663300.0899999999</v>
      </c>
      <c r="AK8" s="85">
        <v>754860</v>
      </c>
      <c r="AL8" s="85">
        <v>1160974680</v>
      </c>
      <c r="AM8" s="79">
        <v>1.50545E-3</v>
      </c>
      <c r="AN8" s="85">
        <v>207971277</v>
      </c>
      <c r="AO8" s="77">
        <v>313090.36</v>
      </c>
      <c r="AP8" s="77">
        <v>11020596.800000001</v>
      </c>
      <c r="AQ8" s="85">
        <v>6614</v>
      </c>
      <c r="AR8" s="77">
        <v>0</v>
      </c>
      <c r="AS8" s="77">
        <v>11027210.800000001</v>
      </c>
      <c r="AT8" s="77">
        <v>0.59316605389999999</v>
      </c>
      <c r="AU8" s="88">
        <v>197957</v>
      </c>
      <c r="AV8" s="88">
        <v>134124</v>
      </c>
      <c r="AW8" s="86">
        <v>0.67754049780000003</v>
      </c>
      <c r="AX8" s="88">
        <v>4219301</v>
      </c>
      <c r="AY8" s="88">
        <v>177</v>
      </c>
      <c r="AZ8" s="85">
        <v>4</v>
      </c>
    </row>
    <row r="9" spans="1:52" s="68" customFormat="1" x14ac:dyDescent="0.25">
      <c r="A9" s="68">
        <v>1414</v>
      </c>
      <c r="B9" s="68" t="s">
        <v>91</v>
      </c>
      <c r="C9" s="68" t="s">
        <v>86</v>
      </c>
      <c r="D9" s="85">
        <v>1930000</v>
      </c>
      <c r="E9" s="85">
        <v>1681045</v>
      </c>
      <c r="F9" s="85">
        <v>754860</v>
      </c>
      <c r="G9" s="85">
        <v>1000</v>
      </c>
      <c r="H9" s="85">
        <v>10951</v>
      </c>
      <c r="I9" s="85">
        <v>4192</v>
      </c>
      <c r="J9" s="85">
        <v>52</v>
      </c>
      <c r="K9" s="85">
        <v>4244</v>
      </c>
      <c r="L9" s="77">
        <v>43110243.329999998</v>
      </c>
      <c r="M9" s="77">
        <v>1239569</v>
      </c>
      <c r="N9" s="77">
        <v>44349812.329999998</v>
      </c>
      <c r="O9" s="77">
        <v>0</v>
      </c>
      <c r="P9" s="77">
        <v>0</v>
      </c>
      <c r="Q9" s="77">
        <v>44349812.329999998</v>
      </c>
      <c r="R9" s="85">
        <v>1000</v>
      </c>
      <c r="S9" s="85">
        <v>4244000</v>
      </c>
      <c r="T9" s="85">
        <v>4244000</v>
      </c>
      <c r="U9" s="85">
        <v>10951</v>
      </c>
      <c r="V9" s="85">
        <v>46476044</v>
      </c>
      <c r="W9" s="77">
        <v>40105812.329999998</v>
      </c>
      <c r="X9" s="77">
        <v>0</v>
      </c>
      <c r="Y9" s="81">
        <v>2766747195</v>
      </c>
      <c r="Z9" s="85">
        <v>651920</v>
      </c>
      <c r="AA9" s="85">
        <v>1930000</v>
      </c>
      <c r="AB9" s="85">
        <v>8190920000</v>
      </c>
      <c r="AC9" s="79">
        <v>5.1813E-4</v>
      </c>
      <c r="AD9" s="77">
        <v>5424172805</v>
      </c>
      <c r="AE9" s="77">
        <v>2810426.66</v>
      </c>
      <c r="AF9" s="85">
        <v>1681045</v>
      </c>
      <c r="AG9" s="85">
        <v>7134354980</v>
      </c>
      <c r="AH9" s="79">
        <v>5.6215099999999997E-3</v>
      </c>
      <c r="AI9" s="85">
        <v>4367607785</v>
      </c>
      <c r="AJ9" s="77">
        <v>24552550.84</v>
      </c>
      <c r="AK9" s="85">
        <v>0</v>
      </c>
      <c r="AL9" s="85">
        <v>0</v>
      </c>
      <c r="AM9" s="79">
        <v>0</v>
      </c>
      <c r="AN9" s="85">
        <v>0</v>
      </c>
      <c r="AO9" s="77">
        <v>0</v>
      </c>
      <c r="AP9" s="77">
        <v>27362977.5</v>
      </c>
      <c r="AQ9" s="85">
        <v>19437</v>
      </c>
      <c r="AR9" s="77">
        <v>0</v>
      </c>
      <c r="AS9" s="77">
        <v>27382414.5</v>
      </c>
      <c r="AT9" s="77">
        <v>0.61741894860000002</v>
      </c>
      <c r="AU9" s="88">
        <v>765333</v>
      </c>
      <c r="AV9" s="88">
        <v>518544</v>
      </c>
      <c r="AW9" s="86">
        <v>0.67754049780000003</v>
      </c>
      <c r="AX9" s="88">
        <v>4219301</v>
      </c>
      <c r="AY9" s="88">
        <v>177</v>
      </c>
      <c r="AZ9" s="85">
        <v>10</v>
      </c>
    </row>
    <row r="10" spans="1:52" s="68" customFormat="1" x14ac:dyDescent="0.25">
      <c r="A10" s="68">
        <v>1540</v>
      </c>
      <c r="B10" s="68" t="s">
        <v>92</v>
      </c>
      <c r="C10" s="68" t="s">
        <v>88</v>
      </c>
      <c r="D10" s="85">
        <v>1930000</v>
      </c>
      <c r="E10" s="85">
        <v>1681045</v>
      </c>
      <c r="F10" s="85">
        <v>754860</v>
      </c>
      <c r="G10" s="85">
        <v>1000</v>
      </c>
      <c r="H10" s="85">
        <v>10951</v>
      </c>
      <c r="I10" s="85">
        <v>1663</v>
      </c>
      <c r="J10" s="85">
        <v>8</v>
      </c>
      <c r="K10" s="85">
        <v>1671</v>
      </c>
      <c r="L10" s="77">
        <v>20382299.199999999</v>
      </c>
      <c r="M10" s="77">
        <v>477214</v>
      </c>
      <c r="N10" s="77">
        <v>20859513.199999999</v>
      </c>
      <c r="O10" s="77">
        <v>0</v>
      </c>
      <c r="P10" s="77">
        <v>0</v>
      </c>
      <c r="Q10" s="77">
        <v>20859513.199999999</v>
      </c>
      <c r="R10" s="85">
        <v>1000</v>
      </c>
      <c r="S10" s="85">
        <v>1671000</v>
      </c>
      <c r="T10" s="85">
        <v>1671000</v>
      </c>
      <c r="U10" s="85">
        <v>10951</v>
      </c>
      <c r="V10" s="85">
        <v>18299121</v>
      </c>
      <c r="W10" s="77">
        <v>16628121</v>
      </c>
      <c r="X10" s="77">
        <v>2560392.2000000002</v>
      </c>
      <c r="Y10" s="81">
        <v>1882444231</v>
      </c>
      <c r="Z10" s="85">
        <v>1126538</v>
      </c>
      <c r="AA10" s="85">
        <v>1930000</v>
      </c>
      <c r="AB10" s="85">
        <v>3225030000</v>
      </c>
      <c r="AC10" s="79">
        <v>5.1813E-4</v>
      </c>
      <c r="AD10" s="77">
        <v>1342585769</v>
      </c>
      <c r="AE10" s="77">
        <v>695633.96</v>
      </c>
      <c r="AF10" s="85">
        <v>1681045</v>
      </c>
      <c r="AG10" s="85">
        <v>2809026195</v>
      </c>
      <c r="AH10" s="79">
        <v>5.9195300000000001E-3</v>
      </c>
      <c r="AI10" s="85">
        <v>926581964</v>
      </c>
      <c r="AJ10" s="77">
        <v>5484929.7300000004</v>
      </c>
      <c r="AK10" s="85">
        <v>754860</v>
      </c>
      <c r="AL10" s="85">
        <v>1261371060</v>
      </c>
      <c r="AM10" s="79">
        <v>2.0298500000000001E-3</v>
      </c>
      <c r="AN10" s="85">
        <v>-621073171</v>
      </c>
      <c r="AO10" s="77">
        <v>-1260685.3799999999</v>
      </c>
      <c r="AP10" s="77">
        <v>4919878.3099999996</v>
      </c>
      <c r="AQ10" s="85">
        <v>13441</v>
      </c>
      <c r="AR10" s="77">
        <v>0</v>
      </c>
      <c r="AS10" s="77">
        <v>4933319.3099999996</v>
      </c>
      <c r="AT10" s="77">
        <v>0.23650213040000001</v>
      </c>
      <c r="AU10" s="88">
        <v>112862</v>
      </c>
      <c r="AV10" s="88">
        <v>76469</v>
      </c>
      <c r="AW10" s="86">
        <v>0.67754049780000003</v>
      </c>
      <c r="AX10" s="88">
        <v>8052987</v>
      </c>
      <c r="AY10" s="88">
        <v>135</v>
      </c>
      <c r="AZ10" s="85">
        <v>0</v>
      </c>
    </row>
    <row r="11" spans="1:52" s="68" customFormat="1" x14ac:dyDescent="0.25">
      <c r="A11" s="68">
        <v>1638</v>
      </c>
      <c r="B11" s="68" t="s">
        <v>93</v>
      </c>
      <c r="C11" s="68" t="s">
        <v>88</v>
      </c>
      <c r="D11" s="85">
        <v>1930000</v>
      </c>
      <c r="E11" s="85">
        <v>1681045</v>
      </c>
      <c r="F11" s="85">
        <v>754860</v>
      </c>
      <c r="G11" s="85">
        <v>1000</v>
      </c>
      <c r="H11" s="85">
        <v>10951</v>
      </c>
      <c r="I11" s="85">
        <v>3014</v>
      </c>
      <c r="J11" s="85">
        <v>32</v>
      </c>
      <c r="K11" s="85">
        <v>3046</v>
      </c>
      <c r="L11" s="77">
        <v>34881647.75</v>
      </c>
      <c r="M11" s="77">
        <v>1908856</v>
      </c>
      <c r="N11" s="77">
        <v>36790503.75</v>
      </c>
      <c r="O11" s="77">
        <v>0</v>
      </c>
      <c r="P11" s="77">
        <v>0</v>
      </c>
      <c r="Q11" s="77">
        <v>36790503.75</v>
      </c>
      <c r="R11" s="85">
        <v>1000</v>
      </c>
      <c r="S11" s="85">
        <v>3046000</v>
      </c>
      <c r="T11" s="85">
        <v>3046000</v>
      </c>
      <c r="U11" s="85">
        <v>10951</v>
      </c>
      <c r="V11" s="85">
        <v>33356746</v>
      </c>
      <c r="W11" s="77">
        <v>30310746</v>
      </c>
      <c r="X11" s="77">
        <v>3433757.75</v>
      </c>
      <c r="Y11" s="81">
        <v>2531533423</v>
      </c>
      <c r="Z11" s="85">
        <v>831101</v>
      </c>
      <c r="AA11" s="85">
        <v>1930000</v>
      </c>
      <c r="AB11" s="85">
        <v>5878780000</v>
      </c>
      <c r="AC11" s="79">
        <v>5.1813E-4</v>
      </c>
      <c r="AD11" s="77">
        <v>3347246577</v>
      </c>
      <c r="AE11" s="77">
        <v>1734308.87</v>
      </c>
      <c r="AF11" s="85">
        <v>1681045</v>
      </c>
      <c r="AG11" s="85">
        <v>5120463070</v>
      </c>
      <c r="AH11" s="79">
        <v>5.9195300000000001E-3</v>
      </c>
      <c r="AI11" s="85">
        <v>2588929647</v>
      </c>
      <c r="AJ11" s="77">
        <v>15325246.710000001</v>
      </c>
      <c r="AK11" s="85">
        <v>754860</v>
      </c>
      <c r="AL11" s="85">
        <v>2299303560</v>
      </c>
      <c r="AM11" s="79">
        <v>1.49339E-3</v>
      </c>
      <c r="AN11" s="85">
        <v>-232229863</v>
      </c>
      <c r="AO11" s="77">
        <v>-346809.76</v>
      </c>
      <c r="AP11" s="77">
        <v>16712745.82</v>
      </c>
      <c r="AQ11" s="85">
        <v>17457</v>
      </c>
      <c r="AR11" s="77">
        <v>0</v>
      </c>
      <c r="AS11" s="77">
        <v>16730202.82</v>
      </c>
      <c r="AT11" s="77">
        <v>0.45474242300000001</v>
      </c>
      <c r="AU11" s="88">
        <v>868038</v>
      </c>
      <c r="AV11" s="88">
        <v>588131</v>
      </c>
      <c r="AW11" s="86">
        <v>0.67754049780000003</v>
      </c>
      <c r="AX11" s="88">
        <v>8052987</v>
      </c>
      <c r="AY11" s="88">
        <v>135</v>
      </c>
      <c r="AZ11" s="85">
        <v>0</v>
      </c>
    </row>
    <row r="12" spans="1:52" s="68" customFormat="1" x14ac:dyDescent="0.25">
      <c r="A12" s="68">
        <v>1870</v>
      </c>
      <c r="B12" s="68" t="s">
        <v>175</v>
      </c>
      <c r="C12" s="68" t="s">
        <v>88</v>
      </c>
      <c r="D12" s="85">
        <v>2895000</v>
      </c>
      <c r="E12" s="85">
        <v>2521567</v>
      </c>
      <c r="F12" s="85">
        <v>1132290</v>
      </c>
      <c r="G12" s="85">
        <v>1000</v>
      </c>
      <c r="H12" s="85">
        <v>10951</v>
      </c>
      <c r="I12" s="85">
        <v>146</v>
      </c>
      <c r="J12" s="85">
        <v>2</v>
      </c>
      <c r="K12" s="85">
        <v>148</v>
      </c>
      <c r="L12" s="77">
        <v>3258079.37</v>
      </c>
      <c r="M12" s="77">
        <v>119304</v>
      </c>
      <c r="N12" s="77">
        <v>3377383.37</v>
      </c>
      <c r="O12" s="77">
        <v>0</v>
      </c>
      <c r="P12" s="77">
        <v>0</v>
      </c>
      <c r="Q12" s="77">
        <v>3377383.37</v>
      </c>
      <c r="R12" s="85">
        <v>1000</v>
      </c>
      <c r="S12" s="85">
        <v>148000</v>
      </c>
      <c r="T12" s="85">
        <v>148000</v>
      </c>
      <c r="U12" s="85">
        <v>10951</v>
      </c>
      <c r="V12" s="85">
        <v>1620748</v>
      </c>
      <c r="W12" s="77">
        <v>1472748</v>
      </c>
      <c r="X12" s="77">
        <v>1756635.37</v>
      </c>
      <c r="Y12" s="81">
        <v>1518510877</v>
      </c>
      <c r="Z12" s="85">
        <v>10260209</v>
      </c>
      <c r="AA12" s="85">
        <v>2895000</v>
      </c>
      <c r="AB12" s="85">
        <v>428460000</v>
      </c>
      <c r="AC12" s="79">
        <v>3.4541999999999998E-4</v>
      </c>
      <c r="AD12" s="77">
        <v>-1090050877</v>
      </c>
      <c r="AE12" s="77">
        <v>0</v>
      </c>
      <c r="AF12" s="85">
        <v>2521567</v>
      </c>
      <c r="AG12" s="85">
        <v>373191916</v>
      </c>
      <c r="AH12" s="79">
        <v>3.9463600000000003E-3</v>
      </c>
      <c r="AI12" s="85">
        <v>-1145318961</v>
      </c>
      <c r="AJ12" s="77">
        <v>-4519840.93</v>
      </c>
      <c r="AK12" s="85">
        <v>1132290</v>
      </c>
      <c r="AL12" s="85">
        <v>167578920</v>
      </c>
      <c r="AM12" s="79">
        <v>1.0482440000000001E-2</v>
      </c>
      <c r="AN12" s="85">
        <v>-1350931957</v>
      </c>
      <c r="AO12" s="77">
        <v>-14161063.18</v>
      </c>
      <c r="AP12" s="77">
        <v>0</v>
      </c>
      <c r="AQ12" s="85">
        <v>0</v>
      </c>
      <c r="AR12" s="77">
        <v>2541.64</v>
      </c>
      <c r="AS12" s="77">
        <v>2541.64</v>
      </c>
      <c r="AT12" s="77">
        <v>7.5254710000000004E-4</v>
      </c>
      <c r="AU12" s="88">
        <v>90</v>
      </c>
      <c r="AV12" s="88">
        <v>61</v>
      </c>
      <c r="AW12" s="86">
        <v>0.67754049780000003</v>
      </c>
      <c r="AX12" s="88">
        <v>8052987</v>
      </c>
      <c r="AY12" s="88">
        <v>135</v>
      </c>
      <c r="AZ12" s="85">
        <v>0</v>
      </c>
    </row>
    <row r="13" spans="1:52" s="68" customFormat="1" x14ac:dyDescent="0.25">
      <c r="A13" s="68">
        <v>2044</v>
      </c>
      <c r="B13" s="68" t="s">
        <v>176</v>
      </c>
      <c r="C13" s="68" t="s">
        <v>88</v>
      </c>
      <c r="D13" s="85">
        <v>2895000</v>
      </c>
      <c r="E13" s="85">
        <v>2521567</v>
      </c>
      <c r="F13" s="85">
        <v>1132290</v>
      </c>
      <c r="G13" s="85">
        <v>1000</v>
      </c>
      <c r="H13" s="85">
        <v>10951</v>
      </c>
      <c r="I13" s="85">
        <v>98</v>
      </c>
      <c r="J13" s="85">
        <v>1</v>
      </c>
      <c r="K13" s="85">
        <v>99</v>
      </c>
      <c r="L13" s="77">
        <v>2052473.26</v>
      </c>
      <c r="M13" s="77">
        <v>59652</v>
      </c>
      <c r="N13" s="77">
        <v>2112125.2599999998</v>
      </c>
      <c r="O13" s="77">
        <v>0</v>
      </c>
      <c r="P13" s="77">
        <v>0</v>
      </c>
      <c r="Q13" s="77">
        <v>2112125.2599999998</v>
      </c>
      <c r="R13" s="85">
        <v>1000</v>
      </c>
      <c r="S13" s="85">
        <v>99000</v>
      </c>
      <c r="T13" s="85">
        <v>99000</v>
      </c>
      <c r="U13" s="85">
        <v>10951</v>
      </c>
      <c r="V13" s="85">
        <v>1084149</v>
      </c>
      <c r="W13" s="77">
        <v>985149</v>
      </c>
      <c r="X13" s="77">
        <v>1027976.26</v>
      </c>
      <c r="Y13" s="81">
        <v>696757170</v>
      </c>
      <c r="Z13" s="85">
        <v>7037951</v>
      </c>
      <c r="AA13" s="85">
        <v>2895000</v>
      </c>
      <c r="AB13" s="85">
        <v>286605000</v>
      </c>
      <c r="AC13" s="79">
        <v>3.4541999999999998E-4</v>
      </c>
      <c r="AD13" s="77">
        <v>-410152170</v>
      </c>
      <c r="AE13" s="77">
        <v>0</v>
      </c>
      <c r="AF13" s="85">
        <v>2521567</v>
      </c>
      <c r="AG13" s="85">
        <v>249635133</v>
      </c>
      <c r="AH13" s="79">
        <v>3.9463600000000003E-3</v>
      </c>
      <c r="AI13" s="85">
        <v>-447122037</v>
      </c>
      <c r="AJ13" s="77">
        <v>-1764504.52</v>
      </c>
      <c r="AK13" s="85">
        <v>1132290</v>
      </c>
      <c r="AL13" s="85">
        <v>112096710</v>
      </c>
      <c r="AM13" s="79">
        <v>9.1704400000000002E-3</v>
      </c>
      <c r="AN13" s="85">
        <v>-584660460</v>
      </c>
      <c r="AO13" s="77">
        <v>-5361593.67</v>
      </c>
      <c r="AP13" s="77">
        <v>0</v>
      </c>
      <c r="AQ13" s="85">
        <v>0</v>
      </c>
      <c r="AR13" s="77">
        <v>0</v>
      </c>
      <c r="AS13" s="77">
        <v>0</v>
      </c>
      <c r="AT13" s="77">
        <v>0</v>
      </c>
      <c r="AU13" s="88">
        <v>0</v>
      </c>
      <c r="AV13" s="88">
        <v>0</v>
      </c>
      <c r="AW13" s="86">
        <v>0.67754049780000003</v>
      </c>
      <c r="AX13" s="88">
        <v>8052987</v>
      </c>
      <c r="AY13" s="88">
        <v>135</v>
      </c>
      <c r="AZ13" s="85">
        <v>0</v>
      </c>
    </row>
    <row r="14" spans="1:52" s="68" customFormat="1" x14ac:dyDescent="0.25">
      <c r="A14" s="68">
        <v>2051</v>
      </c>
      <c r="B14" s="68" t="s">
        <v>94</v>
      </c>
      <c r="C14" s="68" t="s">
        <v>88</v>
      </c>
      <c r="D14" s="85">
        <v>2895000</v>
      </c>
      <c r="E14" s="85">
        <v>2521567</v>
      </c>
      <c r="F14" s="85">
        <v>1132290</v>
      </c>
      <c r="G14" s="85">
        <v>1000</v>
      </c>
      <c r="H14" s="85">
        <v>10951</v>
      </c>
      <c r="I14" s="85">
        <v>587</v>
      </c>
      <c r="J14" s="85">
        <v>5</v>
      </c>
      <c r="K14" s="85">
        <v>592</v>
      </c>
      <c r="L14" s="77">
        <v>8487352.3499999996</v>
      </c>
      <c r="M14" s="77">
        <v>298259</v>
      </c>
      <c r="N14" s="77">
        <v>8785611.3499999996</v>
      </c>
      <c r="O14" s="77">
        <v>0</v>
      </c>
      <c r="P14" s="77">
        <v>0</v>
      </c>
      <c r="Q14" s="77">
        <v>8785611.3499999996</v>
      </c>
      <c r="R14" s="85">
        <v>1000</v>
      </c>
      <c r="S14" s="85">
        <v>592000</v>
      </c>
      <c r="T14" s="85">
        <v>592000</v>
      </c>
      <c r="U14" s="85">
        <v>10951</v>
      </c>
      <c r="V14" s="85">
        <v>6482992</v>
      </c>
      <c r="W14" s="77">
        <v>5890992</v>
      </c>
      <c r="X14" s="77">
        <v>2302619.35</v>
      </c>
      <c r="Y14" s="81">
        <v>481971736</v>
      </c>
      <c r="Z14" s="85">
        <v>814141</v>
      </c>
      <c r="AA14" s="85">
        <v>2895000</v>
      </c>
      <c r="AB14" s="85">
        <v>1713840000</v>
      </c>
      <c r="AC14" s="79">
        <v>3.4541999999999998E-4</v>
      </c>
      <c r="AD14" s="77">
        <v>1231868264</v>
      </c>
      <c r="AE14" s="77">
        <v>425511.94</v>
      </c>
      <c r="AF14" s="85">
        <v>2521567</v>
      </c>
      <c r="AG14" s="85">
        <v>1492767664</v>
      </c>
      <c r="AH14" s="79">
        <v>3.9463600000000003E-3</v>
      </c>
      <c r="AI14" s="85">
        <v>1010795928</v>
      </c>
      <c r="AJ14" s="77">
        <v>3988964.62</v>
      </c>
      <c r="AK14" s="85">
        <v>1132290</v>
      </c>
      <c r="AL14" s="85">
        <v>670315680</v>
      </c>
      <c r="AM14" s="79">
        <v>3.4351300000000002E-3</v>
      </c>
      <c r="AN14" s="85">
        <v>188343944</v>
      </c>
      <c r="AO14" s="77">
        <v>646985.93000000005</v>
      </c>
      <c r="AP14" s="77">
        <v>5061462.49</v>
      </c>
      <c r="AQ14" s="85">
        <v>2520</v>
      </c>
      <c r="AR14" s="77">
        <v>0</v>
      </c>
      <c r="AS14" s="77">
        <v>5063982.49</v>
      </c>
      <c r="AT14" s="77">
        <v>0.5763950041</v>
      </c>
      <c r="AU14" s="88">
        <v>171915</v>
      </c>
      <c r="AV14" s="88">
        <v>116479</v>
      </c>
      <c r="AW14" s="86">
        <v>0.67754049780000003</v>
      </c>
      <c r="AX14" s="88">
        <v>8052987</v>
      </c>
      <c r="AY14" s="88">
        <v>135</v>
      </c>
      <c r="AZ14" s="85">
        <v>0</v>
      </c>
    </row>
    <row r="15" spans="1:52" s="68" customFormat="1" x14ac:dyDescent="0.25">
      <c r="A15" s="68">
        <v>2604</v>
      </c>
      <c r="B15" s="68" t="s">
        <v>95</v>
      </c>
      <c r="C15" s="68" t="s">
        <v>86</v>
      </c>
      <c r="D15" s="85">
        <v>1930000</v>
      </c>
      <c r="E15" s="85">
        <v>1681045</v>
      </c>
      <c r="F15" s="85">
        <v>754860</v>
      </c>
      <c r="G15" s="85">
        <v>1000</v>
      </c>
      <c r="H15" s="85">
        <v>10951</v>
      </c>
      <c r="I15" s="85">
        <v>5710</v>
      </c>
      <c r="J15" s="85">
        <v>19</v>
      </c>
      <c r="K15" s="85">
        <v>5729</v>
      </c>
      <c r="L15" s="77">
        <v>66907297.770000003</v>
      </c>
      <c r="M15" s="77">
        <v>452919</v>
      </c>
      <c r="N15" s="77">
        <v>67360216.769999996</v>
      </c>
      <c r="O15" s="77">
        <v>0</v>
      </c>
      <c r="P15" s="77">
        <v>0</v>
      </c>
      <c r="Q15" s="77">
        <v>67360216.769999996</v>
      </c>
      <c r="R15" s="85">
        <v>1000</v>
      </c>
      <c r="S15" s="85">
        <v>5729000</v>
      </c>
      <c r="T15" s="85">
        <v>5729000</v>
      </c>
      <c r="U15" s="85">
        <v>10951</v>
      </c>
      <c r="V15" s="85">
        <v>62738279</v>
      </c>
      <c r="W15" s="77">
        <v>57009279</v>
      </c>
      <c r="X15" s="77">
        <v>4621937.7699999996</v>
      </c>
      <c r="Y15" s="81">
        <v>3539125241</v>
      </c>
      <c r="Z15" s="85">
        <v>617756</v>
      </c>
      <c r="AA15" s="85">
        <v>1930000</v>
      </c>
      <c r="AB15" s="85">
        <v>11056970000</v>
      </c>
      <c r="AC15" s="79">
        <v>5.1813E-4</v>
      </c>
      <c r="AD15" s="77">
        <v>7517844759</v>
      </c>
      <c r="AE15" s="77">
        <v>3895220.9</v>
      </c>
      <c r="AF15" s="85">
        <v>1681045</v>
      </c>
      <c r="AG15" s="85">
        <v>9630706805</v>
      </c>
      <c r="AH15" s="79">
        <v>5.9195300000000001E-3</v>
      </c>
      <c r="AI15" s="85">
        <v>6091581564</v>
      </c>
      <c r="AJ15" s="77">
        <v>36059299.82</v>
      </c>
      <c r="AK15" s="85">
        <v>754860</v>
      </c>
      <c r="AL15" s="85">
        <v>4324592940</v>
      </c>
      <c r="AM15" s="79">
        <v>1.06876E-3</v>
      </c>
      <c r="AN15" s="85">
        <v>785467699</v>
      </c>
      <c r="AO15" s="77">
        <v>839476.46</v>
      </c>
      <c r="AP15" s="77">
        <v>40793997.18</v>
      </c>
      <c r="AQ15" s="85">
        <v>25097</v>
      </c>
      <c r="AR15" s="77">
        <v>0</v>
      </c>
      <c r="AS15" s="77">
        <v>40819094.18</v>
      </c>
      <c r="AT15" s="77">
        <v>0.60598222719999995</v>
      </c>
      <c r="AU15" s="88">
        <v>274461</v>
      </c>
      <c r="AV15" s="88">
        <v>185958</v>
      </c>
      <c r="AW15" s="86">
        <v>0.67754049780000003</v>
      </c>
      <c r="AX15" s="88">
        <v>4219301</v>
      </c>
      <c r="AY15" s="88">
        <v>177</v>
      </c>
      <c r="AZ15" s="85">
        <v>0</v>
      </c>
    </row>
    <row r="16" spans="1:52" s="68" customFormat="1" x14ac:dyDescent="0.25">
      <c r="A16" s="68">
        <v>2885</v>
      </c>
      <c r="B16" s="68" t="s">
        <v>96</v>
      </c>
      <c r="C16" s="68" t="s">
        <v>88</v>
      </c>
      <c r="D16" s="85">
        <v>2895000</v>
      </c>
      <c r="E16" s="85">
        <v>2521567</v>
      </c>
      <c r="F16" s="85">
        <v>1132290</v>
      </c>
      <c r="G16" s="85">
        <v>1000</v>
      </c>
      <c r="H16" s="85">
        <v>10951</v>
      </c>
      <c r="I16" s="85">
        <v>1830</v>
      </c>
      <c r="J16" s="85">
        <v>11</v>
      </c>
      <c r="K16" s="85">
        <v>1841</v>
      </c>
      <c r="L16" s="77">
        <v>21089543.41</v>
      </c>
      <c r="M16" s="77">
        <v>656169</v>
      </c>
      <c r="N16" s="77">
        <v>21745712.41</v>
      </c>
      <c r="O16" s="77">
        <v>0</v>
      </c>
      <c r="P16" s="77">
        <v>0</v>
      </c>
      <c r="Q16" s="77">
        <v>21745712.41</v>
      </c>
      <c r="R16" s="85">
        <v>1000</v>
      </c>
      <c r="S16" s="85">
        <v>1841000</v>
      </c>
      <c r="T16" s="85">
        <v>1841000</v>
      </c>
      <c r="U16" s="85">
        <v>10951</v>
      </c>
      <c r="V16" s="85">
        <v>20160791</v>
      </c>
      <c r="W16" s="77">
        <v>18319791</v>
      </c>
      <c r="X16" s="77">
        <v>1584921.41</v>
      </c>
      <c r="Y16" s="81">
        <v>3139819975</v>
      </c>
      <c r="Z16" s="85">
        <v>1705497</v>
      </c>
      <c r="AA16" s="85">
        <v>2895000</v>
      </c>
      <c r="AB16" s="85">
        <v>5329695000</v>
      </c>
      <c r="AC16" s="79">
        <v>3.4541999999999998E-4</v>
      </c>
      <c r="AD16" s="77">
        <v>2189875025</v>
      </c>
      <c r="AE16" s="77">
        <v>756426.63</v>
      </c>
      <c r="AF16" s="85">
        <v>2521567</v>
      </c>
      <c r="AG16" s="85">
        <v>4642204847</v>
      </c>
      <c r="AH16" s="79">
        <v>3.9463600000000003E-3</v>
      </c>
      <c r="AI16" s="85">
        <v>1502384872</v>
      </c>
      <c r="AJ16" s="77">
        <v>5928951.5599999996</v>
      </c>
      <c r="AK16" s="85">
        <v>1132290</v>
      </c>
      <c r="AL16" s="85">
        <v>2084545890</v>
      </c>
      <c r="AM16" s="79">
        <v>7.6031999999999998E-4</v>
      </c>
      <c r="AN16" s="85">
        <v>-1055274085</v>
      </c>
      <c r="AO16" s="77">
        <v>-802345.99</v>
      </c>
      <c r="AP16" s="77">
        <v>5883032.2000000002</v>
      </c>
      <c r="AQ16" s="85">
        <v>14508</v>
      </c>
      <c r="AR16" s="77">
        <v>0</v>
      </c>
      <c r="AS16" s="77">
        <v>5897540.2000000002</v>
      </c>
      <c r="AT16" s="77">
        <v>0.27120473630000003</v>
      </c>
      <c r="AU16" s="88">
        <v>177956</v>
      </c>
      <c r="AV16" s="88">
        <v>120572</v>
      </c>
      <c r="AW16" s="86">
        <v>0.67754049780000003</v>
      </c>
      <c r="AX16" s="88">
        <v>8052987</v>
      </c>
      <c r="AY16" s="88">
        <v>135</v>
      </c>
      <c r="AZ16" s="85">
        <v>0</v>
      </c>
    </row>
    <row r="17" spans="1:52" s="68" customFormat="1" x14ac:dyDescent="0.25">
      <c r="A17" s="68">
        <v>2884</v>
      </c>
      <c r="B17" s="68" t="s">
        <v>97</v>
      </c>
      <c r="C17" s="68" t="s">
        <v>88</v>
      </c>
      <c r="D17" s="85">
        <v>5790000</v>
      </c>
      <c r="E17" s="85">
        <v>5043135</v>
      </c>
      <c r="F17" s="85">
        <v>2264580</v>
      </c>
      <c r="G17" s="85">
        <v>1000</v>
      </c>
      <c r="H17" s="85">
        <v>10951</v>
      </c>
      <c r="I17" s="85">
        <v>1295</v>
      </c>
      <c r="J17" s="85">
        <v>25</v>
      </c>
      <c r="K17" s="85">
        <v>1320</v>
      </c>
      <c r="L17" s="77">
        <v>16987316.329999998</v>
      </c>
      <c r="M17" s="77">
        <v>1491294</v>
      </c>
      <c r="N17" s="77">
        <v>18478610.329999998</v>
      </c>
      <c r="O17" s="77">
        <v>0</v>
      </c>
      <c r="P17" s="77">
        <v>0</v>
      </c>
      <c r="Q17" s="77">
        <v>18478610.329999998</v>
      </c>
      <c r="R17" s="85">
        <v>1000</v>
      </c>
      <c r="S17" s="85">
        <v>1320000</v>
      </c>
      <c r="T17" s="85">
        <v>1320000</v>
      </c>
      <c r="U17" s="85">
        <v>10951</v>
      </c>
      <c r="V17" s="85">
        <v>14455320</v>
      </c>
      <c r="W17" s="77">
        <v>13135320</v>
      </c>
      <c r="X17" s="77">
        <v>4023290.33</v>
      </c>
      <c r="Y17" s="81">
        <v>4954948770</v>
      </c>
      <c r="Z17" s="85">
        <v>3753749</v>
      </c>
      <c r="AA17" s="85">
        <v>5790000</v>
      </c>
      <c r="AB17" s="85">
        <v>7642800000</v>
      </c>
      <c r="AC17" s="79">
        <v>1.7270999999999999E-4</v>
      </c>
      <c r="AD17" s="77">
        <v>2687851230</v>
      </c>
      <c r="AE17" s="77">
        <v>464218.79</v>
      </c>
      <c r="AF17" s="85">
        <v>5043135</v>
      </c>
      <c r="AG17" s="85">
        <v>6656938200</v>
      </c>
      <c r="AH17" s="79">
        <v>1.9731800000000002E-3</v>
      </c>
      <c r="AI17" s="85">
        <v>1701989430</v>
      </c>
      <c r="AJ17" s="77">
        <v>3358331.5</v>
      </c>
      <c r="AK17" s="85">
        <v>2264580</v>
      </c>
      <c r="AL17" s="85">
        <v>2989245600</v>
      </c>
      <c r="AM17" s="79">
        <v>1.34592E-3</v>
      </c>
      <c r="AN17" s="85">
        <v>-1965703170</v>
      </c>
      <c r="AO17" s="77">
        <v>-2645679.21</v>
      </c>
      <c r="AP17" s="77">
        <v>1176871.08</v>
      </c>
      <c r="AQ17" s="85">
        <v>1</v>
      </c>
      <c r="AR17" s="77">
        <v>0</v>
      </c>
      <c r="AS17" s="77">
        <v>1176872.08</v>
      </c>
      <c r="AT17" s="77">
        <v>6.36883434E-2</v>
      </c>
      <c r="AU17" s="88">
        <v>94978</v>
      </c>
      <c r="AV17" s="88">
        <v>64351</v>
      </c>
      <c r="AW17" s="86">
        <v>0.67754049780000003</v>
      </c>
      <c r="AX17" s="88">
        <v>8052987</v>
      </c>
      <c r="AY17" s="88">
        <v>135</v>
      </c>
      <c r="AZ17" s="85">
        <v>0</v>
      </c>
    </row>
    <row r="18" spans="1:52" s="68" customFormat="1" x14ac:dyDescent="0.25">
      <c r="A18" s="68">
        <v>3087</v>
      </c>
      <c r="B18" s="68" t="s">
        <v>151</v>
      </c>
      <c r="C18" s="68" t="s">
        <v>88</v>
      </c>
      <c r="D18" s="85">
        <v>2895000</v>
      </c>
      <c r="E18" s="85">
        <v>2521567</v>
      </c>
      <c r="F18" s="85">
        <v>1132290</v>
      </c>
      <c r="G18" s="85">
        <v>1000</v>
      </c>
      <c r="H18" s="85">
        <v>10951</v>
      </c>
      <c r="I18" s="85">
        <v>109</v>
      </c>
      <c r="J18" s="85">
        <v>2</v>
      </c>
      <c r="K18" s="85">
        <v>111</v>
      </c>
      <c r="L18" s="77">
        <v>2033522.32</v>
      </c>
      <c r="M18" s="77">
        <v>119304</v>
      </c>
      <c r="N18" s="77">
        <v>2152826.3199999998</v>
      </c>
      <c r="O18" s="77">
        <v>0</v>
      </c>
      <c r="P18" s="77">
        <v>0</v>
      </c>
      <c r="Q18" s="77">
        <v>2152826.3199999998</v>
      </c>
      <c r="R18" s="85">
        <v>1000</v>
      </c>
      <c r="S18" s="85">
        <v>111000</v>
      </c>
      <c r="T18" s="85">
        <v>111000</v>
      </c>
      <c r="U18" s="85">
        <v>10951</v>
      </c>
      <c r="V18" s="85">
        <v>1215561</v>
      </c>
      <c r="W18" s="77">
        <v>1104561</v>
      </c>
      <c r="X18" s="77">
        <v>937265.32</v>
      </c>
      <c r="Y18" s="81">
        <v>636399889</v>
      </c>
      <c r="Z18" s="85">
        <v>5733332</v>
      </c>
      <c r="AA18" s="85">
        <v>2895000</v>
      </c>
      <c r="AB18" s="85">
        <v>321345000</v>
      </c>
      <c r="AC18" s="79">
        <v>3.4541999999999998E-4</v>
      </c>
      <c r="AD18" s="77">
        <v>-315054889</v>
      </c>
      <c r="AE18" s="77">
        <v>0</v>
      </c>
      <c r="AF18" s="85">
        <v>2521567</v>
      </c>
      <c r="AG18" s="85">
        <v>279893937</v>
      </c>
      <c r="AH18" s="79">
        <v>3.9463600000000003E-3</v>
      </c>
      <c r="AI18" s="85">
        <v>-356505952</v>
      </c>
      <c r="AJ18" s="77">
        <v>-1406900.83</v>
      </c>
      <c r="AK18" s="85">
        <v>1132290</v>
      </c>
      <c r="AL18" s="85">
        <v>125684190</v>
      </c>
      <c r="AM18" s="79">
        <v>7.4573E-3</v>
      </c>
      <c r="AN18" s="85">
        <v>-510715699</v>
      </c>
      <c r="AO18" s="77">
        <v>-3808560.18</v>
      </c>
      <c r="AP18" s="77">
        <v>0</v>
      </c>
      <c r="AQ18" s="85">
        <v>0</v>
      </c>
      <c r="AR18" s="77">
        <v>2126.58</v>
      </c>
      <c r="AS18" s="77">
        <v>2126.58</v>
      </c>
      <c r="AT18" s="77">
        <v>9.878084000000001E-4</v>
      </c>
      <c r="AU18" s="88">
        <v>118</v>
      </c>
      <c r="AV18" s="88">
        <v>80</v>
      </c>
      <c r="AW18" s="86">
        <v>0.67754049780000003</v>
      </c>
      <c r="AX18" s="88">
        <v>8052987</v>
      </c>
      <c r="AY18" s="88">
        <v>135</v>
      </c>
      <c r="AZ18" s="85">
        <v>0</v>
      </c>
    </row>
    <row r="19" spans="1:52" s="68" customFormat="1" x14ac:dyDescent="0.25">
      <c r="A19" s="68">
        <v>3941</v>
      </c>
      <c r="B19" s="68" t="s">
        <v>155</v>
      </c>
      <c r="C19" s="68" t="s">
        <v>153</v>
      </c>
      <c r="D19" s="85">
        <v>1930000</v>
      </c>
      <c r="E19" s="85">
        <v>1681045</v>
      </c>
      <c r="F19" s="85">
        <v>754860</v>
      </c>
      <c r="G19" s="85">
        <v>1000</v>
      </c>
      <c r="H19" s="85">
        <v>10951</v>
      </c>
      <c r="I19" s="85">
        <v>1162</v>
      </c>
      <c r="J19" s="85">
        <v>8</v>
      </c>
      <c r="K19" s="85">
        <v>1170</v>
      </c>
      <c r="L19" s="77">
        <v>13260424.970000001</v>
      </c>
      <c r="M19" s="77">
        <v>232836</v>
      </c>
      <c r="N19" s="77">
        <v>13493260.970000001</v>
      </c>
      <c r="O19" s="77">
        <v>0</v>
      </c>
      <c r="P19" s="77">
        <v>0</v>
      </c>
      <c r="Q19" s="77">
        <v>13493260.970000001</v>
      </c>
      <c r="R19" s="85">
        <v>1000</v>
      </c>
      <c r="S19" s="85">
        <v>1170000</v>
      </c>
      <c r="T19" s="85">
        <v>1170000</v>
      </c>
      <c r="U19" s="85">
        <v>10951</v>
      </c>
      <c r="V19" s="85">
        <v>12812670</v>
      </c>
      <c r="W19" s="77">
        <v>11642670</v>
      </c>
      <c r="X19" s="77">
        <v>680590.97</v>
      </c>
      <c r="Y19" s="81">
        <v>866486034</v>
      </c>
      <c r="Z19" s="85">
        <v>740586</v>
      </c>
      <c r="AA19" s="85">
        <v>1930000</v>
      </c>
      <c r="AB19" s="85">
        <v>2258100000</v>
      </c>
      <c r="AC19" s="79">
        <v>5.1813E-4</v>
      </c>
      <c r="AD19" s="77">
        <v>1391613966</v>
      </c>
      <c r="AE19" s="77">
        <v>721036.94</v>
      </c>
      <c r="AF19" s="85">
        <v>1681045</v>
      </c>
      <c r="AG19" s="85">
        <v>1966822650</v>
      </c>
      <c r="AH19" s="79">
        <v>5.9195300000000001E-3</v>
      </c>
      <c r="AI19" s="85">
        <v>1100336616</v>
      </c>
      <c r="AJ19" s="77">
        <v>6513475.6100000003</v>
      </c>
      <c r="AK19" s="85">
        <v>754860</v>
      </c>
      <c r="AL19" s="85">
        <v>883186200</v>
      </c>
      <c r="AM19" s="79">
        <v>7.7061000000000002E-4</v>
      </c>
      <c r="AN19" s="85">
        <v>16700166</v>
      </c>
      <c r="AO19" s="77">
        <v>12869.31</v>
      </c>
      <c r="AP19" s="77">
        <v>7247381.8600000003</v>
      </c>
      <c r="AQ19" s="85">
        <v>6196</v>
      </c>
      <c r="AR19" s="77">
        <v>0</v>
      </c>
      <c r="AS19" s="77">
        <v>7253577.8600000003</v>
      </c>
      <c r="AT19" s="77">
        <v>0.53757041210000001</v>
      </c>
      <c r="AU19" s="88">
        <v>125166</v>
      </c>
      <c r="AV19" s="88">
        <v>84805</v>
      </c>
      <c r="AW19" s="86">
        <v>0.67754049780000003</v>
      </c>
      <c r="AX19" s="88">
        <v>1688059</v>
      </c>
      <c r="AY19" s="88">
        <v>58</v>
      </c>
      <c r="AZ19" s="85">
        <v>8</v>
      </c>
    </row>
    <row r="20" spans="1:52" s="68" customFormat="1" x14ac:dyDescent="0.25">
      <c r="A20" s="68">
        <v>4613</v>
      </c>
      <c r="B20" s="68" t="s">
        <v>98</v>
      </c>
      <c r="C20" s="68" t="s">
        <v>86</v>
      </c>
      <c r="D20" s="85">
        <v>1930000</v>
      </c>
      <c r="E20" s="85">
        <v>1681045</v>
      </c>
      <c r="F20" s="85">
        <v>754860</v>
      </c>
      <c r="G20" s="85">
        <v>1000</v>
      </c>
      <c r="H20" s="85">
        <v>10951</v>
      </c>
      <c r="I20" s="85">
        <v>4118</v>
      </c>
      <c r="J20" s="85">
        <v>5</v>
      </c>
      <c r="K20" s="85">
        <v>4123</v>
      </c>
      <c r="L20" s="77">
        <v>40321918.079999998</v>
      </c>
      <c r="M20" s="77">
        <v>119189</v>
      </c>
      <c r="N20" s="77">
        <v>40441107.079999998</v>
      </c>
      <c r="O20" s="77">
        <v>0</v>
      </c>
      <c r="P20" s="77">
        <v>0</v>
      </c>
      <c r="Q20" s="77">
        <v>40441107.079999998</v>
      </c>
      <c r="R20" s="85">
        <v>1000</v>
      </c>
      <c r="S20" s="85">
        <v>4123000</v>
      </c>
      <c r="T20" s="85">
        <v>4123000</v>
      </c>
      <c r="U20" s="85">
        <v>10951</v>
      </c>
      <c r="V20" s="85">
        <v>45150973</v>
      </c>
      <c r="W20" s="77">
        <v>36318107.079999998</v>
      </c>
      <c r="X20" s="77">
        <v>0</v>
      </c>
      <c r="Y20" s="81">
        <v>2193645227</v>
      </c>
      <c r="Z20" s="85">
        <v>532051</v>
      </c>
      <c r="AA20" s="85">
        <v>1930000</v>
      </c>
      <c r="AB20" s="85">
        <v>7957390000</v>
      </c>
      <c r="AC20" s="79">
        <v>5.1813E-4</v>
      </c>
      <c r="AD20" s="77">
        <v>5763744773</v>
      </c>
      <c r="AE20" s="77">
        <v>2986369.08</v>
      </c>
      <c r="AF20" s="85">
        <v>1681045</v>
      </c>
      <c r="AG20" s="85">
        <v>6930948535</v>
      </c>
      <c r="AH20" s="79">
        <v>5.2399899999999999E-3</v>
      </c>
      <c r="AI20" s="85">
        <v>4737303308</v>
      </c>
      <c r="AJ20" s="77">
        <v>24823421.960000001</v>
      </c>
      <c r="AK20" s="85">
        <v>0</v>
      </c>
      <c r="AL20" s="85">
        <v>0</v>
      </c>
      <c r="AM20" s="79">
        <v>0</v>
      </c>
      <c r="AN20" s="85">
        <v>0</v>
      </c>
      <c r="AO20" s="77">
        <v>0</v>
      </c>
      <c r="AP20" s="77">
        <v>27809791.039999999</v>
      </c>
      <c r="AQ20" s="85">
        <v>32168</v>
      </c>
      <c r="AR20" s="77">
        <v>0</v>
      </c>
      <c r="AS20" s="77">
        <v>27841959.039999999</v>
      </c>
      <c r="AT20" s="77">
        <v>0.68845689570000002</v>
      </c>
      <c r="AU20" s="88">
        <v>82056</v>
      </c>
      <c r="AV20" s="88">
        <v>55596</v>
      </c>
      <c r="AW20" s="86">
        <v>0.67754049780000003</v>
      </c>
      <c r="AX20" s="88">
        <v>4219301</v>
      </c>
      <c r="AY20" s="88">
        <v>177</v>
      </c>
      <c r="AZ20" s="85">
        <v>0</v>
      </c>
    </row>
    <row r="21" spans="1:52" s="68" customFormat="1" x14ac:dyDescent="0.25">
      <c r="A21" s="68">
        <v>5258</v>
      </c>
      <c r="B21" s="68" t="s">
        <v>99</v>
      </c>
      <c r="C21" s="68" t="s">
        <v>88</v>
      </c>
      <c r="D21" s="85">
        <v>2895000</v>
      </c>
      <c r="E21" s="85">
        <v>2521567</v>
      </c>
      <c r="F21" s="85">
        <v>1132290</v>
      </c>
      <c r="G21" s="85">
        <v>1000</v>
      </c>
      <c r="H21" s="85">
        <v>10951</v>
      </c>
      <c r="I21" s="85">
        <v>206</v>
      </c>
      <c r="J21" s="85">
        <v>3</v>
      </c>
      <c r="K21" s="85">
        <v>209</v>
      </c>
      <c r="L21" s="77">
        <v>2942763.89</v>
      </c>
      <c r="M21" s="77">
        <v>178955</v>
      </c>
      <c r="N21" s="77">
        <v>3121718.89</v>
      </c>
      <c r="O21" s="77">
        <v>0</v>
      </c>
      <c r="P21" s="77">
        <v>0</v>
      </c>
      <c r="Q21" s="77">
        <v>3121718.89</v>
      </c>
      <c r="R21" s="85">
        <v>1000</v>
      </c>
      <c r="S21" s="85">
        <v>209000</v>
      </c>
      <c r="T21" s="85">
        <v>209000</v>
      </c>
      <c r="U21" s="85">
        <v>10951</v>
      </c>
      <c r="V21" s="85">
        <v>2288759</v>
      </c>
      <c r="W21" s="77">
        <v>2079759</v>
      </c>
      <c r="X21" s="77">
        <v>832959.89</v>
      </c>
      <c r="Y21" s="81">
        <v>131793002</v>
      </c>
      <c r="Z21" s="85">
        <v>630589</v>
      </c>
      <c r="AA21" s="85">
        <v>2895000</v>
      </c>
      <c r="AB21" s="85">
        <v>605055000</v>
      </c>
      <c r="AC21" s="79">
        <v>3.4541999999999998E-4</v>
      </c>
      <c r="AD21" s="77">
        <v>473261998</v>
      </c>
      <c r="AE21" s="77">
        <v>163474.16</v>
      </c>
      <c r="AF21" s="85">
        <v>2521567</v>
      </c>
      <c r="AG21" s="85">
        <v>527007503</v>
      </c>
      <c r="AH21" s="79">
        <v>3.9463600000000003E-3</v>
      </c>
      <c r="AI21" s="85">
        <v>395214501</v>
      </c>
      <c r="AJ21" s="77">
        <v>1559658.7</v>
      </c>
      <c r="AK21" s="85">
        <v>1132290</v>
      </c>
      <c r="AL21" s="85">
        <v>236648610</v>
      </c>
      <c r="AM21" s="79">
        <v>3.5198199999999999E-3</v>
      </c>
      <c r="AN21" s="85">
        <v>104855608</v>
      </c>
      <c r="AO21" s="77">
        <v>369072.87</v>
      </c>
      <c r="AP21" s="77">
        <v>2092205.73</v>
      </c>
      <c r="AQ21" s="85">
        <v>640</v>
      </c>
      <c r="AR21" s="77">
        <v>0</v>
      </c>
      <c r="AS21" s="77">
        <v>2092845.73</v>
      </c>
      <c r="AT21" s="77">
        <v>0.67041453880000001</v>
      </c>
      <c r="AU21" s="88">
        <v>119974</v>
      </c>
      <c r="AV21" s="88">
        <v>81287</v>
      </c>
      <c r="AW21" s="86">
        <v>0.67754049780000003</v>
      </c>
      <c r="AX21" s="88">
        <v>8052987</v>
      </c>
      <c r="AY21" s="88">
        <v>135</v>
      </c>
      <c r="AZ21" s="85">
        <v>0</v>
      </c>
    </row>
    <row r="22" spans="1:52" s="68" customFormat="1" x14ac:dyDescent="0.25">
      <c r="A22" s="68">
        <v>6022</v>
      </c>
      <c r="B22" s="68" t="s">
        <v>100</v>
      </c>
      <c r="C22" s="68" t="s">
        <v>88</v>
      </c>
      <c r="D22" s="85">
        <v>2895000</v>
      </c>
      <c r="E22" s="85">
        <v>2521567</v>
      </c>
      <c r="F22" s="85">
        <v>1132290</v>
      </c>
      <c r="G22" s="85">
        <v>1000</v>
      </c>
      <c r="H22" s="85">
        <v>10951</v>
      </c>
      <c r="I22" s="85">
        <v>415</v>
      </c>
      <c r="J22" s="85">
        <v>1</v>
      </c>
      <c r="K22" s="85">
        <v>416</v>
      </c>
      <c r="L22" s="77">
        <v>4874080.8</v>
      </c>
      <c r="M22" s="77">
        <v>59652</v>
      </c>
      <c r="N22" s="77">
        <v>4933732.8</v>
      </c>
      <c r="O22" s="77">
        <v>0</v>
      </c>
      <c r="P22" s="77">
        <v>0</v>
      </c>
      <c r="Q22" s="77">
        <v>4933732.8</v>
      </c>
      <c r="R22" s="85">
        <v>1000</v>
      </c>
      <c r="S22" s="85">
        <v>416000</v>
      </c>
      <c r="T22" s="85">
        <v>416000</v>
      </c>
      <c r="U22" s="85">
        <v>10951</v>
      </c>
      <c r="V22" s="85">
        <v>4555616</v>
      </c>
      <c r="W22" s="77">
        <v>4139616</v>
      </c>
      <c r="X22" s="77">
        <v>378116.8</v>
      </c>
      <c r="Y22" s="81">
        <v>460141526</v>
      </c>
      <c r="Z22" s="85">
        <v>1106109</v>
      </c>
      <c r="AA22" s="85">
        <v>2895000</v>
      </c>
      <c r="AB22" s="85">
        <v>1204320000</v>
      </c>
      <c r="AC22" s="79">
        <v>3.4541999999999998E-4</v>
      </c>
      <c r="AD22" s="77">
        <v>744178474</v>
      </c>
      <c r="AE22" s="77">
        <v>257054.13</v>
      </c>
      <c r="AF22" s="85">
        <v>2521567</v>
      </c>
      <c r="AG22" s="85">
        <v>1048971872</v>
      </c>
      <c r="AH22" s="79">
        <v>3.9463600000000003E-3</v>
      </c>
      <c r="AI22" s="85">
        <v>588830346</v>
      </c>
      <c r="AJ22" s="77">
        <v>2323736.52</v>
      </c>
      <c r="AK22" s="85">
        <v>1132290</v>
      </c>
      <c r="AL22" s="85">
        <v>471032640</v>
      </c>
      <c r="AM22" s="79">
        <v>8.0274000000000003E-4</v>
      </c>
      <c r="AN22" s="85">
        <v>10891114</v>
      </c>
      <c r="AO22" s="77">
        <v>8742.73</v>
      </c>
      <c r="AP22" s="77">
        <v>2589533.38</v>
      </c>
      <c r="AQ22" s="85">
        <v>2180</v>
      </c>
      <c r="AR22" s="77">
        <v>0</v>
      </c>
      <c r="AS22" s="77">
        <v>2591713.38</v>
      </c>
      <c r="AT22" s="77">
        <v>0.52530477129999997</v>
      </c>
      <c r="AU22" s="88">
        <v>31335</v>
      </c>
      <c r="AV22" s="88">
        <v>21231</v>
      </c>
      <c r="AW22" s="86">
        <v>0.67754049780000003</v>
      </c>
      <c r="AX22" s="88">
        <v>8052987</v>
      </c>
      <c r="AY22" s="88">
        <v>135</v>
      </c>
      <c r="AZ22" s="85">
        <v>0</v>
      </c>
    </row>
    <row r="23" spans="1:52" s="68" customFormat="1" x14ac:dyDescent="0.25">
      <c r="A23" s="68">
        <v>6328</v>
      </c>
      <c r="B23" s="68" t="s">
        <v>101</v>
      </c>
      <c r="C23" s="68" t="s">
        <v>86</v>
      </c>
      <c r="D23" s="85">
        <v>1930000</v>
      </c>
      <c r="E23" s="85">
        <v>1681045</v>
      </c>
      <c r="F23" s="85">
        <v>754860</v>
      </c>
      <c r="G23" s="85">
        <v>1000</v>
      </c>
      <c r="H23" s="85">
        <v>10951</v>
      </c>
      <c r="I23" s="85">
        <v>3861</v>
      </c>
      <c r="J23" s="85">
        <v>48</v>
      </c>
      <c r="K23" s="85">
        <v>3909</v>
      </c>
      <c r="L23" s="77">
        <v>52537318.210000001</v>
      </c>
      <c r="M23" s="77">
        <v>1144217</v>
      </c>
      <c r="N23" s="77">
        <v>53681535.210000001</v>
      </c>
      <c r="O23" s="77">
        <v>0</v>
      </c>
      <c r="P23" s="77">
        <v>0</v>
      </c>
      <c r="Q23" s="77">
        <v>53681535.210000001</v>
      </c>
      <c r="R23" s="85">
        <v>1000</v>
      </c>
      <c r="S23" s="85">
        <v>3909000</v>
      </c>
      <c r="T23" s="85">
        <v>3909000</v>
      </c>
      <c r="U23" s="85">
        <v>10951</v>
      </c>
      <c r="V23" s="85">
        <v>42807459</v>
      </c>
      <c r="W23" s="77">
        <v>38898459</v>
      </c>
      <c r="X23" s="77">
        <v>10874076.210000001</v>
      </c>
      <c r="Y23" s="81">
        <v>2516995786</v>
      </c>
      <c r="Z23" s="85">
        <v>643898</v>
      </c>
      <c r="AA23" s="85">
        <v>1930000</v>
      </c>
      <c r="AB23" s="85">
        <v>7544370000</v>
      </c>
      <c r="AC23" s="79">
        <v>5.1813E-4</v>
      </c>
      <c r="AD23" s="77">
        <v>5027374214</v>
      </c>
      <c r="AE23" s="77">
        <v>2604833.4</v>
      </c>
      <c r="AF23" s="85">
        <v>1681045</v>
      </c>
      <c r="AG23" s="85">
        <v>6571204905</v>
      </c>
      <c r="AH23" s="79">
        <v>5.9195300000000001E-3</v>
      </c>
      <c r="AI23" s="85">
        <v>4054209119</v>
      </c>
      <c r="AJ23" s="77">
        <v>23999012.510000002</v>
      </c>
      <c r="AK23" s="85">
        <v>754860</v>
      </c>
      <c r="AL23" s="85">
        <v>2950747740</v>
      </c>
      <c r="AM23" s="79">
        <v>3.6851900000000001E-3</v>
      </c>
      <c r="AN23" s="85">
        <v>433751954</v>
      </c>
      <c r="AO23" s="77">
        <v>1598458.36</v>
      </c>
      <c r="AP23" s="77">
        <v>28202304.27</v>
      </c>
      <c r="AQ23" s="85">
        <v>17415</v>
      </c>
      <c r="AR23" s="77">
        <v>0</v>
      </c>
      <c r="AS23" s="77">
        <v>28219719.27</v>
      </c>
      <c r="AT23" s="77">
        <v>0.52568763470000002</v>
      </c>
      <c r="AU23" s="88">
        <v>601501</v>
      </c>
      <c r="AV23" s="88">
        <v>407541</v>
      </c>
      <c r="AW23" s="86">
        <v>0.67754049780000003</v>
      </c>
      <c r="AX23" s="88">
        <v>4219301</v>
      </c>
      <c r="AY23" s="88">
        <v>177</v>
      </c>
      <c r="AZ23" s="85">
        <v>5</v>
      </c>
    </row>
    <row r="24" spans="1:52" s="68" customFormat="1" x14ac:dyDescent="0.25">
      <c r="A24" s="68">
        <v>6461</v>
      </c>
      <c r="B24" s="68" t="s">
        <v>102</v>
      </c>
      <c r="C24" s="68" t="s">
        <v>88</v>
      </c>
      <c r="D24" s="85">
        <v>1930000</v>
      </c>
      <c r="E24" s="85">
        <v>1681045</v>
      </c>
      <c r="F24" s="85">
        <v>754860</v>
      </c>
      <c r="G24" s="85">
        <v>1000</v>
      </c>
      <c r="H24" s="85">
        <v>10951</v>
      </c>
      <c r="I24" s="85">
        <v>2156</v>
      </c>
      <c r="J24" s="85">
        <v>15</v>
      </c>
      <c r="K24" s="85">
        <v>2171</v>
      </c>
      <c r="L24" s="77">
        <v>25389884.25</v>
      </c>
      <c r="M24" s="77">
        <v>894776</v>
      </c>
      <c r="N24" s="77">
        <v>26284660.25</v>
      </c>
      <c r="O24" s="77">
        <v>0</v>
      </c>
      <c r="P24" s="77">
        <v>0</v>
      </c>
      <c r="Q24" s="77">
        <v>26284660.25</v>
      </c>
      <c r="R24" s="85">
        <v>1000</v>
      </c>
      <c r="S24" s="85">
        <v>2171000</v>
      </c>
      <c r="T24" s="85">
        <v>2171000</v>
      </c>
      <c r="U24" s="85">
        <v>10951</v>
      </c>
      <c r="V24" s="85">
        <v>23774621</v>
      </c>
      <c r="W24" s="77">
        <v>21603621</v>
      </c>
      <c r="X24" s="77">
        <v>2510039.25</v>
      </c>
      <c r="Y24" s="81">
        <v>1660930370</v>
      </c>
      <c r="Z24" s="85">
        <v>765053</v>
      </c>
      <c r="AA24" s="85">
        <v>1930000</v>
      </c>
      <c r="AB24" s="85">
        <v>4190030000</v>
      </c>
      <c r="AC24" s="79">
        <v>5.1813E-4</v>
      </c>
      <c r="AD24" s="77">
        <v>2529099630</v>
      </c>
      <c r="AE24" s="77">
        <v>1310402.3899999999</v>
      </c>
      <c r="AF24" s="85">
        <v>1681045</v>
      </c>
      <c r="AG24" s="85">
        <v>3649548695</v>
      </c>
      <c r="AH24" s="79">
        <v>5.9195300000000001E-3</v>
      </c>
      <c r="AI24" s="85">
        <v>1988618325</v>
      </c>
      <c r="AJ24" s="77">
        <v>11771685.83</v>
      </c>
      <c r="AK24" s="85">
        <v>754860</v>
      </c>
      <c r="AL24" s="85">
        <v>1638801060</v>
      </c>
      <c r="AM24" s="79">
        <v>1.53163E-3</v>
      </c>
      <c r="AN24" s="85">
        <v>-22129310</v>
      </c>
      <c r="AO24" s="77">
        <v>-33893.919999999998</v>
      </c>
      <c r="AP24" s="77">
        <v>13048194.300000001</v>
      </c>
      <c r="AQ24" s="85">
        <v>11675</v>
      </c>
      <c r="AR24" s="77">
        <v>0</v>
      </c>
      <c r="AS24" s="77">
        <v>13059869.300000001</v>
      </c>
      <c r="AT24" s="77">
        <v>0.49686277760000003</v>
      </c>
      <c r="AU24" s="88">
        <v>444581</v>
      </c>
      <c r="AV24" s="88">
        <v>301222</v>
      </c>
      <c r="AW24" s="86">
        <v>0.67754049780000003</v>
      </c>
      <c r="AX24" s="88">
        <v>8052987</v>
      </c>
      <c r="AY24" s="88">
        <v>135</v>
      </c>
      <c r="AZ24" s="85">
        <v>0</v>
      </c>
    </row>
    <row r="25" spans="1:52" x14ac:dyDescent="0.25">
      <c r="A25" s="70">
        <v>6482</v>
      </c>
      <c r="B25" s="70" t="s">
        <v>103</v>
      </c>
      <c r="C25" s="70" t="s">
        <v>88</v>
      </c>
      <c r="D25" s="83">
        <v>1930000</v>
      </c>
      <c r="E25" s="83">
        <v>1681045</v>
      </c>
      <c r="F25" s="83">
        <v>754860</v>
      </c>
      <c r="G25" s="83">
        <v>1000</v>
      </c>
      <c r="H25" s="83">
        <v>10951</v>
      </c>
      <c r="I25" s="83">
        <v>524</v>
      </c>
      <c r="J25" s="83">
        <v>3</v>
      </c>
      <c r="K25" s="83">
        <v>527</v>
      </c>
      <c r="L25" s="78">
        <v>9136460.7100000009</v>
      </c>
      <c r="M25" s="78">
        <v>178955</v>
      </c>
      <c r="N25" s="78">
        <v>9315415.7100000009</v>
      </c>
      <c r="O25" s="78">
        <v>0</v>
      </c>
      <c r="P25" s="78">
        <v>0</v>
      </c>
      <c r="Q25" s="78">
        <v>9315415.7100000009</v>
      </c>
      <c r="R25" s="83">
        <v>1000</v>
      </c>
      <c r="S25" s="83">
        <v>527000</v>
      </c>
      <c r="T25" s="83">
        <v>527000</v>
      </c>
      <c r="U25" s="83">
        <v>10951</v>
      </c>
      <c r="V25" s="83">
        <v>5771177</v>
      </c>
      <c r="W25" s="78">
        <v>5244177</v>
      </c>
      <c r="X25" s="78">
        <v>3544238.71</v>
      </c>
      <c r="Y25" s="80">
        <v>1362850948</v>
      </c>
      <c r="Z25" s="83">
        <v>2586055</v>
      </c>
      <c r="AA25" s="83">
        <v>1930000</v>
      </c>
      <c r="AB25" s="83">
        <v>1017110000</v>
      </c>
      <c r="AC25" s="82">
        <v>5.1813E-4</v>
      </c>
      <c r="AD25" s="78">
        <v>-345740948</v>
      </c>
      <c r="AE25" s="78">
        <v>0</v>
      </c>
      <c r="AF25" s="83">
        <v>1681045</v>
      </c>
      <c r="AG25" s="83">
        <v>885910715</v>
      </c>
      <c r="AH25" s="82">
        <v>5.9195300000000001E-3</v>
      </c>
      <c r="AI25" s="83">
        <v>-476940233</v>
      </c>
      <c r="AJ25" s="78">
        <v>-2823262.02</v>
      </c>
      <c r="AK25" s="83">
        <v>754860</v>
      </c>
      <c r="AL25" s="83">
        <v>397811220</v>
      </c>
      <c r="AM25" s="82">
        <v>8.9093499999999999E-3</v>
      </c>
      <c r="AN25" s="83">
        <v>-965039728</v>
      </c>
      <c r="AO25" s="78">
        <v>-8597876.6999999993</v>
      </c>
      <c r="AP25" s="78">
        <v>0</v>
      </c>
      <c r="AQ25" s="83">
        <v>0</v>
      </c>
      <c r="AR25" s="78">
        <v>23768.47</v>
      </c>
      <c r="AS25" s="78">
        <v>23768.47</v>
      </c>
      <c r="AT25" s="78">
        <v>2.5515200999999999E-3</v>
      </c>
      <c r="AU25" s="84">
        <v>457</v>
      </c>
      <c r="AV25" s="84">
        <v>310</v>
      </c>
      <c r="AW25" s="87">
        <v>0.67754049780000003</v>
      </c>
      <c r="AX25" s="84">
        <v>8052987</v>
      </c>
      <c r="AY25" s="84">
        <v>135</v>
      </c>
      <c r="AZ25" s="83">
        <v>0</v>
      </c>
    </row>
    <row r="26" spans="1:52" x14ac:dyDescent="0.25">
      <c r="A26" s="68">
        <v>6734</v>
      </c>
      <c r="B26" s="70" t="s">
        <v>104</v>
      </c>
      <c r="C26" s="70" t="s">
        <v>86</v>
      </c>
      <c r="D26" s="83">
        <v>1930000</v>
      </c>
      <c r="E26" s="83">
        <v>1681045</v>
      </c>
      <c r="F26" s="83">
        <v>754860</v>
      </c>
      <c r="G26" s="83">
        <v>1000</v>
      </c>
      <c r="H26" s="83">
        <v>10951</v>
      </c>
      <c r="I26" s="83">
        <v>1355</v>
      </c>
      <c r="J26" s="83">
        <v>17</v>
      </c>
      <c r="K26" s="83">
        <v>1372</v>
      </c>
      <c r="L26" s="78">
        <v>17175898.559999999</v>
      </c>
      <c r="M26" s="78">
        <v>405244</v>
      </c>
      <c r="N26" s="78">
        <v>17581142.559999999</v>
      </c>
      <c r="O26" s="78">
        <v>0</v>
      </c>
      <c r="P26" s="78">
        <v>0</v>
      </c>
      <c r="Q26" s="78">
        <v>17581142.559999999</v>
      </c>
      <c r="R26" s="83">
        <v>1000</v>
      </c>
      <c r="S26" s="83">
        <v>1372000</v>
      </c>
      <c r="T26" s="83">
        <v>1372000</v>
      </c>
      <c r="U26" s="83">
        <v>10951</v>
      </c>
      <c r="V26" s="83">
        <v>15024772</v>
      </c>
      <c r="W26" s="78">
        <v>13652772</v>
      </c>
      <c r="X26" s="78">
        <v>2556370.56</v>
      </c>
      <c r="Y26" s="80">
        <v>877929422</v>
      </c>
      <c r="Z26" s="83">
        <v>639890</v>
      </c>
      <c r="AA26" s="83">
        <v>1930000</v>
      </c>
      <c r="AB26" s="83">
        <v>2647960000</v>
      </c>
      <c r="AC26" s="82">
        <v>5.1813E-4</v>
      </c>
      <c r="AD26" s="78">
        <v>1770030578</v>
      </c>
      <c r="AE26" s="78">
        <v>917105.94</v>
      </c>
      <c r="AF26" s="83">
        <v>1681045</v>
      </c>
      <c r="AG26" s="83">
        <v>2306393740</v>
      </c>
      <c r="AH26" s="82">
        <v>5.9195300000000001E-3</v>
      </c>
      <c r="AI26" s="83">
        <v>1428464318</v>
      </c>
      <c r="AJ26" s="78">
        <v>8455837.3800000008</v>
      </c>
      <c r="AK26" s="83">
        <v>754860</v>
      </c>
      <c r="AL26" s="83">
        <v>1035667920</v>
      </c>
      <c r="AM26" s="82">
        <v>2.4683299999999999E-3</v>
      </c>
      <c r="AN26" s="83">
        <v>157738498</v>
      </c>
      <c r="AO26" s="78">
        <v>389350.67</v>
      </c>
      <c r="AP26" s="78">
        <v>9762293.9900000002</v>
      </c>
      <c r="AQ26" s="83">
        <v>6116</v>
      </c>
      <c r="AR26" s="78">
        <v>0</v>
      </c>
      <c r="AS26" s="78">
        <v>9768409.9900000002</v>
      </c>
      <c r="AT26" s="78">
        <v>0.5556186099</v>
      </c>
      <c r="AU26" s="84">
        <v>225161</v>
      </c>
      <c r="AV26" s="84">
        <v>152556</v>
      </c>
      <c r="AW26" s="87">
        <v>0.67754049780000003</v>
      </c>
      <c r="AX26" s="84">
        <v>4219301</v>
      </c>
      <c r="AY26" s="84">
        <v>177</v>
      </c>
      <c r="AZ26" s="83">
        <v>3</v>
      </c>
    </row>
    <row r="27" spans="1:52" x14ac:dyDescent="0.25">
      <c r="J27" s="71">
        <f>SUM(J2:J26)</f>
        <v>370</v>
      </c>
    </row>
  </sheetData>
  <sheetProtection selectLockedCells="1"/>
  <autoFilter ref="A2:AZ2" xr:uid="{00000000-0001-0000-0200-000000000000}">
    <sortState xmlns:xlrd2="http://schemas.microsoft.com/office/spreadsheetml/2017/richdata2" ref="A3:AZ27">
      <sortCondition ref="B2"/>
    </sortState>
  </autoFilter>
  <sortState xmlns:xlrd2="http://schemas.microsoft.com/office/spreadsheetml/2017/richdata2" ref="A3:AW22">
    <sortCondition ref="B3:B22"/>
  </sortState>
  <printOptions headings="1"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CCDEB SUMMARY TOTALS</vt:lpstr>
      <vt:lpstr>2022-23 AID BY DISTRICT</vt:lpstr>
      <vt:lpstr>WORK_CCDEB_DATA</vt:lpstr>
      <vt:lpstr>'2022-23 AID BY DISTRICT'!Print_Area</vt:lpstr>
      <vt:lpstr>'CCDEB SUMMARY TOTALS'!Print_Area</vt:lpstr>
      <vt:lpstr>WRITE_CCDEB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Ben Kopitzke</cp:lastModifiedBy>
  <cp:lastPrinted>2021-04-22T12:38:57Z</cp:lastPrinted>
  <dcterms:created xsi:type="dcterms:W3CDTF">2010-04-21T18:45:52Z</dcterms:created>
  <dcterms:modified xsi:type="dcterms:W3CDTF">2023-06-06T18:56:26Z</dcterms:modified>
  <cp:category>school finance</cp:category>
</cp:coreProperties>
</file>