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defaultThemeVersion="124226"/>
  <mc:AlternateContent xmlns:mc="http://schemas.openxmlformats.org/markup-compatibility/2006">
    <mc:Choice Requires="x15">
      <x15ac:absPath xmlns:x15ac="http://schemas.microsoft.com/office/spreadsheetml/2010/11/ac" url="S:\Apps\Prod\SA\ISFin\LIMIT\LIM2425\_Blank Executable Revlim25\"/>
    </mc:Choice>
  </mc:AlternateContent>
  <xr:revisionPtr revIDLastSave="0" documentId="13_ncr:1_{70601C7F-447B-49D1-8EF5-8A36DEF01524}" xr6:coauthVersionLast="47" xr6:coauthVersionMax="47" xr10:uidLastSave="{00000000-0000-0000-0000-000000000000}"/>
  <bookViews>
    <workbookView xWindow="-110" yWindow="-110" windowWidth="19420" windowHeight="11020" xr2:uid="{00000000-000D-0000-FFFF-FFFF00000000}"/>
  </bookViews>
  <sheets>
    <sheet name="24-25 Rev Lim Calc" sheetId="1" r:id="rId1"/>
  </sheets>
  <definedNames>
    <definedName name="_xlnm.Print_Area" localSheetId="0">'24-25 Rev Lim Calc'!$A$1:$X$59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7" i="1" l="1"/>
  <c r="O9" i="1"/>
  <c r="O8" i="1"/>
  <c r="O7" i="1"/>
  <c r="O6" i="1"/>
  <c r="F13" i="1" l="1"/>
  <c r="X26" i="1" l="1"/>
  <c r="K34" i="1" l="1"/>
  <c r="B37" i="1" l="1"/>
  <c r="D21" i="1" l="1"/>
  <c r="X5" i="1" l="1"/>
  <c r="X34" i="1"/>
  <c r="X6" i="1" s="1"/>
  <c r="X11" i="1" l="1"/>
  <c r="J26" i="1" l="1"/>
  <c r="B32" i="1"/>
  <c r="C32" i="1"/>
  <c r="D32" i="1" s="1"/>
  <c r="K48" i="1"/>
  <c r="D34" i="1"/>
  <c r="D39" i="1" s="1"/>
  <c r="C35" i="1"/>
  <c r="B35" i="1"/>
  <c r="C33" i="1"/>
  <c r="B33" i="1"/>
  <c r="B23" i="1"/>
  <c r="B28" i="1" s="1"/>
  <c r="D23" i="1"/>
  <c r="D28" i="1" s="1"/>
  <c r="K47" i="1"/>
  <c r="K52" i="1" s="1"/>
  <c r="K53" i="1" s="1"/>
  <c r="C23" i="1"/>
  <c r="C28" i="1" s="1"/>
  <c r="C34" i="1" l="1"/>
  <c r="C39" i="1"/>
  <c r="B39" i="1"/>
  <c r="K42" i="1"/>
  <c r="K3" i="1"/>
  <c r="K16" i="1"/>
  <c r="B34" i="1"/>
  <c r="F31" i="1" l="1"/>
  <c r="K12" i="1" s="1"/>
  <c r="F20" i="1"/>
  <c r="F43" i="1" l="1"/>
  <c r="F44" i="1" s="1"/>
  <c r="K4" i="1"/>
  <c r="K5" i="1" s="1"/>
  <c r="J9" i="1" s="1"/>
  <c r="K6" i="1" s="1"/>
  <c r="K11" i="1" l="1"/>
  <c r="F45" i="1"/>
  <c r="F46" i="1" s="1"/>
  <c r="F42" i="1" s="1"/>
  <c r="J25" i="1" s="1"/>
  <c r="K23" i="1" s="1"/>
  <c r="J14" i="1" l="1"/>
  <c r="J15" i="1" s="1"/>
  <c r="O15" i="1" s="1"/>
  <c r="K13" i="1" l="1"/>
  <c r="K22" i="1" s="1"/>
  <c r="K33" i="1" s="1"/>
  <c r="K40" i="1" l="1"/>
  <c r="O5" i="1" s="1"/>
  <c r="O11" i="1" l="1"/>
  <c r="O12" i="1" s="1"/>
  <c r="O10" i="1"/>
  <c r="O16" i="1" s="1"/>
  <c r="J4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 satisfied Microsoft Office user</author>
    <author>Karen A Kucharz Robbe</author>
    <author>Sliter, Derek J.   DPI</author>
    <author>Department of Public Instruction</author>
    <author>Marta A. Skwarczek</author>
    <author>Karen A. Kucharz</author>
    <author>Robert P. Avery</author>
    <author>State of Wisconsin</author>
    <author>Karen Kucharz</author>
  </authors>
  <commentList>
    <comment ref="F4" authorId="0" shapeId="0" xr:uid="{00000000-0006-0000-0000-000001000000}">
      <text>
        <r>
          <rPr>
            <b/>
            <sz val="8"/>
            <color indexed="81"/>
            <rFont val="Tahoma"/>
            <family val="2"/>
          </rPr>
          <t xml:space="preserve">Enter the amount of the </t>
        </r>
        <r>
          <rPr>
            <b/>
            <u/>
            <sz val="8"/>
            <color indexed="81"/>
            <rFont val="Tahoma"/>
            <family val="2"/>
          </rPr>
          <t>October 15th</t>
        </r>
        <r>
          <rPr>
            <b/>
            <sz val="8"/>
            <color indexed="81"/>
            <rFont val="Tahoma"/>
            <family val="2"/>
          </rPr>
          <t xml:space="preserve"> General Aid certification from the prior year. </t>
        </r>
        <r>
          <rPr>
            <sz val="8"/>
            <color indexed="81"/>
            <rFont val="Tahoma"/>
            <family val="2"/>
          </rPr>
          <t xml:space="preserve"> </t>
        </r>
        <r>
          <rPr>
            <b/>
            <sz val="8"/>
            <color indexed="81"/>
            <rFont val="Tahoma"/>
            <family val="2"/>
          </rPr>
          <t>Obtain this figure from Line I-5 of the October General Aid Certification Worksheet or from Line 12A of the Revenue Limit Worksheet produced by DPI for the prior year.  
Enter the certified amount even if less aid was received due to a revenue limit penalty. October General Aid Certification Worksheets are also available on the School Finance Team Website under the "Worksheets, (DPI-Production)" button on the homepage left scanbar or at:  https://dpi.wi.gov/sfs/aid/general/equalization/worksheets-general-aid</t>
        </r>
      </text>
    </comment>
    <comment ref="F5" authorId="0" shapeId="0" xr:uid="{00000000-0006-0000-0000-000002000000}">
      <text>
        <r>
          <rPr>
            <b/>
            <sz val="8"/>
            <color indexed="81"/>
            <rFont val="Tahoma"/>
            <family val="2"/>
          </rPr>
          <t>Enter the amount of Computer Aid the district received in the prior year.</t>
        </r>
      </text>
    </comment>
    <comment ref="F6" authorId="1" shapeId="0" xr:uid="{00000000-0006-0000-0000-000003000000}">
      <text>
        <r>
          <rPr>
            <b/>
            <sz val="8"/>
            <color indexed="81"/>
            <rFont val="Tahoma"/>
            <family val="2"/>
          </rPr>
          <t>Enter the amount received in Source 628, High Poverty Aid, in the prior year.  This amount can be found on the prior year's Revenue Limit worksheet, Line 12B.</t>
        </r>
      </text>
    </comment>
    <comment ref="F7" authorId="2" shapeId="0" xr:uid="{00000000-0006-0000-0000-000004000000}">
      <text>
        <r>
          <rPr>
            <b/>
            <sz val="8"/>
            <color indexed="81"/>
            <rFont val="Tahoma"/>
            <family val="2"/>
          </rPr>
          <t>Enter the amount received in Source 691, Aid for Exempt Personal Property, in the prior year.  This amount can be found on the prior year's Revenue Limit worksheet, Line 12D.</t>
        </r>
      </text>
    </comment>
    <comment ref="J7" authorId="3" shapeId="0" xr:uid="{00000000-0006-0000-0000-000005000000}">
      <text>
        <r>
          <rPr>
            <b/>
            <sz val="8"/>
            <color indexed="81"/>
            <rFont val="Tahoma"/>
            <family val="2"/>
          </rPr>
          <t xml:space="preserve">Per s. 121.905(1), the Low Revenue Ceiling to be used in a district's "low revenue" computation can </t>
        </r>
        <r>
          <rPr>
            <b/>
            <u/>
            <sz val="8"/>
            <color indexed="81"/>
            <rFont val="Tahoma"/>
            <family val="2"/>
          </rPr>
          <t xml:space="preserve">vary from district to district </t>
        </r>
        <r>
          <rPr>
            <b/>
            <sz val="8"/>
            <color indexed="81"/>
            <rFont val="Tahoma"/>
            <family val="2"/>
          </rPr>
          <t>depending on the results of referenda. Do not type in a number unless you are sure your district qualifies.
Please consult this statute and the district's specific referenda results to determine what number should be entered here.
Call a School Finance Consultant if you have questions.</t>
        </r>
        <r>
          <rPr>
            <sz val="9"/>
            <color indexed="81"/>
            <rFont val="Tahoma"/>
            <family val="2"/>
          </rPr>
          <t xml:space="preserve">
</t>
        </r>
      </text>
    </comment>
    <comment ref="F8" authorId="0" shapeId="0" xr:uid="{00000000-0006-0000-0000-000006000000}">
      <text>
        <r>
          <rPr>
            <b/>
            <sz val="8"/>
            <color indexed="81"/>
            <rFont val="Tahoma"/>
            <family val="2"/>
          </rPr>
          <t>Enter the amount for TAX 211 010 211, actual prior year Fund 10 levy from the prior year SD-401 (Dept of Revenue Levy Certification Sheet). (Do not include amounts Chargebacks, Mobile Home Taxes or TIF Settlements.)</t>
        </r>
        <r>
          <rPr>
            <sz val="8"/>
            <color indexed="81"/>
            <rFont val="Tahoma"/>
            <family val="2"/>
          </rPr>
          <t xml:space="preserve">
</t>
        </r>
      </text>
    </comment>
    <comment ref="J8" authorId="4" shapeId="0" xr:uid="{00000000-0006-0000-0000-000007000000}">
      <text>
        <r>
          <rPr>
            <b/>
            <sz val="8"/>
            <color indexed="81"/>
            <rFont val="Tahoma"/>
            <family val="2"/>
          </rPr>
          <t>Per 2023 Act 19 (biennial budget), the 2024-25 per member amount is $325.
Please call a School Finance Consultant if you have questions.</t>
        </r>
      </text>
    </comment>
    <comment ref="F9" authorId="0" shapeId="0" xr:uid="{00000000-0006-0000-0000-000008000000}">
      <text>
        <r>
          <rPr>
            <b/>
            <sz val="8"/>
            <color indexed="81"/>
            <rFont val="Tahoma"/>
            <family val="2"/>
          </rPr>
          <t xml:space="preserve">Enter the amount for TAX 211 038 211, actual prior year Fund 38 levy from the prior year SD-401 (Dept of Revenue Levy Certification Sheet). </t>
        </r>
      </text>
    </comment>
    <comment ref="J9" authorId="4" shapeId="0" xr:uid="{00000000-0006-0000-0000-000009000000}">
      <text>
        <r>
          <rPr>
            <b/>
            <sz val="8"/>
            <color indexed="81"/>
            <rFont val="Tahoma"/>
            <family val="2"/>
          </rPr>
          <t xml:space="preserve">Additional Low Revenue authority automatically increases the district's per member revenue limit amount. Eligible districts need not do anything special to receive this increase - if the district is eligible an amount will be populated in the cell by DPI. 
The Low Revenue test in districts in a CCDEB will incorporate the value entered in Line 4C. (Non-CCDEB districts should enter a 0 in 4C.)
Please contact a School Finance Consultant if you have questions.
</t>
        </r>
      </text>
    </comment>
    <comment ref="F10" authorId="0" shapeId="0" xr:uid="{00000000-0006-0000-0000-00000A000000}">
      <text>
        <r>
          <rPr>
            <b/>
            <sz val="8"/>
            <color indexed="81"/>
            <rFont val="Tahoma"/>
            <family val="2"/>
          </rPr>
          <t>Enter the amount for TAX 211 041 211, actual prior year Fund 41 levy from the prior year SD-401 (Dept of Revenue Levy Certification Sheet).</t>
        </r>
      </text>
    </comment>
    <comment ref="J10" authorId="0" shapeId="0" xr:uid="{00000000-0006-0000-0000-00000B000000}">
      <text>
        <r>
          <rPr>
            <b/>
            <sz val="8"/>
            <color indexed="81"/>
            <rFont val="Tahoma"/>
            <family val="2"/>
          </rPr>
          <t xml:space="preserve">Across the State, there are 3 counties in which children with disabilities are served by a County Children with Disability Education Board (CCDEB), rather than by a local school district. They are: Brown, Calumet, and Walworth. 
Districts participating in a CCDEB do not have to fund educational expenses for this group of children from within their revenue limit resources. For this reason, the "value" of the presence of a CCDEB is incorporated into the districts' Low Revenue tests. If the district is still considered a "low revenue" district (less than the statutory Low Revenue amount) after the amount in Line 4A has been incorporated, the DPI Adjustment appearing in Line 4C is subtracted from the Low Revenue ceiling to arrive at the amount the district is eligible to add as a result of the Low Revenue test.
Please contact a School Finance Consultant if you have questions.
</t>
        </r>
      </text>
    </comment>
    <comment ref="F11" authorId="0" shapeId="0" xr:uid="{00000000-0006-0000-0000-00000C000000}">
      <text>
        <r>
          <rPr>
            <b/>
            <sz val="8"/>
            <color indexed="81"/>
            <rFont val="Tahoma"/>
            <family val="2"/>
          </rPr>
          <t xml:space="preserve">Enter the amount of Revenue Limit penalty from the prior year, if any, from the Results Box of the prior year Final Revenue Limit Worksheet produced by DPI. </t>
        </r>
      </text>
    </comment>
    <comment ref="F12" authorId="5" shapeId="0" xr:uid="{00000000-0006-0000-0000-00000D000000}">
      <text>
        <r>
          <rPr>
            <b/>
            <sz val="8"/>
            <color indexed="81"/>
            <rFont val="Tahoma"/>
            <family val="2"/>
          </rPr>
          <t xml:space="preserve">Enter the amount of non-recurring exemptions in the prior year for which your district actually levied (Line 7B Hold Harmless, Non-Recurring Referenda to Exceed, Declining Enrollment,  Energy Efficiency Exemption or Refunding/Rescinded Taxes) on the "Levy for ALL Non-Recurring Exemptions"  line. 
If you had non-recurring exemptions and did not levy to your maximum, enter the amount you actually levied for those exemptions. 
This second situation could get tricky, so call a finance consultant if you have questions.
</t>
        </r>
      </text>
    </comment>
    <comment ref="F13" authorId="0" shapeId="0" xr:uid="{00000000-0006-0000-0000-00000E000000}">
      <text>
        <r>
          <rPr>
            <b/>
            <sz val="8"/>
            <color indexed="81"/>
            <rFont val="Tahoma"/>
            <family val="2"/>
          </rPr>
          <t xml:space="preserve">Make sure this amount does not exceed (Line 9-Line 7B) of the prior year FINAL Revenue Limit Worksheet produced by DPI.  If it does, check the following:
1.  Did you have an aid penalty in the prior year for levying above the revenue limit?  If so, enter the amount of the aid reduction on the "Aid Penalty for Over Levy" line. (Enter as a positive number......the formula will subtract the number entered.)
2.  Did you have non-recurring exemptions (Lines 7B and 10) in the prior year and levied to the maximum?  If so enter the total amount levied for those exemptions on the "Levy for ALL Non-Recurring Exemptions"  line. (If you had non-recurring exemptions and did not levy to your maximum, enter the amount you actually levied for those exemptions. This second situation could get tricky, so call a finance consultant if you have questions.)
3. Did you include the Community Service levy here in error?
4. Did you include the referendum debt Fund 39 levy here in error?
</t>
        </r>
        <r>
          <rPr>
            <sz val="8"/>
            <color indexed="81"/>
            <rFont val="Tahoma"/>
            <family val="2"/>
          </rPr>
          <t xml:space="preserve">
</t>
        </r>
      </text>
    </comment>
    <comment ref="J15" authorId="6" shapeId="0" xr:uid="{00000000-0006-0000-0000-00000F000000}">
      <text>
        <r>
          <rPr>
            <b/>
            <sz val="8"/>
            <color indexed="81"/>
            <rFont val="Tahoma"/>
            <family val="2"/>
          </rPr>
          <t>Act 59, 2017-19 biennial Budget, did not alter the Hold Harmless calcuation, so it remains in place.
The Hold Harmless provision ensures that Line 7 of the current Revenue Limit in not less than the amount in Line 1, Base Revenue. Districts do not need to add anything here, as an amount will auto-calculate if the district is eligible.
The type of district most likely to be eligible for this exemption is one that was experiencing severely declining enrollment within the calculation.
This non-recurring exemption gives the district an added cushion as they figure out how to handle the severe membership decline.  
Important note:  Districts working on multi-year budget projections are to be advised that the “hold harmless” in the revenue limit calculation is a non-recurring exemption - that is, any additional amount added to the district’s current year computation as a result of Line 5 x Line 6 being less than Line 1 is to be backed out of the base in the subsequent year’s computation.</t>
        </r>
      </text>
    </comment>
    <comment ref="J18" authorId="7" shapeId="0" xr:uid="{00000000-0006-0000-0000-000010000000}">
      <text>
        <r>
          <rPr>
            <b/>
            <sz val="8"/>
            <color indexed="81"/>
            <rFont val="Tahoma"/>
            <family val="2"/>
          </rPr>
          <t>Applications for Transfer of Service Exemption should be directed to Kathy Fry, DPI (608) 224-5343.
See http://dpi.wi.gov/sfs/limits/exemptions/transfer-service for more information.</t>
        </r>
      </text>
    </comment>
    <comment ref="J19" authorId="8" shapeId="0" xr:uid="{00000000-0006-0000-0000-000011000000}">
      <text>
        <r>
          <rPr>
            <b/>
            <sz val="8"/>
            <color indexed="81"/>
            <rFont val="Tahoma"/>
            <family val="2"/>
          </rPr>
          <t xml:space="preserve">Districts eligible for a Transfer of Territory/Other Reorg exemption will have an amount pre-populated in this field.
Contact a School Finance Consultant with questions.
</t>
        </r>
      </text>
    </comment>
    <comment ref="F20" authorId="8" shapeId="0" xr:uid="{00000000-0006-0000-0000-000012000000}">
      <text>
        <r>
          <rPr>
            <b/>
            <sz val="8"/>
            <color indexed="81"/>
            <rFont val="Tahoma"/>
            <family val="2"/>
          </rPr>
          <t>Base 3-year average used in Line 2 of computation at right.</t>
        </r>
      </text>
    </comment>
    <comment ref="J20" authorId="0" shapeId="0" xr:uid="{00000000-0006-0000-0000-000013000000}">
      <text>
        <r>
          <rPr>
            <b/>
            <sz val="8"/>
            <color indexed="81"/>
            <rFont val="Tahoma"/>
            <family val="2"/>
          </rPr>
          <t>Districts that receive less Federal Impact Aid in 2023-24 than was received in 2022-23 are granted an exemption for the amount of the aid reduction.  
Estimate the reduction in aid or call School Financial Services at (608) 267-9114 if you have questions.</t>
        </r>
      </text>
    </comment>
    <comment ref="J21" authorId="0" shapeId="0" xr:uid="{00000000-0006-0000-0000-000014000000}">
      <text>
        <r>
          <rPr>
            <b/>
            <sz val="8"/>
            <color indexed="81"/>
            <rFont val="Tahoma"/>
            <family val="2"/>
          </rPr>
          <t>Districts that have a referendum-approved exemption to exceed the revenue limit on a recurring basis for which 2024-25 is the first year of the exemption, enter the full amount approved here.  
Do not enter an amount for a referenda-approved recurring exemption that began in a prior year.  That amount, to the extent the district used the referenda-approved levy authority, is already embedded in the levies included in the base revenue calculation on the left.  
If the full amount of the referendum-approved exemption was not levied, 100% carryover would be eligible for entry in Line 8A above if the district underlevied in the prior year AND did not have any non-recurring exemptions in the prior year. 
Please call a School Finance Consultant should you have questions.</t>
        </r>
      </text>
    </comment>
    <comment ref="B22" authorId="8" shapeId="0" xr:uid="{00000000-0006-0000-0000-000015000000}">
      <text>
        <r>
          <rPr>
            <b/>
            <sz val="8"/>
            <color indexed="81"/>
            <rFont val="Tahoma"/>
            <family val="2"/>
          </rPr>
          <t xml:space="preserve">All summer membership counts must be entered on a full time equivalency basis, rather than a head count.
</t>
        </r>
        <r>
          <rPr>
            <sz val="8"/>
            <color indexed="81"/>
            <rFont val="Tahoma"/>
            <family val="2"/>
          </rPr>
          <t xml:space="preserve">
</t>
        </r>
      </text>
    </comment>
    <comment ref="J24" authorId="7" shapeId="0" xr:uid="{00000000-0006-0000-0000-000016000000}">
      <text>
        <r>
          <rPr>
            <b/>
            <sz val="8"/>
            <color indexed="81"/>
            <rFont val="Tahoma"/>
            <family val="2"/>
          </rPr>
          <t>School Boards are required to notify DPI within 10 days of a board resolution to go to referendum and also of the results within 10 days of the referenda.  Forms are available at: www.dpi.wi.gov/sfs/referendum.html.</t>
        </r>
      </text>
    </comment>
    <comment ref="J25" authorId="5" shapeId="0" xr:uid="{00000000-0006-0000-0000-000017000000}">
      <text>
        <r>
          <rPr>
            <b/>
            <sz val="8"/>
            <color indexed="81"/>
            <rFont val="Tahoma"/>
            <family val="2"/>
          </rPr>
          <t>This uses 100% of the membership decline between the two 3-year rolling averages at the left.
If eligible, a number will automatically fill here. Remember that the declining enrollment exemption is non-recurring.</t>
        </r>
      </text>
    </comment>
    <comment ref="J26" authorId="1" shapeId="0" xr:uid="{00000000-0006-0000-0000-000018000000}">
      <text>
        <r>
          <rPr>
            <b/>
            <sz val="8"/>
            <color indexed="81"/>
            <rFont val="Tahoma"/>
            <family val="2"/>
          </rPr>
          <t>The non-recurring Energy Exemption must be authorized by board resolution. See the following website for information: http://dpi.wi.gov/sfs/limits/exemptions/overview
Please call Roger Kordus at (608) 267-3752 if you have questions.</t>
        </r>
      </text>
    </comment>
    <comment ref="J27" authorId="5" shapeId="0" xr:uid="{00000000-0006-0000-0000-000019000000}">
      <text>
        <r>
          <rPr>
            <b/>
            <sz val="8"/>
            <color indexed="81"/>
            <rFont val="Tahoma"/>
            <family val="2"/>
          </rPr>
          <t>Per ss. 121.91(4)(q), a district is allowed to increase the revenue limit by the amount refunded as a result of a valuation re-determination under ss. 74.41. 
The Department of Revenue computes amounts under ss. 74.41 each fall, and districts would have received information in a letter dated around November 15, 2023. SFS will receive from DOR a file of the "certified" approved allowable chargebacks under this statute and pre-populated this field.
Statutes do not permit a revenue limit exemption for any other kind of chargeback. (Do NOT include uncollectible property tax chargebacks in this line - those are entered in  Line 15C below.)
Please contact a School Financial Services Consultant if you have questions.</t>
        </r>
      </text>
    </comment>
    <comment ref="J28" authorId="6" shapeId="0" xr:uid="{00000000-0006-0000-0000-00001A000000}">
      <text>
        <r>
          <rPr>
            <b/>
            <sz val="9"/>
            <color indexed="81"/>
            <rFont val="Tahoma"/>
            <family val="2"/>
          </rPr>
          <t>The Open Enrollment Team at DPI will provide this amount to districts.</t>
        </r>
      </text>
    </comment>
    <comment ref="J29" authorId="6" shapeId="0" xr:uid="{00000000-0006-0000-0000-00001B000000}">
      <text>
        <r>
          <rPr>
            <b/>
            <sz val="8"/>
            <color indexed="81"/>
            <rFont val="Tahoma"/>
            <family val="2"/>
          </rPr>
          <t>Per Act 306 (2014), s.121.91(4)(r), ineligible Community Service expenditures, as determined by DPI, are to be entered as a negative exemption in this box. Amounts will be known in October, 2024.
Please call School Financial Services at (608) 267-9114 if you have questions.</t>
        </r>
      </text>
    </comment>
    <comment ref="J30" authorId="3" shapeId="0" xr:uid="{00000000-0006-0000-0000-00001C000000}">
      <text>
        <r>
          <rPr>
            <b/>
            <sz val="8"/>
            <color indexed="81"/>
            <rFont val="Tahoma"/>
            <family val="2"/>
          </rPr>
          <t>This line captures the negative adjustment for transferring a residual balance for Referendum Approved debt service fund (Fund 39) to the General Fund (Fund 10).   
Please call a School Finance Consultant  should you have questions.</t>
        </r>
      </text>
    </comment>
    <comment ref="F31" authorId="8" shapeId="0" xr:uid="{00000000-0006-0000-0000-00001D000000}">
      <text>
        <r>
          <rPr>
            <b/>
            <sz val="8"/>
            <color indexed="81"/>
            <rFont val="Tahoma"/>
            <family val="2"/>
          </rPr>
          <t>Current 3-year average used in Line 6 in computation at right.</t>
        </r>
      </text>
    </comment>
    <comment ref="J31" authorId="3" shapeId="0" xr:uid="{00000000-0006-0000-0000-00001E000000}">
      <text>
        <r>
          <rPr>
            <b/>
            <sz val="8"/>
            <color indexed="81"/>
            <rFont val="Tahoma"/>
            <family val="2"/>
          </rPr>
          <t>Per Act 55 (2015), s. 118.60(4d)(a), districts are allowed to increase their revenue limit through a non-recurring exemption for Racine &amp; Statewide Parental Choice "incoming" pupils. 
Pupils countable for the 2024-25 revenue limit include those who began participating in the program in 2015-16, 2016-17, 2017-18, 2018-19, 2019-20, 2020-21, 2021-22, 2022-23, 2023-24, AND are continuing, and those that are new in 2024-25.
Similar to prior years, districts will not know this amount until October 15, 2024. 
This deduction should be coded as an expenditure in Fund 10 under Object 387 and Function 438000.
Please contact a School Finance Consultant if you have questions.</t>
        </r>
        <r>
          <rPr>
            <sz val="8"/>
            <color indexed="81"/>
            <rFont val="Tahoma"/>
            <family val="2"/>
          </rPr>
          <t xml:space="preserve">
</t>
        </r>
      </text>
    </comment>
    <comment ref="J32" authorId="2" shapeId="0" xr:uid="{00000000-0006-0000-0000-00001F000000}">
      <text>
        <r>
          <rPr>
            <b/>
            <sz val="9"/>
            <color indexed="81"/>
            <rFont val="Tahoma"/>
            <family val="2"/>
          </rPr>
          <t xml:space="preserve">Per Act 36 (2017), s. 115.7915, districts are allowed to increase their revenue limit through a non-recurring exemption for Special Needs Scholarship Program pupils. 
Similar to last year, districts will not know this amount until October 15, 2024. 
This deduction should be coded as an expenditure in Fund 10 under Object 387 and Function 438000.
Please contact a School Finance Consultant if you have questions.
</t>
        </r>
        <r>
          <rPr>
            <sz val="9"/>
            <color indexed="81"/>
            <rFont val="Tahoma"/>
            <family val="2"/>
          </rPr>
          <t xml:space="preserve">
</t>
        </r>
      </text>
    </comment>
    <comment ref="D33" authorId="8" shapeId="0" xr:uid="{00000000-0006-0000-0000-000020000000}">
      <text>
        <r>
          <rPr>
            <b/>
            <sz val="8"/>
            <color indexed="81"/>
            <rFont val="Tahoma"/>
            <family val="2"/>
          </rPr>
          <t>You must estimate this number until actual data is available.
Districts in the Ch. 220 Inter Aid Program (Milwaukee suburbs) must count summer resident transfer students at 75% per fte.</t>
        </r>
      </text>
    </comment>
    <comment ref="D34" authorId="7" shapeId="0" xr:uid="{00000000-0006-0000-0000-000021000000}">
      <text>
        <r>
          <rPr>
            <b/>
            <sz val="8"/>
            <color indexed="81"/>
            <rFont val="Tahoma"/>
            <family val="2"/>
          </rPr>
          <t>Summer School   counts 40% for revenue limits.</t>
        </r>
        <r>
          <rPr>
            <sz val="8"/>
            <color indexed="81"/>
            <rFont val="Tahoma"/>
            <family val="2"/>
          </rPr>
          <t xml:space="preserve">
</t>
        </r>
      </text>
    </comment>
    <comment ref="D35" authorId="7" shapeId="0" xr:uid="{00000000-0006-0000-0000-000022000000}">
      <text>
        <r>
          <rPr>
            <b/>
            <sz val="8"/>
            <color indexed="81"/>
            <rFont val="Tahoma"/>
            <family val="2"/>
          </rPr>
          <t>You must estimate this number until actual data is available.
Districts in the Ch. 220 Inter Aid Program (Milwaukee suburbs) must count Sept. resident transfer students at 75% per fte.</t>
        </r>
        <r>
          <rPr>
            <sz val="8"/>
            <color indexed="81"/>
            <rFont val="Tahoma"/>
            <family val="2"/>
          </rPr>
          <t xml:space="preserve">
</t>
        </r>
      </text>
    </comment>
    <comment ref="J35" authorId="3" shapeId="0" xr:uid="{00000000-0006-0000-0000-000023000000}">
      <text>
        <r>
          <rPr>
            <b/>
            <sz val="8"/>
            <color indexed="81"/>
            <rFont val="Tahoma"/>
            <family val="2"/>
          </rPr>
          <t>The October 15, 2024 General Aid Certification must be used in determining actual 2024-25 levies. Until then, estimate General Aid amounts.</t>
        </r>
      </text>
    </comment>
    <comment ref="J36" authorId="3" shapeId="0" xr:uid="{00000000-0006-0000-0000-000024000000}">
      <text>
        <r>
          <rPr>
            <b/>
            <sz val="8"/>
            <color indexed="81"/>
            <rFont val="Tahoma"/>
            <family val="2"/>
          </rPr>
          <t xml:space="preserve">High Poverty Aid appropriation set to $0 under 2023 Act 19 (biennial budget).
</t>
        </r>
      </text>
    </comment>
    <comment ref="C37" authorId="2" shapeId="0" xr:uid="{00000000-0006-0000-0000-000025000000}">
      <text>
        <r>
          <rPr>
            <b/>
            <sz val="9"/>
            <color indexed="81"/>
            <rFont val="Tahoma"/>
            <family val="2"/>
          </rPr>
          <t>Per Act 55 (2015), a child attending a charter school established under 118.40(2r)(b)1.e. to h. or 118.40(2x) is included in the resident district’s membership in the Revenue Limit computation under s. 120.91(1)(g).
Please contact a School financial Services consultant if you have questions.</t>
        </r>
        <r>
          <rPr>
            <sz val="9"/>
            <color indexed="81"/>
            <rFont val="Tahoma"/>
            <family val="2"/>
          </rPr>
          <t xml:space="preserve">
</t>
        </r>
      </text>
    </comment>
    <comment ref="D37" authorId="2" shapeId="0" xr:uid="{00000000-0006-0000-0000-000026000000}">
      <text>
        <r>
          <rPr>
            <b/>
            <sz val="9"/>
            <color indexed="81"/>
            <rFont val="Tahoma"/>
            <family val="2"/>
          </rPr>
          <t>Per Act 55 (2015), a child attending a charter school established under 118.40(2r)(b)1.e. to h. or 118.40(2x) is included in the resident district’s membership in the Revenue Limit computation under s. 120.91(1)(g).
Please contact a School Financial Services consultant if you have questions.</t>
        </r>
        <r>
          <rPr>
            <sz val="9"/>
            <color indexed="81"/>
            <rFont val="Tahoma"/>
            <family val="2"/>
          </rPr>
          <t xml:space="preserve">
</t>
        </r>
      </text>
    </comment>
    <comment ref="J37" authorId="3" shapeId="0" xr:uid="{00000000-0006-0000-0000-000027000000}">
      <text>
        <r>
          <rPr>
            <b/>
            <sz val="8"/>
            <color indexed="81"/>
            <rFont val="Tahoma"/>
            <family val="2"/>
          </rPr>
          <t>Within the 2017-19 state budget (2017 Wisconsin Act 59), sec. 79.095, Wis. Stats was amended. Computer Aid is no longer based on the district's current year levy rate and exempt computer property value. Instead, DOR computes an amount for each district. 
We will pre-populate the 2024-25 amount in Line 12C when the information is available from DOR.</t>
        </r>
      </text>
    </comment>
    <comment ref="J38" authorId="3" shapeId="0" xr:uid="{00000000-0006-0000-0000-000028000000}">
      <text>
        <r>
          <rPr>
            <b/>
            <sz val="8"/>
            <color indexed="81"/>
            <rFont val="Tahoma"/>
            <family val="2"/>
          </rPr>
          <t>2017 Act 59, created a state aid program equal to the 2017-18 property taxes imposed on machinery, tools, and patterns that were not manufacturing property.  
The 2024-25 amount will be populated when known by DPI.</t>
        </r>
      </text>
    </comment>
    <comment ref="K40" authorId="7" shapeId="0" xr:uid="{00000000-0006-0000-0000-000029000000}">
      <text>
        <r>
          <rPr>
            <b/>
            <sz val="8"/>
            <color indexed="81"/>
            <rFont val="Tahoma"/>
            <family val="2"/>
          </rPr>
          <t xml:space="preserve">The final revenue limit for each district is computed in May of each year.
</t>
        </r>
      </text>
    </comment>
    <comment ref="J41" authorId="3" shapeId="0" xr:uid="{00000000-0006-0000-0000-00002A000000}">
      <text>
        <r>
          <rPr>
            <b/>
            <sz val="8"/>
            <color indexed="81"/>
            <rFont val="Tahoma"/>
            <family val="2"/>
          </rPr>
          <t>If you see a red "Exceeds Limit" in this cell, then you have overlevied.</t>
        </r>
      </text>
    </comment>
    <comment ref="K42" authorId="1" shapeId="0" xr:uid="{00000000-0006-0000-0000-00002B000000}">
      <text>
        <r>
          <rPr>
            <b/>
            <sz val="8"/>
            <color indexed="81"/>
            <rFont val="Tahoma"/>
            <family val="2"/>
          </rPr>
          <t>A district is in a penalty situation when their actual levies for Funds 10, 38, and 41, plus Computer Aid exceeds a district's legal revenue limit. 
Stated another way, as districts work through this computation and enter their numbers, Line 14 cannot exceed Line 13. If it does, the district is in a penalty situation, and the district will see a red "Exceeds Limit" message in cell J38. This means you are in a penalty situation and need to reduce something in Lines 14 A,B,C.
Please call a finance consultant should you have questions.</t>
        </r>
      </text>
    </comment>
    <comment ref="F44" authorId="5" shapeId="0" xr:uid="{00000000-0006-0000-0000-00002C000000}">
      <text>
        <r>
          <rPr>
            <b/>
            <sz val="8"/>
            <color indexed="81"/>
            <rFont val="Tahoma"/>
            <family val="2"/>
          </rPr>
          <t>Law provides for a 100% declining enrollment exemption.</t>
        </r>
        <r>
          <rPr>
            <sz val="8"/>
            <color indexed="81"/>
            <rFont val="Tahoma"/>
            <family val="2"/>
          </rPr>
          <t xml:space="preserve">
</t>
        </r>
      </text>
    </comment>
    <comment ref="J44" authorId="0" shapeId="0" xr:uid="{00000000-0006-0000-0000-00002D000000}">
      <text>
        <r>
          <rPr>
            <b/>
            <sz val="8"/>
            <color indexed="81"/>
            <rFont val="Tahoma"/>
            <family val="2"/>
          </rPr>
          <t xml:space="preserve">Enter the amount that district would levy for Fund 10.
  </t>
        </r>
        <r>
          <rPr>
            <sz val="8"/>
            <color indexed="81"/>
            <rFont val="Tahoma"/>
            <family val="2"/>
          </rPr>
          <t xml:space="preserve">
</t>
        </r>
      </text>
    </comment>
    <comment ref="J46" authorId="7" shapeId="0" xr:uid="{00000000-0006-0000-0000-00002E000000}">
      <text>
        <r>
          <rPr>
            <b/>
            <sz val="8"/>
            <color indexed="81"/>
            <rFont val="Tahoma"/>
            <family val="2"/>
          </rPr>
          <t>Annual meeting approval is required for each year of a levy for a capital expansion fund. Contact a school finance consultant for additional information.</t>
        </r>
        <r>
          <rPr>
            <sz val="8"/>
            <color indexed="81"/>
            <rFont val="Tahoma"/>
            <family val="2"/>
          </rPr>
          <t xml:space="preserve">
</t>
        </r>
      </text>
    </comment>
    <comment ref="J48" authorId="0" shapeId="0" xr:uid="{00000000-0006-0000-0000-00002F000000}">
      <text>
        <r>
          <rPr>
            <b/>
            <sz val="8"/>
            <color indexed="81"/>
            <rFont val="Tahoma"/>
            <family val="2"/>
          </rPr>
          <t>Enter the amount of Source 211 to be levied for repayment of Fund 39.</t>
        </r>
        <r>
          <rPr>
            <sz val="8"/>
            <color indexed="81"/>
            <rFont val="Tahoma"/>
            <family val="2"/>
          </rPr>
          <t xml:space="preserve">
</t>
        </r>
      </text>
    </comment>
    <comment ref="J49" authorId="8" shapeId="0" xr:uid="{00000000-0006-0000-0000-000030000000}">
      <text>
        <r>
          <rPr>
            <b/>
            <sz val="8"/>
            <color indexed="81"/>
            <rFont val="Tahoma"/>
            <family val="2"/>
          </rPr>
          <t xml:space="preserve">Enter the amount of Source 211 to be levied in the Community Service Fund.
</t>
        </r>
      </text>
    </comment>
    <comment ref="J50" authorId="0" shapeId="0" xr:uid="{00000000-0006-0000-0000-000031000000}">
      <text>
        <r>
          <rPr>
            <b/>
            <sz val="8"/>
            <color indexed="81"/>
            <rFont val="Tahoma"/>
            <family val="2"/>
          </rPr>
          <t xml:space="preserve">Enter the amount district will levy to repay </t>
        </r>
        <r>
          <rPr>
            <b/>
            <u/>
            <sz val="8"/>
            <color indexed="81"/>
            <rFont val="Tahoma"/>
            <family val="2"/>
          </rPr>
          <t>uncollectible</t>
        </r>
        <r>
          <rPr>
            <b/>
            <sz val="8"/>
            <color indexed="81"/>
            <rFont val="Tahoma"/>
            <family val="2"/>
          </rPr>
          <t xml:space="preserve"> prior year taxes per ss. 74.42.
This is not to be confused with a rescinded-related Property Tax Chargeback under ss. 74.41 (see Line 10D above).
   </t>
        </r>
        <r>
          <rPr>
            <sz val="8"/>
            <color indexed="81"/>
            <rFont val="Tahoma"/>
            <family val="2"/>
          </rPr>
          <t xml:space="preserve">
</t>
        </r>
      </text>
    </comment>
    <comment ref="F51" authorId="3" shapeId="0" xr:uid="{00000000-0006-0000-0000-000032000000}">
      <text>
        <r>
          <rPr>
            <b/>
            <sz val="8"/>
            <color indexed="81"/>
            <rFont val="Tahoma"/>
            <family val="2"/>
          </rPr>
          <t>Districts must estimate this value until actualy certification is received from the Department of Revenue in October 2023.</t>
        </r>
      </text>
    </comment>
    <comment ref="J51" authorId="0" shapeId="0" xr:uid="{00000000-0006-0000-0000-000033000000}">
      <text>
        <r>
          <rPr>
            <b/>
            <sz val="8"/>
            <color indexed="81"/>
            <rFont val="Tahoma"/>
            <family val="2"/>
          </rPr>
          <t xml:space="preserve">Milwaukee Public Schools:  Enter amount of Source 220 for City-Paid Fund 38 debt.                     
Kenosha:  Enter amount deposited to new Capital Improvement Fund. </t>
        </r>
        <r>
          <rPr>
            <sz val="8"/>
            <color indexed="81"/>
            <rFont val="Tahoma"/>
            <family val="2"/>
          </rPr>
          <t xml:space="preserve">
</t>
        </r>
      </text>
    </comment>
  </commentList>
</comments>
</file>

<file path=xl/sharedStrings.xml><?xml version="1.0" encoding="utf-8"?>
<sst xmlns="http://schemas.openxmlformats.org/spreadsheetml/2006/main" count="215" uniqueCount="170">
  <si>
    <t>DISTRICT:</t>
  </si>
  <si>
    <t>(from left)</t>
  </si>
  <si>
    <t>=</t>
  </si>
  <si>
    <t>(with cents)</t>
  </si>
  <si>
    <t>+</t>
  </si>
  <si>
    <t xml:space="preserve"> </t>
  </si>
  <si>
    <t>5.</t>
  </si>
  <si>
    <t>6.</t>
  </si>
  <si>
    <t>-</t>
  </si>
  <si>
    <t>7.</t>
  </si>
  <si>
    <t>(rounded)</t>
  </si>
  <si>
    <t>A.</t>
  </si>
  <si>
    <t>8.</t>
  </si>
  <si>
    <t>B.</t>
  </si>
  <si>
    <t>Fund 10, PI-401</t>
  </si>
  <si>
    <t>C.</t>
  </si>
  <si>
    <t>Fund 38, PI-401</t>
  </si>
  <si>
    <t>D.</t>
  </si>
  <si>
    <t>Fund 41, PI-401</t>
  </si>
  <si>
    <t>Count Ch. 220 Inter-District Resident Transfer Pupils @ 75%.</t>
  </si>
  <si>
    <t>E.</t>
  </si>
  <si>
    <t>9.</t>
  </si>
  <si>
    <t>10.</t>
  </si>
  <si>
    <r>
      <t>%</t>
    </r>
    <r>
      <rPr>
        <sz val="9"/>
        <rFont val="Arial"/>
        <family val="2"/>
      </rPr>
      <t xml:space="preserve"> (40,40,40)</t>
    </r>
    <r>
      <rPr>
        <sz val="10"/>
        <rFont val="Arial"/>
        <family val="2"/>
      </rPr>
      <t xml:space="preserve"> </t>
    </r>
  </si>
  <si>
    <t>11.</t>
  </si>
  <si>
    <t>12.</t>
  </si>
  <si>
    <t>13.</t>
  </si>
  <si>
    <t>14.</t>
  </si>
  <si>
    <t>(Proposed Fund 10)</t>
  </si>
  <si>
    <t>(to Budget Rpt)</t>
  </si>
  <si>
    <t>15.</t>
  </si>
  <si>
    <t xml:space="preserve">Other Levy Revenue - Milwaukee &amp; Kenosha Only </t>
  </si>
  <si>
    <t>16.</t>
  </si>
  <si>
    <t xml:space="preserve">Levy Rate = </t>
  </si>
  <si>
    <t>Total Revenue from Other Levies (A+B+C+D)</t>
  </si>
  <si>
    <t>Max Rev/Memb x Cur Memb Avg (Ln 5 x Ln 6)</t>
  </si>
  <si>
    <t xml:space="preserve">CELL COLOR KEY: </t>
  </si>
  <si>
    <t>Auto-Calc</t>
  </si>
  <si>
    <r>
      <t>September &amp; Summer FTE Membership Averages</t>
    </r>
    <r>
      <rPr>
        <u/>
        <sz val="10"/>
        <rFont val="Arial"/>
        <family val="2"/>
      </rPr>
      <t xml:space="preserve"> </t>
    </r>
  </si>
  <si>
    <t>Prior Year Open Enrollment (uncounted pupil[s])</t>
  </si>
  <si>
    <t>membership values</t>
  </si>
  <si>
    <t>F.</t>
  </si>
  <si>
    <t>G.</t>
  </si>
  <si>
    <r>
      <t xml:space="preserve">Total Limited Revenue To Be Used </t>
    </r>
    <r>
      <rPr>
        <sz val="8"/>
        <rFont val="Arial"/>
        <family val="2"/>
      </rPr>
      <t>(A+B+C)</t>
    </r>
  </si>
  <si>
    <t>H.</t>
  </si>
  <si>
    <t>District-Entered</t>
  </si>
  <si>
    <t>Enter membership</t>
  </si>
  <si>
    <t xml:space="preserve">values from </t>
  </si>
  <si>
    <t>prior year Rev Lim</t>
  </si>
  <si>
    <t>worksheet.</t>
  </si>
  <si>
    <t>Enter estimated</t>
  </si>
  <si>
    <t>Prior Year Levy Chargeback for Uncollectible Taxes (Src 212)</t>
  </si>
  <si>
    <t xml:space="preserve">Transfer of Service </t>
  </si>
  <si>
    <t>State Aid to High Poverty Districts (not all districts)</t>
  </si>
  <si>
    <t>Hold Harmless Non-Recurring Exemption</t>
  </si>
  <si>
    <t>Community Services (Fnd 80 Src 211)</t>
  </si>
  <si>
    <r>
      <t>Reduction for Ineligible Fund 80 Expenditures (</t>
    </r>
    <r>
      <rPr>
        <u/>
        <sz val="8"/>
        <rFont val="Arial"/>
        <family val="2"/>
      </rPr>
      <t>enter as negative</t>
    </r>
    <r>
      <rPr>
        <sz val="8"/>
        <rFont val="Arial"/>
        <family val="2"/>
      </rPr>
      <t>)</t>
    </r>
  </si>
  <si>
    <t>ENTER ALL NUMBERS AS POSITIVE EXCEPT WHERE INDICATED. FORMULAS WILL AUTO-CALCULATE.</t>
  </si>
  <si>
    <t>DPI Data</t>
  </si>
  <si>
    <t>(Carry bright yellow box amount to Line 10C. on page 1. See detail computation boxes below.)</t>
  </si>
  <si>
    <t>Referendum Apprvd Debt (Fnd 39 Debt-Src 211)</t>
  </si>
  <si>
    <t>I.</t>
  </si>
  <si>
    <t>State Aid for Exempt Computers (Source 691)</t>
  </si>
  <si>
    <t xml:space="preserve">Gen Operations: Fnd 10 Src 211 </t>
  </si>
  <si>
    <t>Charter Schools FTE</t>
  </si>
  <si>
    <t>State Aid for Exempt Personal Property (Source 691)</t>
  </si>
  <si>
    <t>Total Aid to be Used in Computation (12A + 12B + 12C + 12D)</t>
  </si>
  <si>
    <t xml:space="preserve">WPCP and RPCP Private School Voucher Aid Deduction </t>
  </si>
  <si>
    <t>SNSP Private School Voucher Aid Deduction</t>
  </si>
  <si>
    <t>New ICS - Independent</t>
  </si>
  <si>
    <t>Summer FTE:</t>
  </si>
  <si>
    <t>Total FTE</t>
  </si>
  <si>
    <t>Sept FTE:</t>
  </si>
  <si>
    <t>Other Adjustments (Environmental Rem + Fund 39 Bal Transfer)</t>
  </si>
  <si>
    <t>Value of the CCDEB (DPI-Computed-CCDEB Dists only)</t>
  </si>
  <si>
    <t>Low Rev Incr ((Low Rev Ceiling-(3+4A))-4C) NOT &lt;0</t>
  </si>
  <si>
    <t>Revenue Limit Summary</t>
  </si>
  <si>
    <t>Category</t>
  </si>
  <si>
    <t>Amount</t>
  </si>
  <si>
    <t>Allowable Limited Revenue</t>
  </si>
  <si>
    <t>Line 14 Total (Revenue Limit Levies)</t>
  </si>
  <si>
    <t>Over Levy</t>
  </si>
  <si>
    <t>Under Levy</t>
  </si>
  <si>
    <t>Total non-recurring exemptions (10 + 7B)</t>
  </si>
  <si>
    <t>Levied total non-recurring exemptions*</t>
  </si>
  <si>
    <t>*to be removed from next year's base</t>
  </si>
  <si>
    <t>2024 Summer &amp; Sept</t>
  </si>
  <si>
    <t>Line 1 Amount may Not Exceed Line 11 - (Line 7B+Line 10) of Final 23-24 Revenue Limit</t>
  </si>
  <si>
    <t>2023-24 General Aid Certification (23-24 Line 12A, src 621)</t>
  </si>
  <si>
    <t>2023-24 Hi Pov Aid (23-24 Line 12B, Src 628)</t>
  </si>
  <si>
    <t>2023-24 Computer Aid Received (23-24 Line 12C, Src 691)</t>
  </si>
  <si>
    <t>2023-24 Aid for Exempt Personal Property (23-24 Line 12D, Src 691)</t>
  </si>
  <si>
    <t>2023-24 Fnd 10 Levy Cert (23-24 Line 14A, Levy 10 Src 211)</t>
  </si>
  <si>
    <t>2023-24 Fnd 38 Levy Cert (23-24 Line 14B, Levy 38 Src 211)</t>
  </si>
  <si>
    <t>2023-24 Fnd 41 Levy Cert (23-24 Line 14C, Levy 41 Src 211)</t>
  </si>
  <si>
    <t>2023-24 Aid Penalty for Over Levy (23-24 FINAL Rev Limit Wksht)</t>
  </si>
  <si>
    <t>2023-24 Total Levy for All Levied Non-Recurring Exemptions*</t>
  </si>
  <si>
    <t>NET 2024-25 Base Revenue Built from 2023-24 Data (Line 1)</t>
  </si>
  <si>
    <t>*For 2023-24 Non-Recurring Exemptions Levy Amount, enter actual amount for which district levied; (7B Hold Harmless, Non-Recurring Referenda, Declining Enrollment, Energy Efficiency Exemption, Refunded/Rescinded Taxes, Prior Year Open Enrollment Pupils, Reduction for Ineligible Fund 80 Expends, Other Adjustments, Private School Voucher Aid Deduction, Private School Special Needs Voucher Aid Deduction)</t>
  </si>
  <si>
    <t>Fall 2024 Cert Property Values (estimate until Oct 2024 values are available from DOR)</t>
  </si>
  <si>
    <t>2024 TIF-Out Tax Apportionment Equalized Valuation</t>
  </si>
  <si>
    <t>Districts are responsible for the integrity of the revenue limit data &amp; computation. 
Data appearing here reflects information submitted to DPI and is unaudited.</t>
  </si>
  <si>
    <t>2024-25 Base Revenue (Funds 10, 38, 41)</t>
  </si>
  <si>
    <t>2024-25 Base Revenue Per Member (Ln 1 / Ln2)</t>
  </si>
  <si>
    <t>Allowed Per-Member Change for 24-25 ($UPDATE, all districts)</t>
  </si>
  <si>
    <t>2024-25 Maximum Revenue / Member (Ln 3 + Ln 4)</t>
  </si>
  <si>
    <t>2024-25 Rev Limit, No Exemptions (Ln7A + Ln 7B)</t>
  </si>
  <si>
    <t>Non-Recurring Referenda to Exceed 2024-25 Limit</t>
  </si>
  <si>
    <t>Declining Enrollment Exemption for 2024-25 (from left)</t>
  </si>
  <si>
    <t>Energy Efficiency Net Exemption for 2024-25 (see pg 4 for details)</t>
  </si>
  <si>
    <t>Adjustment for Refunded or Rescinded Taxes, 2024-25</t>
  </si>
  <si>
    <t>2024-25 October 15 General Aid Certification</t>
  </si>
  <si>
    <t>2024-25 Low Revenue Ceiling per s.121.905 (1): (must enter number)</t>
  </si>
  <si>
    <t>DISTRICTS MUST ESTIMATE A GENERAL AID AMOUNT UNTIL THE JULY 1, 2024 GEN AID EST IS AVAILABLE.</t>
  </si>
  <si>
    <t>Carryover to FY26, if applicable</t>
  </si>
  <si>
    <t>25-26 Base-Building Information</t>
  </si>
  <si>
    <t>2024-25 Per-Pupil Categorical Aid</t>
  </si>
  <si>
    <t>2024-25 ENERGY EFFICIENCY EXEMPTION NET TOTAL - LINE 10C.</t>
  </si>
  <si>
    <t>1.) 2022-23 Adjustment for Unspent Energy Exemption (see box below)</t>
  </si>
  <si>
    <t>2.) 2023-24 Adjustment for Unspent Energy Exemption (see box below)</t>
  </si>
  <si>
    <t>3.) 2024-25 EE Expenses for Non-Debt (1-Year Project) per Board Resolution</t>
  </si>
  <si>
    <t>4.) 2024-25 EE Expenses for Debt per Board Resolution</t>
  </si>
  <si>
    <r>
      <t xml:space="preserve">5.) Measured Utility Savings Applied in 2024-25 </t>
    </r>
    <r>
      <rPr>
        <b/>
        <sz val="9"/>
        <color rgb="FFFF0000"/>
        <rFont val="Arial"/>
        <family val="2"/>
      </rPr>
      <t>(entered as a negative)</t>
    </r>
  </si>
  <si>
    <t>6. Total 2024-25 Energy Efficiency Exemption (carry to Line 10 C. on page 2)</t>
  </si>
  <si>
    <t>The 2024-25 Net EE exemption will include adjustments for unspent Fall 2022 Levy (DEBT) and Fall 20293 Levy (NON-DEBT) BOE resolutions. Actual expenditures will be reported to DPI by your auditor in September 2024 via the PI-1506-AC. Until then, districts are to enter their estimates of expenditures made related to the respective EE BOE resolutions.
If, after you enter your anticipated expenditures, negative numbers appear in Line 1 (cells X40 and X49) in either or both the 2022-23 or 2023-24 tables below, this indicates the estimated expenditures entered are less than the amount of the exemption that year. Call a finance consultant if you have questions.</t>
  </si>
  <si>
    <t>2022-23 Energy Efficiency Reconciliation - Debt</t>
  </si>
  <si>
    <t>1.) 2022-23 Adjustment for Unspent Energy Exemption (-A-B+C+D, can be &lt; 0)</t>
  </si>
  <si>
    <t>2023-24 Energy Efficiency Reconciliation - Non-Debt</t>
  </si>
  <si>
    <t>1.) 2023-24 Adjustment for Unspent Energy Exemption (-A+B, can be &lt; 0)</t>
  </si>
  <si>
    <t>The 2023-24 Adjustment for Unspent Energy Exemption related to debt cannot be calculated until the 2024-25 PI-1506-AC is submitted in September 2025, after actual calendar year 2024 debt payments (funded by the Fall 2023 levy) are available. This adjustment will be incorporated into Line 10C of the 2025-26 Revenue Limit Calculation.</t>
  </si>
  <si>
    <t xml:space="preserve">2024-25Revenue Limit Worksheet </t>
  </si>
  <si>
    <t xml:space="preserve">1. </t>
  </si>
  <si>
    <t xml:space="preserve">2. </t>
  </si>
  <si>
    <t>Base Sept Membership Avg (2021+.4ss, 2022+.4ss, 2023+.4ss)/3</t>
  </si>
  <si>
    <t xml:space="preserve">3. </t>
  </si>
  <si>
    <t xml:space="preserve">4. </t>
  </si>
  <si>
    <t xml:space="preserve">2024-25 Per Member Change  (A+B)   </t>
  </si>
  <si>
    <t>Current Membership Avg (2022+.4ss, 2023+.4ss, 2024+.4ss)/3</t>
  </si>
  <si>
    <t xml:space="preserve">  (Amount can be &lt; 0.)</t>
  </si>
  <si>
    <t>Total 2024-25 Recurring Exemptions (A+B+C+D+E)</t>
  </si>
  <si>
    <t xml:space="preserve">Prior Year Carryover </t>
  </si>
  <si>
    <t>Transfer of Territory/Other Reorg  (if negative, include sign)</t>
  </si>
  <si>
    <t>Line 2: Base Avg:(2021+.4ss)+(2022+.4ss)+(2023+.4ss) / 3 =</t>
  </si>
  <si>
    <t>Federal Impact Aid Loss (2022-23 to 2023-24)</t>
  </si>
  <si>
    <t>Recurring Referenda to Exceed (If 2024-25 is first year)</t>
  </si>
  <si>
    <t>2024-25 Limit with Recurring Exemptions  (Ln 7 + Ln 8)</t>
  </si>
  <si>
    <t>In 2024-25, the Per-Pupil aid amount is $742 multiplied by the Current 3-Year Average which does NOT include Special Needs Voucher students, new charter students, or 2x charter students. 
Per-Pupil revenue is coded to Source 695 (note new source code). The Per-Pupil Aid computation uses information from the district's Revenue Limit Computation, but is paid OUTSIDE of the Revenue Limit. 
See http://dpi.wi.gov/sfs/aid/categorical/per-pupil-aid for more information.</t>
  </si>
  <si>
    <t xml:space="preserve">Total 2024-25 Non-Recurring Exemptions (A+B+C+D+E+F+G+H+I) </t>
  </si>
  <si>
    <t xml:space="preserve"> A. 2022-23 EE Debt Amount Levied (per 22-23 PI-1506-AC, entered as a negative)</t>
  </si>
  <si>
    <t xml:space="preserve"> B. Jan-Jun 2023 Debt Service Payment (per 22-23 PI-1506-AC)</t>
  </si>
  <si>
    <t xml:space="preserve"> C. Jul-Dec 2023 Debt Service Payment (per 23-24 PI-1506-AC)</t>
  </si>
  <si>
    <t>Line 6: Curr Avg:(2022+.4ss)+(2023+.4ss)+(2024+.4ss) / 3 =</t>
  </si>
  <si>
    <t xml:space="preserve">     (If Line 1 &lt; 0, see "2024-25 Net Energy Efficiency Exemption" box above.)</t>
  </si>
  <si>
    <t>2024-25 Revenue Limit With All Exemptions  (Ln 9 + Ln 10)</t>
  </si>
  <si>
    <t xml:space="preserve"> A. 2023-24 EE Non-Debt Amount Levied (per 23-24 PI-1506-AC, entered as a negative)</t>
  </si>
  <si>
    <t xml:space="preserve"> B. 2023-24 Actual EE Expenses (per 23-24 PI-1506-AC)</t>
  </si>
  <si>
    <t xml:space="preserve">Allowable Limited Revenue: (Line 11 - Line 12) </t>
  </si>
  <si>
    <t xml:space="preserve">    (10, 38, 41 Levies)  </t>
  </si>
  <si>
    <t>Line 10B: Declining Enrollment Exemption  =</t>
  </si>
  <si>
    <t xml:space="preserve">Not &gt;line 13  </t>
  </si>
  <si>
    <t>Average FTE Loss (Line 2 - Line 6, if &gt; 0)</t>
  </si>
  <si>
    <t>Entries Required Below: Enter amnts needed by purpose and fund:</t>
  </si>
  <si>
    <t xml:space="preserve">  X   1.00</t>
  </si>
  <si>
    <t xml:space="preserve">   =</t>
  </si>
  <si>
    <t xml:space="preserve"> X (Line 5, Maximum 2024-25 Revenue per Memb) =</t>
  </si>
  <si>
    <t>Non-Referendum Debt (inside limit) Fnd 38 Src 211</t>
  </si>
  <si>
    <t xml:space="preserve">     Non-Recurring Exemption Amount:</t>
  </si>
  <si>
    <t>Capital Exp, Annual Meeting Approved: Fnd 41 Src 211</t>
  </si>
  <si>
    <t>Total Fall 2024 ESTIMATED All Fund Tax Levy (14A + 14B + 14C + 15)</t>
  </si>
  <si>
    <t xml:space="preserve"> Line 16 is the total levy to be apportioned in the PI-401.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</si>
</sst>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0000000"/>
    <numFmt numFmtId="165" formatCode="&quot;$&quot;#,##0"/>
  </numFmts>
  <fonts count="61" x14ac:knownFonts="1">
    <font>
      <sz val="10"/>
      <name val="Arial"/>
    </font>
    <font>
      <sz val="11"/>
      <color theme="1"/>
      <name val="Calibri"/>
      <family val="2"/>
      <scheme val="minor"/>
    </font>
    <font>
      <b/>
      <sz val="10"/>
      <name val="Arial"/>
      <family val="2"/>
    </font>
    <font>
      <b/>
      <i/>
      <sz val="10"/>
      <name val="Arial"/>
      <family val="2"/>
    </font>
    <font>
      <sz val="9"/>
      <name val="Arial"/>
      <family val="2"/>
    </font>
    <font>
      <sz val="10"/>
      <name val="Times New Roman"/>
      <family val="1"/>
    </font>
    <font>
      <sz val="9"/>
      <name val="Times New Roman"/>
      <family val="1"/>
    </font>
    <font>
      <b/>
      <sz val="10"/>
      <color indexed="8"/>
      <name val="Arial"/>
      <family val="2"/>
    </font>
    <font>
      <sz val="10"/>
      <name val="Arial"/>
      <family val="2"/>
    </font>
    <font>
      <sz val="8"/>
      <name val="Arial"/>
      <family val="2"/>
    </font>
    <font>
      <sz val="11"/>
      <name val="Arial"/>
      <family val="2"/>
    </font>
    <font>
      <b/>
      <sz val="10"/>
      <name val="Times New Roman"/>
      <family val="1"/>
    </font>
    <font>
      <b/>
      <sz val="9"/>
      <name val="Arial"/>
      <family val="2"/>
    </font>
    <font>
      <sz val="7"/>
      <name val="Arial"/>
      <family val="2"/>
    </font>
    <font>
      <sz val="14"/>
      <name val="Arial"/>
      <family val="2"/>
    </font>
    <font>
      <i/>
      <sz val="8"/>
      <name val="Arial"/>
      <family val="2"/>
    </font>
    <font>
      <i/>
      <u/>
      <sz val="10"/>
      <name val="Arial"/>
      <family val="2"/>
    </font>
    <font>
      <b/>
      <sz val="11"/>
      <name val="Arial"/>
      <family val="2"/>
    </font>
    <font>
      <b/>
      <sz val="11"/>
      <name val="Times New Roman"/>
      <family val="1"/>
    </font>
    <font>
      <sz val="11"/>
      <name val="Times New Roman"/>
      <family val="1"/>
    </font>
    <font>
      <b/>
      <sz val="8"/>
      <name val="Arial"/>
      <family val="2"/>
    </font>
    <font>
      <sz val="8"/>
      <color indexed="10"/>
      <name val="Arial"/>
      <family val="2"/>
    </font>
    <font>
      <sz val="8"/>
      <name val="Times New Roman"/>
      <family val="1"/>
    </font>
    <font>
      <b/>
      <u/>
      <sz val="8"/>
      <name val="Arial"/>
      <family val="2"/>
    </font>
    <font>
      <sz val="9"/>
      <color indexed="10"/>
      <name val="Times New Roman"/>
      <family val="1"/>
    </font>
    <font>
      <b/>
      <sz val="8"/>
      <name val="Times New Roman"/>
      <family val="1"/>
    </font>
    <font>
      <b/>
      <sz val="8"/>
      <color indexed="81"/>
      <name val="Tahoma"/>
      <family val="2"/>
    </font>
    <font>
      <b/>
      <u/>
      <sz val="8"/>
      <color indexed="81"/>
      <name val="Tahoma"/>
      <family val="2"/>
    </font>
    <font>
      <sz val="8"/>
      <color indexed="81"/>
      <name val="Tahoma"/>
      <family val="2"/>
    </font>
    <font>
      <b/>
      <sz val="9"/>
      <color indexed="81"/>
      <name val="Tahoma"/>
      <family val="2"/>
    </font>
    <font>
      <sz val="10"/>
      <name val="MS Sans Serif"/>
      <family val="2"/>
    </font>
    <font>
      <b/>
      <u/>
      <sz val="10"/>
      <name val="Arial"/>
      <family val="2"/>
    </font>
    <font>
      <u/>
      <sz val="10"/>
      <name val="Arial"/>
      <family val="2"/>
    </font>
    <font>
      <b/>
      <sz val="9"/>
      <color rgb="FFFF0000"/>
      <name val="Arial"/>
      <family val="2"/>
    </font>
    <font>
      <b/>
      <sz val="8"/>
      <color rgb="FFFF0000"/>
      <name val="Arial Narrow"/>
      <family val="2"/>
    </font>
    <font>
      <b/>
      <sz val="8"/>
      <color rgb="FFFF0000"/>
      <name val="Arial"/>
      <family val="2"/>
    </font>
    <font>
      <b/>
      <sz val="7"/>
      <color rgb="FFFF0000"/>
      <name val="Arial"/>
      <family val="2"/>
    </font>
    <font>
      <b/>
      <sz val="8"/>
      <color theme="0"/>
      <name val="Arial"/>
      <family val="2"/>
    </font>
    <font>
      <b/>
      <sz val="6"/>
      <color rgb="FFFF0000"/>
      <name val="Arial"/>
      <family val="2"/>
    </font>
    <font>
      <sz val="9"/>
      <color theme="1"/>
      <name val="Arial"/>
      <family val="2"/>
    </font>
    <font>
      <b/>
      <sz val="9"/>
      <color rgb="FF000000"/>
      <name val="Arial"/>
      <family val="2"/>
    </font>
    <font>
      <u/>
      <sz val="8"/>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7.5"/>
      <name val="Arial"/>
      <family val="2"/>
    </font>
    <font>
      <sz val="9"/>
      <color indexed="81"/>
      <name val="Tahoma"/>
      <family val="2"/>
    </font>
    <font>
      <sz val="11"/>
      <color indexed="10"/>
      <name val="Arial"/>
      <family val="2"/>
    </font>
  </fonts>
  <fills count="44">
    <fill>
      <patternFill patternType="none"/>
    </fill>
    <fill>
      <patternFill patternType="gray125"/>
    </fill>
    <fill>
      <patternFill patternType="solid">
        <fgColor theme="5" tint="0.59999389629810485"/>
        <bgColor indexed="64"/>
      </patternFill>
    </fill>
    <fill>
      <patternFill patternType="solid">
        <fgColor rgb="FFCCFFCC"/>
        <bgColor indexed="64"/>
      </patternFill>
    </fill>
    <fill>
      <patternFill patternType="solid">
        <fgColor rgb="FFFFFF99"/>
        <bgColor indexed="64"/>
      </patternFill>
    </fill>
    <fill>
      <patternFill patternType="solid">
        <fgColor rgb="FFFFFF00"/>
        <bgColor indexed="64"/>
      </patternFill>
    </fill>
    <fill>
      <patternFill patternType="solid">
        <fgColor rgb="FFFF00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tint="0.59999389629810485"/>
        <bgColor indexed="64"/>
      </patternFill>
    </fill>
    <fill>
      <patternFill patternType="solid">
        <fgColor theme="7" tint="0.59999389629810485"/>
        <bgColor indexed="64"/>
      </patternFill>
    </fill>
    <fill>
      <patternFill patternType="solid">
        <fgColor theme="9" tint="0.59996337778862885"/>
        <bgColor indexed="64"/>
      </patternFill>
    </fill>
    <fill>
      <patternFill patternType="solid">
        <fgColor rgb="FFE6B8B9"/>
        <bgColor indexed="64"/>
      </patternFill>
    </fill>
    <fill>
      <patternFill patternType="solid">
        <fgColor theme="5" tint="0.59996337778862885"/>
        <bgColor indexed="64"/>
      </patternFill>
    </fill>
    <fill>
      <patternFill patternType="solid">
        <fgColor theme="0" tint="-0.14999847407452621"/>
        <bgColor indexed="64"/>
      </patternFill>
    </fill>
  </fills>
  <borders count="70">
    <border>
      <left/>
      <right/>
      <top/>
      <bottom/>
      <diagonal/>
    </border>
    <border>
      <left/>
      <right/>
      <top style="medium">
        <color indexed="64"/>
      </top>
      <bottom/>
      <diagonal/>
    </border>
    <border>
      <left style="medium">
        <color indexed="64"/>
      </left>
      <right/>
      <top/>
      <bottom/>
      <diagonal/>
    </border>
    <border>
      <left/>
      <right style="thick">
        <color indexed="64"/>
      </right>
      <top/>
      <bottom/>
      <diagonal/>
    </border>
    <border>
      <left style="thick">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ck">
        <color indexed="64"/>
      </left>
      <right/>
      <top/>
      <bottom style="medium">
        <color indexed="64"/>
      </bottom>
      <diagonal/>
    </border>
    <border>
      <left/>
      <right/>
      <top/>
      <bottom style="medium">
        <color indexed="64"/>
      </bottom>
      <diagonal/>
    </border>
    <border>
      <left/>
      <right style="thick">
        <color indexed="64"/>
      </right>
      <top/>
      <bottom style="medium">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right/>
      <top/>
      <bottom style="thick">
        <color indexed="64"/>
      </bottom>
      <diagonal/>
    </border>
    <border>
      <left/>
      <right style="thick">
        <color indexed="64"/>
      </right>
      <top/>
      <bottom style="thick">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bottom style="thick">
        <color indexed="64"/>
      </bottom>
      <diagonal/>
    </border>
    <border>
      <left style="thick">
        <color indexed="64"/>
      </left>
      <right/>
      <top style="medium">
        <color indexed="64"/>
      </top>
      <bottom/>
      <diagonal/>
    </border>
    <border>
      <left/>
      <right style="thick">
        <color indexed="64"/>
      </right>
      <top style="medium">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ck">
        <color indexed="64"/>
      </left>
      <right style="thick">
        <color indexed="64"/>
      </right>
      <top style="thick">
        <color indexed="64"/>
      </top>
      <bottom style="thick">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right style="thick">
        <color indexed="64"/>
      </right>
      <top style="medium">
        <color indexed="64"/>
      </top>
      <bottom style="thick">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style="thin">
        <color indexed="64"/>
      </left>
      <right style="thick">
        <color indexed="64"/>
      </right>
      <top/>
      <bottom style="thin">
        <color indexed="64"/>
      </bottom>
      <diagonal/>
    </border>
    <border>
      <left style="thin">
        <color indexed="64"/>
      </left>
      <right style="thick">
        <color indexed="64"/>
      </right>
      <top style="thin">
        <color indexed="64"/>
      </top>
      <bottom/>
      <diagonal/>
    </border>
    <border>
      <left style="thin">
        <color indexed="64"/>
      </left>
      <right style="thick">
        <color indexed="64"/>
      </right>
      <top/>
      <bottom/>
      <diagonal/>
    </border>
    <border>
      <left/>
      <right style="thick">
        <color indexed="64"/>
      </right>
      <top style="thin">
        <color indexed="64"/>
      </top>
      <bottom/>
      <diagonal/>
    </border>
    <border>
      <left/>
      <right style="thick">
        <color indexed="64"/>
      </right>
      <top style="thick">
        <color indexed="64"/>
      </top>
      <bottom style="medium">
        <color indexed="64"/>
      </bottom>
      <diagonal/>
    </border>
    <border>
      <left style="thick">
        <color indexed="64"/>
      </left>
      <right style="thick">
        <color indexed="64"/>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45">
    <xf numFmtId="0" fontId="0" fillId="0" borderId="0"/>
    <xf numFmtId="43" fontId="8" fillId="0" borderId="0" applyFont="0" applyFill="0" applyBorder="0" applyAlignment="0" applyProtection="0"/>
    <xf numFmtId="0" fontId="30" fillId="0" borderId="0"/>
    <xf numFmtId="0" fontId="42" fillId="0" borderId="0" applyNumberFormat="0" applyFill="0" applyBorder="0" applyAlignment="0" applyProtection="0"/>
    <xf numFmtId="0" fontId="43" fillId="0" borderId="29" applyNumberFormat="0" applyFill="0" applyAlignment="0" applyProtection="0"/>
    <xf numFmtId="0" fontId="44" fillId="0" borderId="30" applyNumberFormat="0" applyFill="0" applyAlignment="0" applyProtection="0"/>
    <xf numFmtId="0" fontId="45" fillId="0" borderId="31" applyNumberFormat="0" applyFill="0" applyAlignment="0" applyProtection="0"/>
    <xf numFmtId="0" fontId="45" fillId="0" borderId="0" applyNumberFormat="0" applyFill="0" applyBorder="0" applyAlignment="0" applyProtection="0"/>
    <xf numFmtId="0" fontId="46" fillId="7" borderId="0" applyNumberFormat="0" applyBorder="0" applyAlignment="0" applyProtection="0"/>
    <xf numFmtId="0" fontId="47" fillId="8" borderId="0" applyNumberFormat="0" applyBorder="0" applyAlignment="0" applyProtection="0"/>
    <xf numFmtId="0" fontId="48" fillId="9" borderId="0" applyNumberFormat="0" applyBorder="0" applyAlignment="0" applyProtection="0"/>
    <xf numFmtId="0" fontId="49" fillId="10" borderId="32" applyNumberFormat="0" applyAlignment="0" applyProtection="0"/>
    <xf numFmtId="0" fontId="50" fillId="11" borderId="33" applyNumberFormat="0" applyAlignment="0" applyProtection="0"/>
    <xf numFmtId="0" fontId="51" fillId="11" borderId="32" applyNumberFormat="0" applyAlignment="0" applyProtection="0"/>
    <xf numFmtId="0" fontId="52" fillId="0" borderId="34" applyNumberFormat="0" applyFill="0" applyAlignment="0" applyProtection="0"/>
    <xf numFmtId="0" fontId="53" fillId="12" borderId="35"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37" applyNumberFormat="0" applyFill="0" applyAlignment="0" applyProtection="0"/>
    <xf numFmtId="0" fontId="57"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57" fillId="25" borderId="0" applyNumberFormat="0" applyBorder="0" applyAlignment="0" applyProtection="0"/>
    <xf numFmtId="0" fontId="57"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57" fillId="29" borderId="0" applyNumberFormat="0" applyBorder="0" applyAlignment="0" applyProtection="0"/>
    <xf numFmtId="0" fontId="57"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57" fillId="33" borderId="0" applyNumberFormat="0" applyBorder="0" applyAlignment="0" applyProtection="0"/>
    <xf numFmtId="0" fontId="57"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57" fillId="37" borderId="0" applyNumberFormat="0" applyBorder="0" applyAlignment="0" applyProtection="0"/>
    <xf numFmtId="0" fontId="1" fillId="0" borderId="0"/>
    <xf numFmtId="0" fontId="1" fillId="13" borderId="36" applyNumberFormat="0" applyFont="0" applyAlignment="0" applyProtection="0"/>
  </cellStyleXfs>
  <cellXfs count="289">
    <xf numFmtId="0" fontId="0" fillId="0" borderId="0" xfId="0"/>
    <xf numFmtId="0" fontId="5" fillId="0" borderId="0" xfId="0" applyFont="1" applyAlignment="1">
      <alignment vertical="center"/>
    </xf>
    <xf numFmtId="0" fontId="8" fillId="0" borderId="0" xfId="0" applyFont="1" applyAlignment="1">
      <alignment vertical="center"/>
    </xf>
    <xf numFmtId="0" fontId="4" fillId="0" borderId="0" xfId="0" applyFont="1" applyAlignment="1">
      <alignment vertical="center"/>
    </xf>
    <xf numFmtId="3" fontId="9" fillId="0" borderId="0" xfId="0" applyNumberFormat="1" applyFont="1" applyAlignment="1">
      <alignment horizontal="center" vertical="center"/>
    </xf>
    <xf numFmtId="0" fontId="8" fillId="0" borderId="2" xfId="0" applyFont="1" applyBorder="1" applyAlignment="1">
      <alignment vertical="center"/>
    </xf>
    <xf numFmtId="0" fontId="10" fillId="0" borderId="0" xfId="0" quotePrefix="1" applyFont="1" applyAlignment="1">
      <alignment horizontal="center" vertical="center"/>
    </xf>
    <xf numFmtId="0" fontId="11" fillId="0" borderId="0" xfId="0" applyFont="1" applyAlignment="1">
      <alignment horizontal="center" vertical="center"/>
    </xf>
    <xf numFmtId="0" fontId="12" fillId="0" borderId="0" xfId="0" applyFont="1" applyAlignment="1">
      <alignment vertical="center"/>
    </xf>
    <xf numFmtId="0" fontId="4" fillId="0" borderId="2" xfId="0" applyFont="1" applyBorder="1" applyAlignment="1">
      <alignment vertical="center"/>
    </xf>
    <xf numFmtId="3" fontId="9" fillId="0" borderId="0" xfId="0" applyNumberFormat="1" applyFont="1" applyAlignment="1">
      <alignment vertical="center"/>
    </xf>
    <xf numFmtId="0" fontId="13" fillId="0" borderId="0" xfId="0" applyFont="1" applyAlignment="1">
      <alignment vertical="center"/>
    </xf>
    <xf numFmtId="3" fontId="8" fillId="0" borderId="0" xfId="0" applyNumberFormat="1" applyFont="1" applyAlignment="1">
      <alignment vertical="center"/>
    </xf>
    <xf numFmtId="0" fontId="14" fillId="0" borderId="0" xfId="0" quotePrefix="1" applyFont="1" applyAlignment="1">
      <alignment horizontal="center" vertical="center"/>
    </xf>
    <xf numFmtId="0" fontId="5" fillId="0" borderId="2" xfId="0" applyFont="1" applyBorder="1" applyAlignment="1">
      <alignment vertical="center"/>
    </xf>
    <xf numFmtId="3" fontId="8" fillId="2" borderId="5" xfId="0" applyNumberFormat="1" applyFont="1" applyFill="1" applyBorder="1" applyAlignment="1" applyProtection="1">
      <alignment vertical="center"/>
      <protection locked="0"/>
    </xf>
    <xf numFmtId="0" fontId="8" fillId="0" borderId="0" xfId="0" applyFont="1" applyAlignment="1">
      <alignment horizontal="left" vertical="center"/>
    </xf>
    <xf numFmtId="3" fontId="8" fillId="0" borderId="8" xfId="0" applyNumberFormat="1" applyFont="1" applyBorder="1" applyAlignment="1">
      <alignment vertical="center"/>
    </xf>
    <xf numFmtId="0" fontId="2" fillId="0" borderId="0" xfId="0" applyFont="1" applyAlignment="1">
      <alignment vertical="center"/>
    </xf>
    <xf numFmtId="0" fontId="2" fillId="0" borderId="9" xfId="0" applyFont="1" applyBorder="1" applyAlignment="1">
      <alignment vertical="center"/>
    </xf>
    <xf numFmtId="3" fontId="8" fillId="0" borderId="10" xfId="0" applyNumberFormat="1" applyFont="1" applyBorder="1" applyAlignment="1">
      <alignment vertical="center"/>
    </xf>
    <xf numFmtId="3" fontId="8" fillId="0" borderId="5" xfId="0" applyNumberFormat="1" applyFont="1" applyBorder="1" applyAlignment="1">
      <alignment vertical="center"/>
    </xf>
    <xf numFmtId="3" fontId="8" fillId="0" borderId="5" xfId="0" quotePrefix="1" applyNumberFormat="1" applyFont="1" applyBorder="1" applyAlignment="1">
      <alignment horizontal="right" vertical="center"/>
    </xf>
    <xf numFmtId="3" fontId="8" fillId="2" borderId="14" xfId="0" applyNumberFormat="1" applyFont="1" applyFill="1" applyBorder="1" applyAlignment="1" applyProtection="1">
      <alignment vertical="center"/>
      <protection locked="0"/>
    </xf>
    <xf numFmtId="0" fontId="9" fillId="0" borderId="0" xfId="0" applyFont="1" applyAlignment="1">
      <alignment vertical="center"/>
    </xf>
    <xf numFmtId="0" fontId="16" fillId="0" borderId="0" xfId="0" applyFont="1" applyAlignment="1">
      <alignment vertical="center"/>
    </xf>
    <xf numFmtId="0" fontId="17" fillId="0" borderId="0" xfId="0" applyFont="1" applyAlignment="1">
      <alignment vertical="center"/>
    </xf>
    <xf numFmtId="0" fontId="8" fillId="0" borderId="0" xfId="0" quotePrefix="1" applyFont="1" applyAlignment="1">
      <alignment vertical="center"/>
    </xf>
    <xf numFmtId="0" fontId="2" fillId="0" borderId="0" xfId="0" applyFont="1" applyAlignment="1">
      <alignment horizontal="left" vertical="center"/>
    </xf>
    <xf numFmtId="0" fontId="18" fillId="0" borderId="0" xfId="0" applyFont="1" applyAlignment="1">
      <alignment horizontal="center" vertical="center"/>
    </xf>
    <xf numFmtId="4" fontId="19" fillId="0" borderId="0" xfId="0" applyNumberFormat="1" applyFont="1" applyAlignment="1">
      <alignment vertical="center"/>
    </xf>
    <xf numFmtId="0" fontId="20" fillId="0" borderId="0" xfId="0" applyFont="1" applyAlignment="1">
      <alignment vertical="center"/>
    </xf>
    <xf numFmtId="0" fontId="9" fillId="0" borderId="0" xfId="0" applyFont="1" applyAlignment="1">
      <alignment horizontal="center" vertical="center"/>
    </xf>
    <xf numFmtId="0" fontId="24" fillId="0" borderId="0" xfId="0" applyFont="1" applyAlignment="1">
      <alignment vertical="center"/>
    </xf>
    <xf numFmtId="0" fontId="25" fillId="0" borderId="0" xfId="0" applyFont="1" applyAlignment="1">
      <alignment horizontal="center" vertical="center"/>
    </xf>
    <xf numFmtId="0" fontId="22" fillId="0" borderId="0" xfId="0" quotePrefix="1" applyFont="1" applyAlignment="1">
      <alignment horizontal="right" vertical="center"/>
    </xf>
    <xf numFmtId="0" fontId="22" fillId="0" borderId="0" xfId="0" applyFont="1" applyAlignment="1">
      <alignment vertical="center"/>
    </xf>
    <xf numFmtId="0" fontId="6" fillId="0" borderId="0" xfId="0" applyFont="1" applyAlignment="1">
      <alignment vertical="center"/>
    </xf>
    <xf numFmtId="3" fontId="5" fillId="0" borderId="0" xfId="0" applyNumberFormat="1" applyFont="1" applyAlignment="1">
      <alignment vertical="center"/>
    </xf>
    <xf numFmtId="0" fontId="23" fillId="0" borderId="0" xfId="0" applyFont="1" applyAlignment="1">
      <alignment horizontal="left" vertical="center"/>
    </xf>
    <xf numFmtId="0" fontId="4" fillId="0" borderId="20" xfId="0" applyFont="1" applyBorder="1" applyAlignment="1">
      <alignment horizontal="right" vertical="center"/>
    </xf>
    <xf numFmtId="0" fontId="34" fillId="0" borderId="0" xfId="0" applyFont="1" applyAlignment="1">
      <alignment vertical="center" wrapText="1"/>
    </xf>
    <xf numFmtId="0" fontId="5" fillId="0" borderId="0" xfId="0" quotePrefix="1" applyFont="1" applyAlignment="1">
      <alignment horizontal="center" vertical="center"/>
    </xf>
    <xf numFmtId="0" fontId="34" fillId="0" borderId="2" xfId="0" applyFont="1" applyBorder="1" applyAlignment="1">
      <alignment vertical="center" wrapText="1"/>
    </xf>
    <xf numFmtId="0" fontId="35" fillId="0" borderId="0" xfId="0" applyFont="1" applyAlignment="1">
      <alignment horizontal="center" vertical="center" wrapText="1"/>
    </xf>
    <xf numFmtId="3" fontId="8" fillId="2" borderId="10" xfId="0" applyNumberFormat="1" applyFont="1" applyFill="1" applyBorder="1" applyAlignment="1" applyProtection="1">
      <alignment horizontal="right" vertical="center"/>
      <protection locked="0"/>
    </xf>
    <xf numFmtId="3" fontId="8" fillId="2" borderId="5" xfId="0" applyNumberFormat="1" applyFont="1" applyFill="1" applyBorder="1" applyAlignment="1" applyProtection="1">
      <alignment horizontal="right" vertical="center"/>
      <protection locked="0"/>
    </xf>
    <xf numFmtId="3" fontId="8" fillId="2" borderId="10" xfId="0" applyNumberFormat="1" applyFont="1" applyFill="1" applyBorder="1" applyAlignment="1" applyProtection="1">
      <alignment vertical="center"/>
      <protection locked="0"/>
    </xf>
    <xf numFmtId="0" fontId="36" fillId="0" borderId="0" xfId="0" applyFont="1" applyAlignment="1">
      <alignment vertical="center"/>
    </xf>
    <xf numFmtId="3" fontId="8" fillId="0" borderId="0" xfId="0" quotePrefix="1" applyNumberFormat="1" applyFont="1" applyAlignment="1">
      <alignment horizontal="right" vertical="center"/>
    </xf>
    <xf numFmtId="3" fontId="9" fillId="3" borderId="22" xfId="0" applyNumberFormat="1" applyFont="1" applyFill="1" applyBorder="1" applyAlignment="1">
      <alignment vertical="center"/>
    </xf>
    <xf numFmtId="2" fontId="9" fillId="0" borderId="5" xfId="0" applyNumberFormat="1" applyFont="1" applyBorder="1" applyAlignment="1">
      <alignment horizontal="right" vertical="center"/>
    </xf>
    <xf numFmtId="0" fontId="9" fillId="3" borderId="5" xfId="0" applyFont="1" applyFill="1" applyBorder="1" applyAlignment="1">
      <alignment horizontal="right" vertical="center"/>
    </xf>
    <xf numFmtId="4" fontId="9" fillId="2" borderId="5" xfId="0" applyNumberFormat="1" applyFont="1" applyFill="1" applyBorder="1" applyAlignment="1" applyProtection="1">
      <alignment horizontal="right" vertical="center"/>
      <protection locked="0"/>
    </xf>
    <xf numFmtId="3" fontId="9" fillId="3" borderId="5" xfId="0" applyNumberFormat="1" applyFont="1" applyFill="1" applyBorder="1" applyAlignment="1">
      <alignment vertical="center"/>
    </xf>
    <xf numFmtId="3" fontId="9" fillId="2" borderId="5" xfId="0" applyNumberFormat="1" applyFont="1" applyFill="1" applyBorder="1" applyAlignment="1">
      <alignment vertical="center"/>
    </xf>
    <xf numFmtId="3" fontId="9" fillId="2" borderId="5" xfId="0" applyNumberFormat="1" applyFont="1" applyFill="1" applyBorder="1" applyAlignment="1" applyProtection="1">
      <alignment vertical="center"/>
      <protection locked="0"/>
    </xf>
    <xf numFmtId="3" fontId="9" fillId="2" borderId="7" xfId="0" applyNumberFormat="1" applyFont="1" applyFill="1" applyBorder="1" applyAlignment="1" applyProtection="1">
      <alignment vertical="center"/>
      <protection locked="0"/>
    </xf>
    <xf numFmtId="3" fontId="9" fillId="0" borderId="8" xfId="0" applyNumberFormat="1" applyFont="1" applyBorder="1" applyAlignment="1">
      <alignment vertical="center"/>
    </xf>
    <xf numFmtId="3" fontId="9" fillId="2" borderId="6" xfId="0" applyNumberFormat="1" applyFont="1" applyFill="1" applyBorder="1" applyAlignment="1" applyProtection="1">
      <alignment vertical="center"/>
      <protection locked="0"/>
    </xf>
    <xf numFmtId="0" fontId="25" fillId="0" borderId="10" xfId="0" applyFont="1" applyBorder="1" applyAlignment="1">
      <alignment horizontal="left" vertical="center"/>
    </xf>
    <xf numFmtId="0" fontId="20" fillId="0" borderId="0" xfId="0" applyFont="1" applyAlignment="1">
      <alignment horizontal="left" vertical="center"/>
    </xf>
    <xf numFmtId="3" fontId="9" fillId="0" borderId="9" xfId="0" applyNumberFormat="1" applyFont="1" applyBorder="1" applyAlignment="1">
      <alignment vertical="center"/>
    </xf>
    <xf numFmtId="3" fontId="9" fillId="0" borderId="0" xfId="0" applyNumberFormat="1" applyFont="1" applyAlignment="1">
      <alignment horizontal="right" vertical="center"/>
    </xf>
    <xf numFmtId="0" fontId="4" fillId="0" borderId="4" xfId="0" applyFont="1" applyBorder="1" applyAlignment="1">
      <alignment vertical="center"/>
    </xf>
    <xf numFmtId="3" fontId="4" fillId="0" borderId="3" xfId="0" applyNumberFormat="1" applyFont="1" applyBorder="1" applyAlignment="1">
      <alignment vertical="center"/>
    </xf>
    <xf numFmtId="0" fontId="39" fillId="0" borderId="4" xfId="0" applyFont="1" applyBorder="1" applyAlignment="1">
      <alignment vertical="center"/>
    </xf>
    <xf numFmtId="0" fontId="4" fillId="0" borderId="3" xfId="0" applyFont="1" applyBorder="1" applyAlignment="1">
      <alignment vertical="center"/>
    </xf>
    <xf numFmtId="0" fontId="6" fillId="0" borderId="4" xfId="0" applyFont="1" applyBorder="1" applyAlignment="1">
      <alignment vertical="center"/>
    </xf>
    <xf numFmtId="0" fontId="6" fillId="0" borderId="15" xfId="0" applyFont="1" applyBorder="1" applyAlignment="1">
      <alignment vertical="center"/>
    </xf>
    <xf numFmtId="0" fontId="5" fillId="0" borderId="4"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5" fillId="0" borderId="18" xfId="0" applyFont="1" applyBorder="1" applyAlignment="1">
      <alignment vertical="center"/>
    </xf>
    <xf numFmtId="165" fontId="5" fillId="0" borderId="3" xfId="0" applyNumberFormat="1" applyFont="1" applyBorder="1" applyAlignment="1">
      <alignment vertical="center"/>
    </xf>
    <xf numFmtId="165" fontId="4" fillId="5" borderId="38" xfId="0" applyNumberFormat="1" applyFont="1" applyFill="1" applyBorder="1" applyAlignment="1">
      <alignment vertical="center"/>
    </xf>
    <xf numFmtId="0" fontId="12" fillId="0" borderId="4" xfId="0" applyFont="1" applyBorder="1" applyAlignment="1">
      <alignment vertical="center"/>
    </xf>
    <xf numFmtId="165" fontId="4" fillId="0" borderId="0" xfId="0" applyNumberFormat="1" applyFont="1" applyAlignment="1">
      <alignment vertical="center"/>
    </xf>
    <xf numFmtId="0" fontId="5" fillId="0" borderId="26" xfId="0" applyFont="1" applyBorder="1" applyAlignment="1">
      <alignment vertical="center"/>
    </xf>
    <xf numFmtId="0" fontId="4" fillId="0" borderId="0" xfId="0" applyFont="1" applyAlignment="1">
      <alignment vertical="center" wrapText="1"/>
    </xf>
    <xf numFmtId="0" fontId="12" fillId="0" borderId="25" xfId="0" applyFont="1" applyBorder="1" applyAlignment="1">
      <alignment horizontal="right" vertical="center"/>
    </xf>
    <xf numFmtId="0" fontId="39" fillId="0" borderId="0" xfId="0" applyFont="1" applyAlignment="1">
      <alignment vertical="center"/>
    </xf>
    <xf numFmtId="3" fontId="9" fillId="3" borderId="5" xfId="0" applyNumberFormat="1" applyFont="1" applyFill="1" applyBorder="1" applyAlignment="1" applyProtection="1">
      <alignment vertical="center"/>
      <protection locked="0"/>
    </xf>
    <xf numFmtId="0" fontId="5" fillId="0" borderId="3" xfId="0" applyFont="1" applyBorder="1" applyAlignment="1">
      <alignment vertical="center"/>
    </xf>
    <xf numFmtId="3" fontId="4" fillId="0" borderId="0" xfId="0" applyNumberFormat="1" applyFont="1" applyAlignment="1">
      <alignment vertical="center"/>
    </xf>
    <xf numFmtId="0" fontId="5" fillId="0" borderId="16" xfId="0" applyFont="1" applyBorder="1" applyAlignment="1">
      <alignment vertical="center"/>
    </xf>
    <xf numFmtId="165" fontId="39" fillId="41" borderId="39" xfId="0" applyNumberFormat="1" applyFont="1" applyFill="1" applyBorder="1" applyAlignment="1">
      <alignment vertical="center"/>
    </xf>
    <xf numFmtId="165" fontId="4" fillId="41" borderId="40" xfId="0" applyNumberFormat="1" applyFont="1" applyFill="1" applyBorder="1" applyAlignment="1">
      <alignment vertical="center"/>
    </xf>
    <xf numFmtId="165" fontId="4" fillId="41" borderId="5" xfId="0" applyNumberFormat="1" applyFont="1" applyFill="1" applyBorder="1" applyAlignment="1">
      <alignment vertical="center"/>
    </xf>
    <xf numFmtId="165" fontId="4" fillId="3" borderId="38" xfId="0" applyNumberFormat="1" applyFont="1" applyFill="1" applyBorder="1" applyAlignment="1">
      <alignment vertical="center"/>
    </xf>
    <xf numFmtId="165" fontId="4" fillId="42" borderId="5" xfId="0" applyNumberFormat="1" applyFont="1" applyFill="1" applyBorder="1" applyAlignment="1">
      <alignment vertical="center"/>
    </xf>
    <xf numFmtId="3" fontId="9" fillId="42" borderId="5" xfId="0" applyNumberFormat="1" applyFont="1" applyFill="1" applyBorder="1" applyAlignment="1" applyProtection="1">
      <alignment vertical="center"/>
      <protection locked="0"/>
    </xf>
    <xf numFmtId="0" fontId="37" fillId="0" borderId="0" xfId="0" applyFont="1" applyAlignment="1">
      <alignment horizontal="center" vertical="center" wrapText="1"/>
    </xf>
    <xf numFmtId="0" fontId="34" fillId="0" borderId="0" xfId="0" applyFont="1" applyAlignment="1">
      <alignment vertical="center"/>
    </xf>
    <xf numFmtId="0" fontId="2" fillId="5" borderId="41" xfId="0" applyFont="1" applyFill="1" applyBorder="1" applyAlignment="1">
      <alignment horizontal="left" vertical="center"/>
    </xf>
    <xf numFmtId="3" fontId="8" fillId="2" borderId="40" xfId="0" applyNumberFormat="1" applyFont="1" applyFill="1" applyBorder="1" applyAlignment="1" applyProtection="1">
      <alignment vertical="center"/>
      <protection locked="0"/>
    </xf>
    <xf numFmtId="3" fontId="2" fillId="3" borderId="40" xfId="0" applyNumberFormat="1" applyFont="1" applyFill="1" applyBorder="1" applyAlignment="1">
      <alignment vertical="center"/>
    </xf>
    <xf numFmtId="0" fontId="2" fillId="0" borderId="4" xfId="0" applyFont="1" applyBorder="1" applyAlignment="1">
      <alignment vertical="center"/>
    </xf>
    <xf numFmtId="3" fontId="2" fillId="3" borderId="40" xfId="0" quotePrefix="1" applyNumberFormat="1" applyFont="1" applyFill="1" applyBorder="1" applyAlignment="1">
      <alignment vertical="center"/>
    </xf>
    <xf numFmtId="0" fontId="8" fillId="0" borderId="4" xfId="0" applyFont="1" applyBorder="1" applyAlignment="1">
      <alignment vertical="center"/>
    </xf>
    <xf numFmtId="0" fontId="8" fillId="0" borderId="4" xfId="0" applyFont="1" applyBorder="1" applyAlignment="1">
      <alignment horizontal="left" vertical="center"/>
    </xf>
    <xf numFmtId="3" fontId="8" fillId="0" borderId="4" xfId="0" applyNumberFormat="1" applyFont="1" applyBorder="1" applyAlignment="1">
      <alignment horizontal="center" vertical="center"/>
    </xf>
    <xf numFmtId="3" fontId="15" fillId="0" borderId="3" xfId="0" applyNumberFormat="1" applyFont="1" applyBorder="1" applyAlignment="1">
      <alignment horizontal="left" vertical="center"/>
    </xf>
    <xf numFmtId="0" fontId="36" fillId="0" borderId="3" xfId="0" applyFont="1" applyBorder="1" applyAlignment="1">
      <alignment vertical="center"/>
    </xf>
    <xf numFmtId="3" fontId="8" fillId="3" borderId="40" xfId="0" applyNumberFormat="1" applyFont="1" applyFill="1" applyBorder="1" applyAlignment="1">
      <alignment vertical="center"/>
    </xf>
    <xf numFmtId="4" fontId="8" fillId="3" borderId="40" xfId="0" applyNumberFormat="1" applyFont="1" applyFill="1" applyBorder="1" applyAlignment="1">
      <alignment vertical="center"/>
    </xf>
    <xf numFmtId="0" fontId="22" fillId="0" borderId="3" xfId="0" applyFont="1" applyBorder="1" applyAlignment="1">
      <alignment horizontal="center" vertical="center"/>
    </xf>
    <xf numFmtId="0" fontId="23" fillId="0" borderId="4" xfId="0" applyFont="1" applyBorder="1" applyAlignment="1">
      <alignment horizontal="left" vertical="center"/>
    </xf>
    <xf numFmtId="0" fontId="24" fillId="0" borderId="3" xfId="0" applyFont="1" applyBorder="1" applyAlignment="1">
      <alignment horizontal="right" vertical="center"/>
    </xf>
    <xf numFmtId="0" fontId="4" fillId="0" borderId="44" xfId="0" applyFont="1" applyBorder="1" applyAlignment="1">
      <alignment vertical="center"/>
    </xf>
    <xf numFmtId="0" fontId="37" fillId="0" borderId="0" xfId="0" applyFont="1" applyAlignment="1">
      <alignment vertical="center"/>
    </xf>
    <xf numFmtId="0" fontId="9" fillId="0" borderId="4" xfId="0" quotePrefix="1" applyFont="1" applyBorder="1" applyAlignment="1">
      <alignment horizontal="left" vertical="center"/>
    </xf>
    <xf numFmtId="3" fontId="9" fillId="3" borderId="40" xfId="0" applyNumberFormat="1" applyFont="1" applyFill="1" applyBorder="1" applyAlignment="1">
      <alignment vertical="center"/>
    </xf>
    <xf numFmtId="3" fontId="9" fillId="3" borderId="51" xfId="0" applyNumberFormat="1" applyFont="1" applyFill="1" applyBorder="1" applyAlignment="1">
      <alignment vertical="center"/>
    </xf>
    <xf numFmtId="4" fontId="9" fillId="3" borderId="51" xfId="0" applyNumberFormat="1" applyFont="1" applyFill="1" applyBorder="1" applyAlignment="1">
      <alignment vertical="center"/>
    </xf>
    <xf numFmtId="0" fontId="9" fillId="0" borderId="4" xfId="0" applyFont="1" applyBorder="1" applyAlignment="1">
      <alignment horizontal="right" vertical="center"/>
    </xf>
    <xf numFmtId="3" fontId="9" fillId="0" borderId="51" xfId="0" applyNumberFormat="1" applyFont="1" applyBorder="1" applyAlignment="1">
      <alignment vertical="center"/>
    </xf>
    <xf numFmtId="4" fontId="9" fillId="3" borderId="40" xfId="0" applyNumberFormat="1" applyFont="1" applyFill="1" applyBorder="1" applyAlignment="1">
      <alignment vertical="center"/>
    </xf>
    <xf numFmtId="3" fontId="9" fillId="3" borderId="40" xfId="0" quotePrefix="1" applyNumberFormat="1" applyFont="1" applyFill="1" applyBorder="1" applyAlignment="1">
      <alignment vertical="center"/>
    </xf>
    <xf numFmtId="3" fontId="22" fillId="0" borderId="3" xfId="0" applyNumberFormat="1" applyFont="1" applyBorder="1" applyAlignment="1">
      <alignment vertical="center"/>
    </xf>
    <xf numFmtId="0" fontId="9" fillId="0" borderId="3" xfId="0" applyFont="1" applyBorder="1" applyAlignment="1">
      <alignment vertical="center"/>
    </xf>
    <xf numFmtId="0" fontId="9" fillId="0" borderId="4" xfId="0" quotePrefix="1" applyFont="1" applyBorder="1" applyAlignment="1">
      <alignment vertical="center"/>
    </xf>
    <xf numFmtId="3" fontId="9" fillId="0" borderId="52" xfId="0" applyNumberFormat="1" applyFont="1" applyBorder="1" applyAlignment="1">
      <alignment vertical="center"/>
    </xf>
    <xf numFmtId="3" fontId="21" fillId="0" borderId="53" xfId="0" applyNumberFormat="1" applyFont="1" applyBorder="1" applyAlignment="1">
      <alignment horizontal="left" vertical="center"/>
    </xf>
    <xf numFmtId="0" fontId="22" fillId="0" borderId="53" xfId="0" applyFont="1" applyBorder="1" applyAlignment="1">
      <alignment vertical="center"/>
    </xf>
    <xf numFmtId="0" fontId="22" fillId="0" borderId="3" xfId="0" applyFont="1" applyBorder="1" applyAlignment="1">
      <alignment vertical="center"/>
    </xf>
    <xf numFmtId="0" fontId="20" fillId="0" borderId="4" xfId="0" quotePrefix="1" applyFont="1" applyBorder="1" applyAlignment="1">
      <alignment horizontal="left" vertical="center"/>
    </xf>
    <xf numFmtId="3" fontId="20" fillId="3" borderId="40" xfId="1" applyNumberFormat="1" applyFont="1" applyFill="1" applyBorder="1" applyAlignment="1" applyProtection="1">
      <alignment vertical="center"/>
    </xf>
    <xf numFmtId="0" fontId="9" fillId="0" borderId="4" xfId="0" applyFont="1" applyBorder="1" applyAlignment="1">
      <alignment horizontal="left" vertical="center"/>
    </xf>
    <xf numFmtId="3" fontId="20" fillId="3" borderId="40" xfId="0" applyNumberFormat="1" applyFont="1" applyFill="1" applyBorder="1" applyAlignment="1">
      <alignment vertical="center"/>
    </xf>
    <xf numFmtId="0" fontId="9" fillId="0" borderId="4" xfId="0" applyFont="1" applyBorder="1" applyAlignment="1">
      <alignment vertical="center"/>
    </xf>
    <xf numFmtId="3" fontId="22" fillId="0" borderId="54" xfId="0" applyNumberFormat="1" applyFont="1" applyBorder="1" applyAlignment="1">
      <alignment vertical="center"/>
    </xf>
    <xf numFmtId="3" fontId="13" fillId="0" borderId="52" xfId="0" applyNumberFormat="1" applyFont="1" applyBorder="1" applyAlignment="1">
      <alignment horizontal="center" vertical="center"/>
    </xf>
    <xf numFmtId="3" fontId="9" fillId="0" borderId="3" xfId="0" applyNumberFormat="1" applyFont="1" applyBorder="1" applyAlignment="1">
      <alignment horizontal="center" vertical="center"/>
    </xf>
    <xf numFmtId="3" fontId="21" fillId="0" borderId="3" xfId="0" applyNumberFormat="1" applyFont="1" applyBorder="1" applyAlignment="1">
      <alignment horizontal="center" vertical="center"/>
    </xf>
    <xf numFmtId="0" fontId="20" fillId="0" borderId="4" xfId="0" quotePrefix="1" applyFont="1" applyBorder="1" applyAlignment="1">
      <alignment vertical="center"/>
    </xf>
    <xf numFmtId="0" fontId="4" fillId="0" borderId="17" xfId="0" applyFont="1" applyBorder="1" applyAlignment="1">
      <alignment vertical="center"/>
    </xf>
    <xf numFmtId="3" fontId="8" fillId="0" borderId="5" xfId="0" applyNumberFormat="1" applyFont="1" applyBorder="1" applyAlignment="1">
      <alignment horizontal="right" vertical="center"/>
    </xf>
    <xf numFmtId="0" fontId="15" fillId="0" borderId="54" xfId="0" applyFont="1" applyBorder="1" applyAlignment="1">
      <alignment vertical="center"/>
    </xf>
    <xf numFmtId="0" fontId="12" fillId="0" borderId="18" xfId="0" applyFont="1" applyBorder="1" applyAlignment="1">
      <alignment horizontal="center" vertical="center" wrapText="1"/>
    </xf>
    <xf numFmtId="0" fontId="12" fillId="0" borderId="19" xfId="0" applyFont="1" applyBorder="1" applyAlignment="1">
      <alignment horizontal="center" vertical="center" wrapText="1"/>
    </xf>
    <xf numFmtId="0" fontId="12" fillId="0" borderId="26" xfId="0" applyFont="1" applyBorder="1" applyAlignment="1">
      <alignment vertical="center"/>
    </xf>
    <xf numFmtId="0" fontId="12" fillId="0" borderId="18" xfId="0" applyFont="1" applyBorder="1" applyAlignment="1">
      <alignment vertical="center"/>
    </xf>
    <xf numFmtId="0" fontId="12" fillId="0" borderId="19" xfId="0" applyFont="1" applyBorder="1" applyAlignment="1">
      <alignment vertical="center"/>
    </xf>
    <xf numFmtId="165" fontId="6" fillId="0" borderId="0" xfId="0" applyNumberFormat="1" applyFont="1" applyAlignment="1">
      <alignment vertical="center"/>
    </xf>
    <xf numFmtId="0" fontId="38" fillId="0" borderId="3" xfId="0" applyFont="1" applyBorder="1" applyAlignment="1">
      <alignment vertical="center"/>
    </xf>
    <xf numFmtId="164" fontId="9" fillId="0" borderId="3" xfId="0" applyNumberFormat="1" applyFont="1" applyBorder="1" applyAlignment="1">
      <alignment horizontal="center" vertical="center"/>
    </xf>
    <xf numFmtId="3" fontId="2" fillId="0" borderId="3" xfId="0" applyNumberFormat="1" applyFont="1" applyBorder="1" applyAlignment="1">
      <alignment vertical="center"/>
    </xf>
    <xf numFmtId="3" fontId="8" fillId="0" borderId="3" xfId="0" applyNumberFormat="1" applyFont="1" applyBorder="1" applyAlignment="1" applyProtection="1">
      <alignment vertical="center"/>
      <protection locked="0"/>
    </xf>
    <xf numFmtId="3" fontId="8" fillId="0" borderId="5" xfId="0" applyNumberFormat="1" applyFont="1" applyBorder="1" applyAlignment="1" applyProtection="1">
      <alignment vertical="center"/>
      <protection locked="0"/>
    </xf>
    <xf numFmtId="3" fontId="8" fillId="0" borderId="10" xfId="0" applyNumberFormat="1" applyFont="1" applyBorder="1" applyAlignment="1" applyProtection="1">
      <alignment vertical="center"/>
      <protection locked="0"/>
    </xf>
    <xf numFmtId="3" fontId="8" fillId="0" borderId="14" xfId="0" applyNumberFormat="1" applyFont="1" applyBorder="1" applyAlignment="1" applyProtection="1">
      <alignment vertical="center"/>
      <protection locked="0"/>
    </xf>
    <xf numFmtId="0" fontId="22" fillId="0" borderId="51" xfId="0" applyFont="1" applyBorder="1" applyAlignment="1">
      <alignment vertical="center"/>
    </xf>
    <xf numFmtId="0" fontId="5" fillId="0" borderId="0" xfId="0" applyFont="1" applyAlignment="1">
      <alignment horizontal="right" vertical="center"/>
    </xf>
    <xf numFmtId="0" fontId="38" fillId="0" borderId="0" xfId="0" applyFont="1" applyAlignment="1">
      <alignment horizontal="center" vertical="center"/>
    </xf>
    <xf numFmtId="0" fontId="38" fillId="0" borderId="3" xfId="0" applyFont="1" applyBorder="1" applyAlignment="1">
      <alignment horizontal="center" vertical="center"/>
    </xf>
    <xf numFmtId="0" fontId="38" fillId="0" borderId="0" xfId="0" applyFont="1" applyAlignment="1">
      <alignment horizontal="left" vertical="center"/>
    </xf>
    <xf numFmtId="0" fontId="38" fillId="0" borderId="4" xfId="0" quotePrefix="1" applyFont="1" applyBorder="1" applyAlignment="1">
      <alignment horizontal="left" vertical="center"/>
    </xf>
    <xf numFmtId="0" fontId="9" fillId="0" borderId="0" xfId="0" applyFont="1" applyAlignment="1">
      <alignment horizontal="right" vertical="center"/>
    </xf>
    <xf numFmtId="0" fontId="5" fillId="0" borderId="0" xfId="0" quotePrefix="1" applyFont="1" applyAlignment="1">
      <alignment vertical="center"/>
    </xf>
    <xf numFmtId="0" fontId="10" fillId="0" borderId="4" xfId="0" applyFont="1" applyBorder="1" applyAlignment="1" applyProtection="1">
      <alignment vertical="center"/>
      <protection locked="0"/>
    </xf>
    <xf numFmtId="0" fontId="4" fillId="0" borderId="56" xfId="0" applyFont="1" applyBorder="1" applyAlignment="1">
      <alignment vertical="center"/>
    </xf>
    <xf numFmtId="0" fontId="8" fillId="0" borderId="4" xfId="0" applyFont="1" applyBorder="1" applyAlignment="1" applyProtection="1">
      <alignment vertical="center"/>
      <protection locked="0"/>
    </xf>
    <xf numFmtId="164" fontId="9" fillId="3" borderId="40" xfId="0" applyNumberFormat="1" applyFont="1" applyFill="1" applyBorder="1" applyAlignment="1">
      <alignment horizontal="center" vertical="center"/>
    </xf>
    <xf numFmtId="0" fontId="9" fillId="0" borderId="8" xfId="0" applyFont="1" applyBorder="1" applyAlignment="1">
      <alignment vertical="center"/>
    </xf>
    <xf numFmtId="0" fontId="9" fillId="0" borderId="0" xfId="0" applyFont="1" applyAlignment="1">
      <alignment horizontal="left" vertical="center"/>
    </xf>
    <xf numFmtId="3" fontId="35" fillId="0" borderId="0" xfId="0" applyNumberFormat="1" applyFont="1" applyAlignment="1">
      <alignment horizontal="center" vertical="center"/>
    </xf>
    <xf numFmtId="3" fontId="35" fillId="0" borderId="3" xfId="0" applyNumberFormat="1" applyFont="1" applyBorder="1" applyAlignment="1">
      <alignment horizontal="center" vertical="center"/>
    </xf>
    <xf numFmtId="0" fontId="5" fillId="3" borderId="21" xfId="0" applyFont="1" applyFill="1" applyBorder="1" applyAlignment="1">
      <alignment horizontal="center" vertical="center"/>
    </xf>
    <xf numFmtId="0" fontId="5" fillId="4" borderId="21" xfId="0" applyFont="1" applyFill="1" applyBorder="1" applyAlignment="1">
      <alignment horizontal="center" vertical="center"/>
    </xf>
    <xf numFmtId="0" fontId="5" fillId="2" borderId="45" xfId="0" applyFont="1" applyFill="1" applyBorder="1" applyAlignment="1">
      <alignment horizontal="center" vertical="center"/>
    </xf>
    <xf numFmtId="3" fontId="8" fillId="0" borderId="6" xfId="0" applyNumberFormat="1" applyFont="1" applyBorder="1" applyAlignment="1" applyProtection="1">
      <alignment horizontal="right" vertical="center"/>
      <protection locked="0"/>
    </xf>
    <xf numFmtId="3" fontId="8" fillId="2" borderId="6" xfId="0" applyNumberFormat="1" applyFont="1" applyFill="1" applyBorder="1" applyAlignment="1" applyProtection="1">
      <alignment horizontal="right" vertical="center"/>
      <protection locked="0"/>
    </xf>
    <xf numFmtId="3" fontId="8" fillId="0" borderId="7" xfId="0" applyNumberFormat="1" applyFont="1" applyBorder="1" applyAlignment="1" applyProtection="1">
      <alignment horizontal="right" vertical="center"/>
      <protection locked="0"/>
    </xf>
    <xf numFmtId="3" fontId="8" fillId="2" borderId="7" xfId="0" applyNumberFormat="1" applyFont="1" applyFill="1" applyBorder="1" applyAlignment="1" applyProtection="1">
      <alignment horizontal="right" vertical="center"/>
      <protection locked="0"/>
    </xf>
    <xf numFmtId="3" fontId="5" fillId="0" borderId="6" xfId="0" applyNumberFormat="1" applyFont="1" applyBorder="1" applyAlignment="1">
      <alignment horizontal="right" vertical="center"/>
    </xf>
    <xf numFmtId="0" fontId="8" fillId="42" borderId="6" xfId="0" applyFont="1" applyFill="1" applyBorder="1" applyAlignment="1">
      <alignment horizontal="right" vertical="center"/>
    </xf>
    <xf numFmtId="3" fontId="5" fillId="0" borderId="7" xfId="0" applyNumberFormat="1" applyFont="1" applyBorder="1" applyAlignment="1">
      <alignment horizontal="right" vertical="center"/>
    </xf>
    <xf numFmtId="0" fontId="8" fillId="42" borderId="7" xfId="0" applyFont="1" applyFill="1" applyBorder="1" applyAlignment="1">
      <alignment horizontal="right" vertical="center"/>
    </xf>
    <xf numFmtId="3" fontId="9" fillId="0" borderId="5" xfId="0" applyNumberFormat="1" applyFont="1" applyBorder="1" applyAlignment="1">
      <alignment vertical="center"/>
    </xf>
    <xf numFmtId="0" fontId="17" fillId="0" borderId="57" xfId="0" applyFont="1" applyBorder="1" applyAlignment="1" applyProtection="1">
      <alignment horizontal="center" vertical="center"/>
      <protection locked="0"/>
    </xf>
    <xf numFmtId="0" fontId="17" fillId="0" borderId="58" xfId="0" applyFont="1" applyBorder="1" applyAlignment="1" applyProtection="1">
      <alignment horizontal="center" vertical="center"/>
      <protection locked="0"/>
    </xf>
    <xf numFmtId="0" fontId="10" fillId="0" borderId="3" xfId="0" applyFont="1" applyBorder="1" applyAlignment="1" applyProtection="1">
      <alignment vertical="center"/>
      <protection locked="0"/>
    </xf>
    <xf numFmtId="3" fontId="17" fillId="0" borderId="57" xfId="0" applyNumberFormat="1" applyFont="1" applyBorder="1" applyAlignment="1" applyProtection="1">
      <alignment horizontal="left" vertical="center" wrapText="1"/>
      <protection locked="0"/>
    </xf>
    <xf numFmtId="4" fontId="17" fillId="0" borderId="58" xfId="0" applyNumberFormat="1" applyFont="1" applyBorder="1" applyAlignment="1" applyProtection="1">
      <alignment horizontal="right" vertical="center" wrapText="1"/>
      <protection locked="0"/>
    </xf>
    <xf numFmtId="0" fontId="17" fillId="0" borderId="59" xfId="0" applyFont="1" applyBorder="1" applyAlignment="1" applyProtection="1">
      <alignment horizontal="right" vertical="center"/>
      <protection locked="0"/>
    </xf>
    <xf numFmtId="4" fontId="10" fillId="0" borderId="8" xfId="0" applyNumberFormat="1" applyFont="1" applyBorder="1" applyAlignment="1" applyProtection="1">
      <alignment horizontal="right" vertical="center"/>
      <protection locked="0"/>
    </xf>
    <xf numFmtId="0" fontId="17" fillId="0" borderId="4" xfId="0" applyFont="1" applyBorder="1" applyAlignment="1" applyProtection="1">
      <alignment horizontal="center" vertical="center"/>
      <protection locked="0"/>
    </xf>
    <xf numFmtId="3" fontId="17" fillId="0" borderId="59" xfId="0" applyNumberFormat="1" applyFont="1" applyBorder="1" applyAlignment="1" applyProtection="1">
      <alignment vertical="center" wrapText="1"/>
      <protection locked="0"/>
    </xf>
    <xf numFmtId="4" fontId="17" fillId="0" borderId="8" xfId="0" applyNumberFormat="1" applyFont="1" applyBorder="1" applyAlignment="1" applyProtection="1">
      <alignment horizontal="right" vertical="center" wrapText="1"/>
      <protection locked="0"/>
    </xf>
    <xf numFmtId="0" fontId="17" fillId="0" borderId="59" xfId="0" applyFont="1" applyBorder="1" applyAlignment="1" applyProtection="1">
      <alignment vertical="center"/>
      <protection locked="0"/>
    </xf>
    <xf numFmtId="4" fontId="10" fillId="0" borderId="8" xfId="0" applyNumberFormat="1" applyFont="1" applyBorder="1" applyAlignment="1" applyProtection="1">
      <alignment vertical="center"/>
      <protection locked="0"/>
    </xf>
    <xf numFmtId="40" fontId="10" fillId="0" borderId="61" xfId="0" applyNumberFormat="1" applyFont="1" applyBorder="1" applyAlignment="1" applyProtection="1">
      <alignment horizontal="right" vertical="center"/>
      <protection locked="0"/>
    </xf>
    <xf numFmtId="0" fontId="10" fillId="0" borderId="0" xfId="0" applyFont="1" applyAlignment="1" applyProtection="1">
      <alignment vertical="center"/>
      <protection locked="0"/>
    </xf>
    <xf numFmtId="0" fontId="17" fillId="0" borderId="14" xfId="0" applyFont="1" applyBorder="1" applyAlignment="1" applyProtection="1">
      <alignment horizontal="center" vertical="center"/>
      <protection locked="0"/>
    </xf>
    <xf numFmtId="3" fontId="17" fillId="0" borderId="59" xfId="0" applyNumberFormat="1" applyFont="1" applyBorder="1" applyAlignment="1" applyProtection="1">
      <alignment horizontal="left" vertical="center"/>
      <protection locked="0"/>
    </xf>
    <xf numFmtId="0" fontId="17" fillId="0" borderId="60" xfId="0" applyFont="1" applyBorder="1" applyAlignment="1" applyProtection="1">
      <alignment vertical="center" wrapText="1"/>
      <protection locked="0"/>
    </xf>
    <xf numFmtId="4" fontId="10" fillId="0" borderId="61" xfId="0" quotePrefix="1" applyNumberFormat="1" applyFont="1" applyBorder="1" applyAlignment="1" applyProtection="1">
      <alignment vertical="center"/>
      <protection locked="0"/>
    </xf>
    <xf numFmtId="3" fontId="17" fillId="0" borderId="0" xfId="0" applyNumberFormat="1" applyFont="1" applyAlignment="1" applyProtection="1">
      <alignment vertical="center" wrapText="1"/>
      <protection locked="0"/>
    </xf>
    <xf numFmtId="4" fontId="10" fillId="0" borderId="0" xfId="0" applyNumberFormat="1" applyFont="1" applyAlignment="1" applyProtection="1">
      <alignment vertical="center"/>
      <protection locked="0"/>
    </xf>
    <xf numFmtId="0" fontId="17" fillId="0" borderId="3" xfId="0" applyFont="1" applyBorder="1" applyAlignment="1" applyProtection="1">
      <alignment vertical="center"/>
      <protection locked="0"/>
    </xf>
    <xf numFmtId="0" fontId="17" fillId="0" borderId="0" xfId="0" applyFont="1" applyAlignment="1" applyProtection="1">
      <alignment vertical="center"/>
      <protection locked="0"/>
    </xf>
    <xf numFmtId="0" fontId="60" fillId="0" borderId="0" xfId="0" applyFont="1" applyAlignment="1" applyProtection="1">
      <alignment vertical="center"/>
      <protection locked="0"/>
    </xf>
    <xf numFmtId="0" fontId="10" fillId="0" borderId="26" xfId="0" applyFont="1" applyBorder="1" applyAlignment="1" applyProtection="1">
      <alignment vertical="center"/>
      <protection locked="0"/>
    </xf>
    <xf numFmtId="0" fontId="10" fillId="0" borderId="18" xfId="0" applyFont="1" applyBorder="1" applyAlignment="1" applyProtection="1">
      <alignment vertical="center"/>
      <protection locked="0"/>
    </xf>
    <xf numFmtId="3" fontId="17" fillId="0" borderId="18" xfId="0" applyNumberFormat="1" applyFont="1" applyBorder="1" applyAlignment="1" applyProtection="1">
      <alignment horizontal="right" vertical="center"/>
      <protection locked="0"/>
    </xf>
    <xf numFmtId="0" fontId="10" fillId="0" borderId="19" xfId="0" applyFont="1" applyBorder="1" applyAlignment="1" applyProtection="1">
      <alignment vertical="center"/>
      <protection locked="0"/>
    </xf>
    <xf numFmtId="40" fontId="10" fillId="0" borderId="8" xfId="0" applyNumberFormat="1" applyFont="1" applyBorder="1" applyAlignment="1" applyProtection="1">
      <alignment vertical="center"/>
      <protection locked="0"/>
    </xf>
    <xf numFmtId="3" fontId="8" fillId="0" borderId="6" xfId="0" applyNumberFormat="1" applyFont="1" applyBorder="1" applyAlignment="1">
      <alignment horizontal="right" vertical="center"/>
    </xf>
    <xf numFmtId="0" fontId="8" fillId="0" borderId="7" xfId="0" applyFont="1" applyBorder="1" applyAlignment="1">
      <alignment horizontal="right" vertical="center"/>
    </xf>
    <xf numFmtId="0" fontId="6" fillId="0" borderId="3" xfId="0" applyFont="1" applyBorder="1" applyAlignment="1">
      <alignment vertical="center"/>
    </xf>
    <xf numFmtId="0" fontId="12" fillId="38" borderId="23" xfId="0" applyFont="1" applyFill="1" applyBorder="1" applyAlignment="1">
      <alignment vertical="center"/>
    </xf>
    <xf numFmtId="0" fontId="12" fillId="38" borderId="24" xfId="0" applyFont="1" applyFill="1" applyBorder="1" applyAlignment="1">
      <alignment vertical="center"/>
    </xf>
    <xf numFmtId="0" fontId="12" fillId="38" borderId="25" xfId="0" applyFont="1" applyFill="1" applyBorder="1" applyAlignment="1">
      <alignment vertical="center"/>
    </xf>
    <xf numFmtId="0" fontId="12" fillId="40" borderId="23" xfId="0" applyFont="1" applyFill="1" applyBorder="1" applyAlignment="1">
      <alignment vertical="center"/>
    </xf>
    <xf numFmtId="0" fontId="12" fillId="40" borderId="24" xfId="0" applyFont="1" applyFill="1" applyBorder="1" applyAlignment="1">
      <alignment vertical="center"/>
    </xf>
    <xf numFmtId="0" fontId="12" fillId="40" borderId="25" xfId="0" applyFont="1" applyFill="1" applyBorder="1" applyAlignment="1">
      <alignment vertical="center"/>
    </xf>
    <xf numFmtId="0" fontId="17" fillId="0" borderId="60" xfId="0" applyFont="1" applyBorder="1" applyAlignment="1" applyProtection="1">
      <alignment vertical="center"/>
      <protection locked="0"/>
    </xf>
    <xf numFmtId="0" fontId="17" fillId="0" borderId="10" xfId="0" applyFont="1" applyBorder="1" applyAlignment="1" applyProtection="1">
      <alignment horizontal="center" vertical="center"/>
      <protection locked="0"/>
    </xf>
    <xf numFmtId="0" fontId="17" fillId="5" borderId="23" xfId="0" applyFont="1" applyFill="1" applyBorder="1" applyAlignment="1">
      <alignment horizontal="center" vertical="center"/>
    </xf>
    <xf numFmtId="0" fontId="17" fillId="5" borderId="24" xfId="0" applyFont="1" applyFill="1" applyBorder="1" applyAlignment="1">
      <alignment horizontal="center" vertical="center"/>
    </xf>
    <xf numFmtId="0" fontId="17" fillId="5" borderId="25" xfId="0" applyFont="1" applyFill="1" applyBorder="1" applyAlignment="1">
      <alignment horizontal="center" vertical="center"/>
    </xf>
    <xf numFmtId="0" fontId="12" fillId="5" borderId="23" xfId="0" applyFont="1" applyFill="1" applyBorder="1" applyAlignment="1">
      <alignment horizontal="center" vertical="center"/>
    </xf>
    <xf numFmtId="0" fontId="12" fillId="5" borderId="24" xfId="0" applyFont="1" applyFill="1" applyBorder="1" applyAlignment="1">
      <alignment horizontal="center" vertical="center"/>
    </xf>
    <xf numFmtId="0" fontId="12" fillId="5" borderId="25" xfId="0" applyFont="1" applyFill="1" applyBorder="1" applyAlignment="1">
      <alignment horizontal="center" vertical="center"/>
    </xf>
    <xf numFmtId="0" fontId="36" fillId="0" borderId="23" xfId="0" applyFont="1" applyBorder="1" applyAlignment="1">
      <alignment horizontal="center" vertical="center"/>
    </xf>
    <xf numFmtId="0" fontId="36" fillId="0" borderId="24" xfId="0" applyFont="1" applyBorder="1" applyAlignment="1">
      <alignment horizontal="center" vertical="center"/>
    </xf>
    <xf numFmtId="0" fontId="36" fillId="0" borderId="25" xfId="0" applyFont="1" applyBorder="1" applyAlignment="1">
      <alignment horizontal="center" vertical="center"/>
    </xf>
    <xf numFmtId="0" fontId="33" fillId="0" borderId="15" xfId="0" applyFont="1" applyBorder="1" applyAlignment="1" applyProtection="1">
      <alignment horizontal="left" vertical="center" wrapText="1"/>
      <protection locked="0"/>
    </xf>
    <xf numFmtId="0" fontId="33" fillId="0" borderId="16" xfId="0" applyFont="1" applyBorder="1" applyAlignment="1" applyProtection="1">
      <alignment horizontal="left" vertical="center" wrapText="1"/>
      <protection locked="0"/>
    </xf>
    <xf numFmtId="0" fontId="33" fillId="0" borderId="17" xfId="0" applyFont="1" applyBorder="1" applyAlignment="1" applyProtection="1">
      <alignment horizontal="left" vertical="center" wrapText="1"/>
      <protection locked="0"/>
    </xf>
    <xf numFmtId="0" fontId="33" fillId="0" borderId="4" xfId="0" applyFont="1" applyBorder="1" applyAlignment="1" applyProtection="1">
      <alignment horizontal="left" vertical="center" wrapText="1"/>
      <protection locked="0"/>
    </xf>
    <xf numFmtId="0" fontId="33" fillId="0" borderId="0" xfId="0" applyFont="1" applyAlignment="1" applyProtection="1">
      <alignment horizontal="left" vertical="center" wrapText="1"/>
      <protection locked="0"/>
    </xf>
    <xf numFmtId="0" fontId="33" fillId="0" borderId="3" xfId="0" applyFont="1" applyBorder="1" applyAlignment="1" applyProtection="1">
      <alignment horizontal="left" vertical="center" wrapText="1"/>
      <protection locked="0"/>
    </xf>
    <xf numFmtId="0" fontId="33" fillId="0" borderId="26" xfId="0" applyFont="1" applyBorder="1" applyAlignment="1" applyProtection="1">
      <alignment horizontal="left" vertical="center" wrapText="1"/>
      <protection locked="0"/>
    </xf>
    <xf numFmtId="0" fontId="33" fillId="0" borderId="18" xfId="0" applyFont="1" applyBorder="1" applyAlignment="1" applyProtection="1">
      <alignment horizontal="left" vertical="center" wrapText="1"/>
      <protection locked="0"/>
    </xf>
    <xf numFmtId="0" fontId="33" fillId="0" borderId="19" xfId="0" applyFont="1" applyBorder="1" applyAlignment="1" applyProtection="1">
      <alignment horizontal="left" vertical="center" wrapText="1"/>
      <protection locked="0"/>
    </xf>
    <xf numFmtId="165" fontId="17" fillId="3" borderId="23" xfId="0" applyNumberFormat="1" applyFont="1" applyFill="1" applyBorder="1" applyAlignment="1">
      <alignment horizontal="center" vertical="center"/>
    </xf>
    <xf numFmtId="165" fontId="17" fillId="3" borderId="24" xfId="0" applyNumberFormat="1" applyFont="1" applyFill="1" applyBorder="1" applyAlignment="1">
      <alignment horizontal="center" vertical="center"/>
    </xf>
    <xf numFmtId="165" fontId="17" fillId="3" borderId="25" xfId="0" applyNumberFormat="1" applyFont="1" applyFill="1" applyBorder="1" applyAlignment="1">
      <alignment horizontal="center" vertical="center"/>
    </xf>
    <xf numFmtId="0" fontId="40" fillId="39" borderId="62" xfId="0" applyFont="1" applyFill="1" applyBorder="1" applyAlignment="1">
      <alignment horizontal="center" vertical="center"/>
    </xf>
    <xf numFmtId="0" fontId="40" fillId="39" borderId="63" xfId="0" applyFont="1" applyFill="1" applyBorder="1" applyAlignment="1">
      <alignment horizontal="center" vertical="center"/>
    </xf>
    <xf numFmtId="0" fontId="40" fillId="39" borderId="64" xfId="0" applyFont="1" applyFill="1" applyBorder="1" applyAlignment="1">
      <alignment horizontal="center" vertical="center"/>
    </xf>
    <xf numFmtId="0" fontId="12" fillId="0" borderId="0" xfId="0" applyFont="1" applyAlignment="1">
      <alignment horizontal="center" vertical="center"/>
    </xf>
    <xf numFmtId="0" fontId="37" fillId="6" borderId="46" xfId="0" applyFont="1" applyFill="1" applyBorder="1" applyAlignment="1">
      <alignment horizontal="center" vertical="center" wrapText="1"/>
    </xf>
    <xf numFmtId="0" fontId="37" fillId="6" borderId="47" xfId="0" applyFont="1" applyFill="1" applyBorder="1" applyAlignment="1">
      <alignment horizontal="center" vertical="center" wrapText="1"/>
    </xf>
    <xf numFmtId="0" fontId="37" fillId="6" borderId="48" xfId="0" applyFont="1" applyFill="1" applyBorder="1" applyAlignment="1">
      <alignment horizontal="center" vertical="center" wrapText="1"/>
    </xf>
    <xf numFmtId="0" fontId="4" fillId="0" borderId="27"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28" xfId="0" applyFont="1" applyBorder="1" applyAlignment="1" applyProtection="1">
      <alignment horizontal="left" vertical="center" wrapText="1"/>
      <protection locked="0"/>
    </xf>
    <xf numFmtId="0" fontId="4" fillId="0" borderId="4" xfId="0" applyFont="1" applyBorder="1" applyAlignment="1" applyProtection="1">
      <alignment horizontal="left" vertical="center" wrapText="1"/>
      <protection locked="0"/>
    </xf>
    <xf numFmtId="0" fontId="4" fillId="0" borderId="0" xfId="0" applyFont="1" applyAlignment="1" applyProtection="1">
      <alignment horizontal="left" vertical="center" wrapText="1"/>
      <protection locked="0"/>
    </xf>
    <xf numFmtId="0" fontId="4" fillId="0" borderId="3"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4" xfId="0" applyFont="1" applyBorder="1" applyAlignment="1">
      <alignment horizontal="center" vertical="center" wrapText="1"/>
    </xf>
    <xf numFmtId="0" fontId="4" fillId="0" borderId="0" xfId="0" applyFont="1" applyAlignment="1">
      <alignment horizontal="center" vertical="center" wrapText="1"/>
    </xf>
    <xf numFmtId="0" fontId="4" fillId="0" borderId="3"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8" fillId="0" borderId="65" xfId="0" applyFont="1" applyBorder="1" applyAlignment="1" applyProtection="1">
      <alignment horizontal="left" vertical="center" wrapText="1"/>
      <protection locked="0"/>
    </xf>
    <xf numFmtId="0" fontId="8" fillId="0" borderId="1" xfId="0" applyFont="1" applyBorder="1" applyAlignment="1" applyProtection="1">
      <alignment horizontal="left" vertical="center" wrapText="1"/>
      <protection locked="0"/>
    </xf>
    <xf numFmtId="0" fontId="8" fillId="0" borderId="66" xfId="0" applyFont="1" applyBorder="1" applyAlignment="1" applyProtection="1">
      <alignment horizontal="left" vertical="center" wrapText="1"/>
      <protection locked="0"/>
    </xf>
    <xf numFmtId="0" fontId="8" fillId="0" borderId="2" xfId="0" applyFont="1" applyBorder="1" applyAlignment="1" applyProtection="1">
      <alignment horizontal="left" vertical="center" wrapText="1"/>
      <protection locked="0"/>
    </xf>
    <xf numFmtId="0" fontId="8" fillId="0" borderId="0" xfId="0" applyFont="1" applyAlignment="1" applyProtection="1">
      <alignment horizontal="left" vertical="center" wrapText="1"/>
      <protection locked="0"/>
    </xf>
    <xf numFmtId="0" fontId="8" fillId="0" borderId="67" xfId="0" applyFont="1" applyBorder="1" applyAlignment="1" applyProtection="1">
      <alignment horizontal="left" vertical="center" wrapText="1"/>
      <protection locked="0"/>
    </xf>
    <xf numFmtId="0" fontId="8" fillId="0" borderId="68" xfId="0" applyFont="1" applyBorder="1" applyAlignment="1" applyProtection="1">
      <alignment horizontal="left" vertical="center" wrapText="1"/>
      <protection locked="0"/>
    </xf>
    <xf numFmtId="0" fontId="8" fillId="0" borderId="12" xfId="0" applyFont="1" applyBorder="1" applyAlignment="1" applyProtection="1">
      <alignment horizontal="left" vertical="center" wrapText="1"/>
      <protection locked="0"/>
    </xf>
    <xf numFmtId="0" fontId="8" fillId="0" borderId="69" xfId="0" applyFont="1" applyBorder="1" applyAlignment="1" applyProtection="1">
      <alignment horizontal="left" vertical="center" wrapText="1"/>
      <protection locked="0"/>
    </xf>
    <xf numFmtId="0" fontId="3" fillId="5" borderId="42" xfId="0" applyFont="1" applyFill="1" applyBorder="1" applyAlignment="1">
      <alignment vertical="center"/>
    </xf>
    <xf numFmtId="0" fontId="0" fillId="5" borderId="55" xfId="0" applyFill="1" applyBorder="1" applyAlignment="1">
      <alignment vertical="center"/>
    </xf>
    <xf numFmtId="0" fontId="7" fillId="3" borderId="49" xfId="0" applyFont="1" applyFill="1" applyBorder="1" applyAlignment="1">
      <alignment horizontal="center" vertical="center"/>
    </xf>
    <xf numFmtId="0" fontId="7" fillId="3" borderId="50" xfId="0" applyFont="1" applyFill="1" applyBorder="1" applyAlignment="1">
      <alignment horizontal="center" vertical="center"/>
    </xf>
    <xf numFmtId="0" fontId="7" fillId="3" borderId="43" xfId="0" applyFont="1" applyFill="1" applyBorder="1" applyAlignment="1">
      <alignment horizontal="center" vertical="center"/>
    </xf>
    <xf numFmtId="0" fontId="58" fillId="0" borderId="4" xfId="0" applyFont="1" applyBorder="1" applyAlignment="1">
      <alignment horizontal="center" vertical="center"/>
    </xf>
    <xf numFmtId="0" fontId="58" fillId="0" borderId="0" xfId="0" applyFont="1" applyAlignment="1">
      <alignment horizontal="center" vertical="center"/>
    </xf>
    <xf numFmtId="0" fontId="58" fillId="0" borderId="3" xfId="0" applyFont="1" applyBorder="1" applyAlignment="1">
      <alignment horizontal="center" vertical="center"/>
    </xf>
    <xf numFmtId="0" fontId="31" fillId="0" borderId="4" xfId="0" applyFont="1" applyBorder="1" applyAlignment="1">
      <alignment horizontal="center" vertical="center"/>
    </xf>
    <xf numFmtId="0" fontId="31" fillId="0" borderId="0" xfId="0" applyFont="1" applyAlignment="1">
      <alignment horizontal="center" vertical="center"/>
    </xf>
    <xf numFmtId="0" fontId="31" fillId="0" borderId="3" xfId="0" applyFont="1" applyBorder="1" applyAlignment="1">
      <alignment horizontal="center" vertical="center"/>
    </xf>
    <xf numFmtId="0" fontId="13" fillId="0" borderId="4" xfId="0" applyFont="1" applyBorder="1" applyAlignment="1">
      <alignment horizontal="left" vertical="center" wrapText="1"/>
    </xf>
    <xf numFmtId="0" fontId="13" fillId="0" borderId="0" xfId="0" applyFont="1" applyAlignment="1">
      <alignment horizontal="left" vertical="center" wrapText="1"/>
    </xf>
    <xf numFmtId="0" fontId="13" fillId="0" borderId="3" xfId="0" applyFont="1" applyBorder="1" applyAlignment="1">
      <alignment horizontal="left" vertical="center" wrapText="1"/>
    </xf>
    <xf numFmtId="3" fontId="9" fillId="43" borderId="5" xfId="0" applyNumberFormat="1" applyFont="1" applyFill="1" applyBorder="1" applyAlignment="1" applyProtection="1">
      <alignment vertical="center"/>
      <protection locked="0"/>
    </xf>
  </cellXfs>
  <cellStyles count="45">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9" builtinId="27" customBuiltin="1"/>
    <cellStyle name="Calculation" xfId="13" builtinId="22" customBuiltin="1"/>
    <cellStyle name="Check Cell" xfId="15" builtinId="23" customBuiltin="1"/>
    <cellStyle name="Comma" xfId="1" builtinId="3"/>
    <cellStyle name="Explanatory Text" xfId="17"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Input" xfId="11" builtinId="20" customBuiltin="1"/>
    <cellStyle name="Linked Cell" xfId="14" builtinId="24" customBuiltin="1"/>
    <cellStyle name="Neutral" xfId="10" builtinId="28" customBuiltin="1"/>
    <cellStyle name="Normal" xfId="0" builtinId="0"/>
    <cellStyle name="Normal 2" xfId="43" xr:uid="{00000000-0005-0000-0000-000026000000}"/>
    <cellStyle name="Normal 3" xfId="2" xr:uid="{00000000-0005-0000-0000-000027000000}"/>
    <cellStyle name="Note 2" xfId="44" xr:uid="{00000000-0005-0000-0000-000028000000}"/>
    <cellStyle name="Output" xfId="12" builtinId="21" customBuiltin="1"/>
    <cellStyle name="Title" xfId="3" builtinId="15" customBuiltin="1"/>
    <cellStyle name="Total" xfId="18" builtinId="25" customBuiltin="1"/>
    <cellStyle name="Warning Text" xfId="16" builtinId="11" customBuiltin="1"/>
  </cellStyles>
  <dxfs count="0"/>
  <tableStyles count="0" defaultTableStyle="TableStyleMedium9" defaultPivotStyle="PivotStyleLight16"/>
  <colors>
    <mruColors>
      <color rgb="FFCCFFCC"/>
      <color rgb="FFFF00FF"/>
      <color rgb="FFE6B8B9"/>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E63"/>
  <sheetViews>
    <sheetView tabSelected="1" zoomScale="75" zoomScaleNormal="80" workbookViewId="0">
      <selection activeCell="B2" sqref="B2:C2"/>
    </sheetView>
  </sheetViews>
  <sheetFormatPr defaultColWidth="9.1796875" defaultRowHeight="13" x14ac:dyDescent="0.25"/>
  <cols>
    <col min="1" max="1" width="24.81640625" style="1" customWidth="1"/>
    <col min="2" max="4" width="13.1796875" style="1" customWidth="1"/>
    <col min="5" max="5" width="2.26953125" style="1" customWidth="1"/>
    <col min="6" max="6" width="19.1796875" style="1" customWidth="1"/>
    <col min="7" max="7" width="0.81640625" style="1" customWidth="1"/>
    <col min="8" max="8" width="3" style="37" customWidth="1"/>
    <col min="9" max="9" width="51.26953125" style="1" customWidth="1"/>
    <col min="10" max="10" width="14.81640625" style="38" customWidth="1"/>
    <col min="11" max="11" width="15" style="38" customWidth="1"/>
    <col min="12" max="12" width="3.1796875" style="1" customWidth="1"/>
    <col min="13" max="13" width="4.08984375" style="1" customWidth="1"/>
    <col min="14" max="14" width="41.54296875" style="1" bestFit="1" customWidth="1"/>
    <col min="15" max="15" width="16.1796875" style="1" customWidth="1"/>
    <col min="16" max="16" width="3.54296875" style="1" customWidth="1"/>
    <col min="17" max="17" width="1.26953125" style="1" customWidth="1"/>
    <col min="18" max="18" width="2.453125" style="1" customWidth="1"/>
    <col min="19" max="19" width="7" style="1" customWidth="1"/>
    <col min="20" max="20" width="11.453125" style="1" customWidth="1"/>
    <col min="21" max="21" width="9.1796875" style="1"/>
    <col min="22" max="22" width="40.6328125" style="1" customWidth="1"/>
    <col min="23" max="23" width="10.54296875" style="1" customWidth="1"/>
    <col min="24" max="24" width="11.81640625" style="1" customWidth="1"/>
    <col min="25" max="25" width="9.1796875" style="1"/>
    <col min="26" max="26" width="66.26953125" style="1" bestFit="1" customWidth="1"/>
    <col min="27" max="29" width="9.1796875" style="1"/>
    <col min="30" max="31" width="3" style="1" bestFit="1" customWidth="1"/>
    <col min="32" max="16384" width="9.1796875" style="1"/>
  </cols>
  <sheetData>
    <row r="1" spans="1:24" ht="13.5" thickBot="1" x14ac:dyDescent="0.3">
      <c r="I1" s="153"/>
    </row>
    <row r="2" spans="1:24" ht="15.75" customHeight="1" thickTop="1" thickBot="1" x14ac:dyDescent="0.3">
      <c r="A2" s="94" t="s">
        <v>0</v>
      </c>
      <c r="B2" s="274"/>
      <c r="C2" s="275"/>
      <c r="D2" s="72"/>
      <c r="E2" s="85"/>
      <c r="F2" s="136"/>
      <c r="G2" s="161"/>
      <c r="H2" s="69"/>
      <c r="I2" s="276" t="s">
        <v>130</v>
      </c>
      <c r="J2" s="277"/>
      <c r="K2" s="278"/>
      <c r="M2" s="237" t="s">
        <v>76</v>
      </c>
      <c r="N2" s="238"/>
      <c r="O2" s="238"/>
      <c r="P2" s="239"/>
      <c r="R2" s="219" t="s">
        <v>117</v>
      </c>
      <c r="S2" s="220"/>
      <c r="T2" s="220"/>
      <c r="U2" s="220"/>
      <c r="V2" s="220"/>
      <c r="W2" s="220"/>
      <c r="X2" s="221"/>
    </row>
    <row r="3" spans="1:24" ht="12" customHeight="1" thickTop="1" thickBot="1" x14ac:dyDescent="0.3">
      <c r="A3" s="279" t="s">
        <v>87</v>
      </c>
      <c r="B3" s="280"/>
      <c r="C3" s="280"/>
      <c r="D3" s="280"/>
      <c r="E3" s="280"/>
      <c r="F3" s="281"/>
      <c r="G3" s="2"/>
      <c r="H3" s="111" t="s">
        <v>131</v>
      </c>
      <c r="I3" s="24" t="s">
        <v>102</v>
      </c>
      <c r="J3" s="4" t="s">
        <v>1</v>
      </c>
      <c r="K3" s="112">
        <f>IF(F13&gt;0,MAX(F13,0),"")</f>
        <v>0</v>
      </c>
      <c r="M3" s="160"/>
      <c r="N3" s="193"/>
      <c r="O3" s="193"/>
      <c r="P3" s="182"/>
      <c r="R3" s="222" t="s">
        <v>59</v>
      </c>
      <c r="S3" s="223"/>
      <c r="T3" s="223"/>
      <c r="U3" s="223"/>
      <c r="V3" s="223"/>
      <c r="W3" s="223"/>
      <c r="X3" s="224"/>
    </row>
    <row r="4" spans="1:24" ht="12" customHeight="1" thickTop="1" thickBot="1" x14ac:dyDescent="0.3">
      <c r="A4" s="64" t="s">
        <v>88</v>
      </c>
      <c r="B4" s="2"/>
      <c r="C4" s="5"/>
      <c r="E4" s="6" t="s">
        <v>4</v>
      </c>
      <c r="F4" s="95"/>
      <c r="G4" s="8"/>
      <c r="H4" s="111" t="s">
        <v>132</v>
      </c>
      <c r="I4" s="24" t="s">
        <v>133</v>
      </c>
      <c r="J4" s="4" t="s">
        <v>1</v>
      </c>
      <c r="K4" s="113">
        <f>F20</f>
        <v>0</v>
      </c>
      <c r="M4" s="160"/>
      <c r="N4" s="180" t="s">
        <v>77</v>
      </c>
      <c r="O4" s="181" t="s">
        <v>78</v>
      </c>
      <c r="P4" s="182"/>
      <c r="Q4" s="7"/>
      <c r="R4" s="225" t="s">
        <v>57</v>
      </c>
      <c r="S4" s="226"/>
      <c r="T4" s="226"/>
      <c r="U4" s="226"/>
      <c r="V4" s="226"/>
      <c r="W4" s="226"/>
      <c r="X4" s="227"/>
    </row>
    <row r="5" spans="1:24" ht="12" customHeight="1" thickTop="1" x14ac:dyDescent="0.25">
      <c r="A5" s="64" t="s">
        <v>89</v>
      </c>
      <c r="B5" s="2"/>
      <c r="E5" s="6" t="s">
        <v>4</v>
      </c>
      <c r="F5" s="95"/>
      <c r="G5" s="2"/>
      <c r="H5" s="111" t="s">
        <v>134</v>
      </c>
      <c r="I5" s="24" t="s">
        <v>103</v>
      </c>
      <c r="J5" s="4" t="s">
        <v>3</v>
      </c>
      <c r="K5" s="114" t="e">
        <f>IF(F13&gt;0,ROUND((K3/K4),2),"")</f>
        <v>#DIV/0!</v>
      </c>
      <c r="M5" s="160"/>
      <c r="N5" s="183" t="s">
        <v>79</v>
      </c>
      <c r="O5" s="184" t="e">
        <f>K40</f>
        <v>#DIV/0!</v>
      </c>
      <c r="P5" s="182"/>
      <c r="R5" s="71" t="s">
        <v>118</v>
      </c>
      <c r="S5" s="72"/>
      <c r="T5" s="72"/>
      <c r="U5" s="72"/>
      <c r="V5" s="72"/>
      <c r="W5" s="72"/>
      <c r="X5" s="86">
        <f>X26</f>
        <v>0</v>
      </c>
    </row>
    <row r="6" spans="1:24" ht="12" customHeight="1" x14ac:dyDescent="0.25">
      <c r="A6" s="64" t="s">
        <v>90</v>
      </c>
      <c r="E6" s="6" t="s">
        <v>4</v>
      </c>
      <c r="F6" s="95"/>
      <c r="G6" s="2"/>
      <c r="H6" s="111" t="s">
        <v>135</v>
      </c>
      <c r="I6" s="24" t="s">
        <v>136</v>
      </c>
      <c r="J6" s="10" t="s">
        <v>5</v>
      </c>
      <c r="K6" s="114" t="e">
        <f>J8+J9</f>
        <v>#DIV/0!</v>
      </c>
      <c r="M6" s="160"/>
      <c r="N6" s="185" t="s">
        <v>14</v>
      </c>
      <c r="O6" s="186">
        <f>J44</f>
        <v>0</v>
      </c>
      <c r="P6" s="182"/>
      <c r="R6" s="64" t="s">
        <v>119</v>
      </c>
      <c r="X6" s="87">
        <f>X34</f>
        <v>0</v>
      </c>
    </row>
    <row r="7" spans="1:24" ht="12" customHeight="1" x14ac:dyDescent="0.25">
      <c r="A7" s="64" t="s">
        <v>91</v>
      </c>
      <c r="E7" s="6" t="s">
        <v>4</v>
      </c>
      <c r="F7" s="95"/>
      <c r="G7" s="11"/>
      <c r="H7" s="68"/>
      <c r="I7" s="158" t="s">
        <v>112</v>
      </c>
      <c r="J7" s="179">
        <v>11000</v>
      </c>
      <c r="K7" s="120"/>
      <c r="L7" s="7"/>
      <c r="M7" s="187"/>
      <c r="N7" s="185" t="s">
        <v>16</v>
      </c>
      <c r="O7" s="186">
        <f>J45</f>
        <v>0</v>
      </c>
      <c r="P7" s="182"/>
      <c r="Q7" s="37"/>
      <c r="R7" s="64" t="s">
        <v>120</v>
      </c>
      <c r="S7" s="3"/>
      <c r="T7" s="3"/>
      <c r="U7" s="3"/>
      <c r="V7" s="3"/>
      <c r="W7" s="3"/>
      <c r="X7" s="87">
        <v>0</v>
      </c>
    </row>
    <row r="8" spans="1:24" ht="12" customHeight="1" x14ac:dyDescent="0.25">
      <c r="A8" s="64" t="s">
        <v>92</v>
      </c>
      <c r="B8" s="3"/>
      <c r="C8" s="9"/>
      <c r="E8" s="6" t="s">
        <v>4</v>
      </c>
      <c r="F8" s="95"/>
      <c r="G8" s="2"/>
      <c r="H8" s="115" t="s">
        <v>11</v>
      </c>
      <c r="I8" s="24" t="s">
        <v>104</v>
      </c>
      <c r="J8" s="51">
        <v>325</v>
      </c>
      <c r="K8" s="120"/>
      <c r="M8" s="160"/>
      <c r="N8" s="185" t="s">
        <v>18</v>
      </c>
      <c r="O8" s="186">
        <f>J46</f>
        <v>0</v>
      </c>
      <c r="P8" s="182"/>
      <c r="Q8" s="37"/>
      <c r="R8" s="66" t="s">
        <v>121</v>
      </c>
      <c r="S8" s="3"/>
      <c r="T8" s="3"/>
      <c r="U8" s="3"/>
      <c r="V8" s="3"/>
      <c r="W8" s="3"/>
      <c r="X8" s="87">
        <v>0</v>
      </c>
    </row>
    <row r="9" spans="1:24" ht="12" customHeight="1" x14ac:dyDescent="0.25">
      <c r="A9" s="64" t="s">
        <v>93</v>
      </c>
      <c r="B9" s="3"/>
      <c r="C9" s="9"/>
      <c r="E9" s="6" t="s">
        <v>4</v>
      </c>
      <c r="F9" s="95"/>
      <c r="G9" s="2"/>
      <c r="H9" s="115" t="s">
        <v>13</v>
      </c>
      <c r="I9" s="24" t="s">
        <v>75</v>
      </c>
      <c r="J9" s="52" t="e">
        <f>IF(K5&gt;0,MAX(0,(ROUND((J7-(K5+J8))-J10,2))),"")</f>
        <v>#DIV/0!</v>
      </c>
      <c r="K9" s="120"/>
      <c r="M9" s="160"/>
      <c r="N9" s="188" t="s">
        <v>80</v>
      </c>
      <c r="O9" s="189">
        <f>SUM(O6:O8)</f>
        <v>0</v>
      </c>
      <c r="P9" s="182"/>
      <c r="Q9" s="37"/>
      <c r="R9" s="66" t="s">
        <v>122</v>
      </c>
      <c r="S9" s="3"/>
      <c r="T9" s="3"/>
      <c r="U9" s="3"/>
      <c r="V9" s="3"/>
      <c r="W9" s="3"/>
      <c r="X9" s="87">
        <v>0</v>
      </c>
    </row>
    <row r="10" spans="1:24" ht="12" customHeight="1" thickBot="1" x14ac:dyDescent="0.3">
      <c r="A10" s="64" t="s">
        <v>94</v>
      </c>
      <c r="B10" s="3"/>
      <c r="C10" s="9"/>
      <c r="E10" s="6" t="s">
        <v>4</v>
      </c>
      <c r="F10" s="95"/>
      <c r="G10" s="2"/>
      <c r="H10" s="115" t="s">
        <v>15</v>
      </c>
      <c r="I10" s="24" t="s">
        <v>74</v>
      </c>
      <c r="J10" s="53"/>
      <c r="K10" s="116"/>
      <c r="M10" s="160"/>
      <c r="N10" s="190" t="s">
        <v>81</v>
      </c>
      <c r="O10" s="207" t="e">
        <f>IF(O9&gt;O5,O9-O5,0)</f>
        <v>#DIV/0!</v>
      </c>
      <c r="P10" s="182"/>
      <c r="Q10" s="37"/>
      <c r="R10" s="70"/>
      <c r="X10" s="74"/>
    </row>
    <row r="11" spans="1:24" ht="12" customHeight="1" thickTop="1" thickBot="1" x14ac:dyDescent="0.3">
      <c r="A11" s="64" t="s">
        <v>95</v>
      </c>
      <c r="B11" s="3"/>
      <c r="C11" s="3"/>
      <c r="E11" s="13" t="s">
        <v>8</v>
      </c>
      <c r="F11" s="95"/>
      <c r="G11" s="2"/>
      <c r="H11" s="111" t="s">
        <v>6</v>
      </c>
      <c r="I11" s="24" t="s">
        <v>105</v>
      </c>
      <c r="J11" s="10"/>
      <c r="K11" s="117" t="e">
        <f>IF(F13&gt;0,K5+K6,"")</f>
        <v>#DIV/0!</v>
      </c>
      <c r="M11" s="160"/>
      <c r="N11" s="190" t="s">
        <v>82</v>
      </c>
      <c r="O11" s="191" t="e">
        <f>IF(O9&lt;O5,(O9-O5)*-1,0)</f>
        <v>#DIV/0!</v>
      </c>
      <c r="P11" s="182"/>
      <c r="Q11" s="37"/>
      <c r="R11" s="76" t="s">
        <v>123</v>
      </c>
      <c r="S11" s="3"/>
      <c r="T11" s="3"/>
      <c r="U11" s="3"/>
      <c r="V11" s="3"/>
      <c r="W11" s="3"/>
      <c r="X11" s="75">
        <f>SUM(X5:X9)</f>
        <v>0</v>
      </c>
    </row>
    <row r="12" spans="1:24" ht="12" customHeight="1" thickTop="1" thickBot="1" x14ac:dyDescent="0.3">
      <c r="A12" s="64" t="s">
        <v>96</v>
      </c>
      <c r="E12" s="13" t="s">
        <v>8</v>
      </c>
      <c r="F12" s="95"/>
      <c r="G12" s="2"/>
      <c r="H12" s="111" t="s">
        <v>7</v>
      </c>
      <c r="I12" s="24" t="s">
        <v>137</v>
      </c>
      <c r="J12" s="4" t="s">
        <v>1</v>
      </c>
      <c r="K12" s="118">
        <f xml:space="preserve"> F31</f>
        <v>0</v>
      </c>
      <c r="M12" s="160"/>
      <c r="N12" s="217" t="s">
        <v>114</v>
      </c>
      <c r="O12" s="192" t="e">
        <f>MAX(IF(O11&gt;0,O11-J15-K23,"N/A"),0)</f>
        <v>#DIV/0!</v>
      </c>
      <c r="P12" s="182"/>
      <c r="Q12" s="37"/>
      <c r="R12" s="78"/>
      <c r="S12" s="73"/>
      <c r="T12" s="73"/>
      <c r="U12" s="73"/>
      <c r="V12" s="73"/>
      <c r="W12" s="73"/>
      <c r="X12" s="80" t="s">
        <v>138</v>
      </c>
    </row>
    <row r="13" spans="1:24" ht="12" customHeight="1" thickTop="1" thickBot="1" x14ac:dyDescent="0.3">
      <c r="A13" s="76" t="s">
        <v>97</v>
      </c>
      <c r="E13" s="42" t="s">
        <v>2</v>
      </c>
      <c r="F13" s="96" t="str">
        <f>IF(F8&gt;0,F4+F5+F6+F7+F8+F9+F10-F11-F12,"")</f>
        <v/>
      </c>
      <c r="G13" s="2"/>
      <c r="H13" s="111" t="s">
        <v>9</v>
      </c>
      <c r="I13" s="24" t="s">
        <v>106</v>
      </c>
      <c r="J13" s="4" t="s">
        <v>10</v>
      </c>
      <c r="K13" s="112" t="e">
        <f>IF(F13&gt;0,J14+J15,0)</f>
        <v>#DIV/0!</v>
      </c>
      <c r="M13" s="160"/>
      <c r="N13" s="193"/>
      <c r="O13" s="193"/>
      <c r="P13" s="182"/>
      <c r="Q13" s="37"/>
    </row>
    <row r="14" spans="1:24" ht="12" customHeight="1" thickTop="1" x14ac:dyDescent="0.25">
      <c r="A14" s="285" t="s">
        <v>98</v>
      </c>
      <c r="B14" s="286"/>
      <c r="C14" s="286"/>
      <c r="D14" s="286"/>
      <c r="E14" s="286"/>
      <c r="F14" s="287"/>
      <c r="G14" s="2"/>
      <c r="H14" s="115" t="s">
        <v>11</v>
      </c>
      <c r="I14" s="24" t="s">
        <v>35</v>
      </c>
      <c r="J14" s="54" t="e">
        <f>IF(F13&gt;0,ROUND((K11*K12),0))</f>
        <v>#DIV/0!</v>
      </c>
      <c r="K14" s="119"/>
      <c r="M14" s="160"/>
      <c r="N14" s="218" t="s">
        <v>115</v>
      </c>
      <c r="O14" s="194" t="s">
        <v>78</v>
      </c>
      <c r="P14" s="182"/>
      <c r="Q14" s="37"/>
      <c r="R14" s="228" t="s">
        <v>124</v>
      </c>
      <c r="S14" s="229"/>
      <c r="T14" s="229"/>
      <c r="U14" s="229"/>
      <c r="V14" s="229"/>
      <c r="W14" s="229"/>
      <c r="X14" s="230"/>
    </row>
    <row r="15" spans="1:24" ht="12" customHeight="1" x14ac:dyDescent="0.25">
      <c r="A15" s="285"/>
      <c r="B15" s="286"/>
      <c r="C15" s="286"/>
      <c r="D15" s="286"/>
      <c r="E15" s="286"/>
      <c r="F15" s="287"/>
      <c r="G15" s="2"/>
      <c r="H15" s="115" t="s">
        <v>13</v>
      </c>
      <c r="I15" s="24" t="s">
        <v>54</v>
      </c>
      <c r="J15" s="54" t="e">
        <f>ROUND((IF(AND(F13&gt;0,D39&gt;0,(K11*K12)&lt;F13),F13-J14,0)),0)</f>
        <v>#DIV/0!</v>
      </c>
      <c r="K15" s="119"/>
      <c r="M15" s="160"/>
      <c r="N15" s="195" t="s">
        <v>83</v>
      </c>
      <c r="O15" s="186" t="e">
        <f>J15+K23</f>
        <v>#DIV/0!</v>
      </c>
      <c r="P15" s="182"/>
      <c r="Q15" s="37"/>
      <c r="R15" s="231"/>
      <c r="S15" s="232"/>
      <c r="T15" s="232"/>
      <c r="U15" s="232"/>
      <c r="V15" s="232"/>
      <c r="W15" s="232"/>
      <c r="X15" s="233"/>
    </row>
    <row r="16" spans="1:24" ht="12" customHeight="1" x14ac:dyDescent="0.25">
      <c r="A16" s="285"/>
      <c r="B16" s="286"/>
      <c r="C16" s="286"/>
      <c r="D16" s="286"/>
      <c r="E16" s="286"/>
      <c r="F16" s="287"/>
      <c r="G16" s="2"/>
      <c r="H16" s="111" t="s">
        <v>12</v>
      </c>
      <c r="I16" s="24" t="s">
        <v>139</v>
      </c>
      <c r="J16" s="4" t="s">
        <v>10</v>
      </c>
      <c r="K16" s="112">
        <f>IF(F13&gt;0,SUM(J17:J21),"")</f>
        <v>0</v>
      </c>
      <c r="M16" s="160"/>
      <c r="N16" s="196" t="s">
        <v>84</v>
      </c>
      <c r="O16" s="197" t="e">
        <f>MAX(0,$O$14-$O$10)</f>
        <v>#VALUE!</v>
      </c>
      <c r="P16" s="182"/>
      <c r="Q16" s="37"/>
      <c r="R16" s="231"/>
      <c r="S16" s="232"/>
      <c r="T16" s="232"/>
      <c r="U16" s="232"/>
      <c r="V16" s="232"/>
      <c r="W16" s="232"/>
      <c r="X16" s="233"/>
    </row>
    <row r="17" spans="1:31" ht="12" customHeight="1" x14ac:dyDescent="0.25">
      <c r="A17" s="70"/>
      <c r="F17" s="83"/>
      <c r="G17" s="2"/>
      <c r="H17" s="115" t="s">
        <v>11</v>
      </c>
      <c r="I17" s="24" t="s">
        <v>140</v>
      </c>
      <c r="J17" s="55">
        <v>0</v>
      </c>
      <c r="K17" s="120"/>
      <c r="M17" s="160"/>
      <c r="N17" s="198"/>
      <c r="O17" s="199"/>
      <c r="P17" s="200"/>
      <c r="Q17" s="37"/>
      <c r="R17" s="231"/>
      <c r="S17" s="232"/>
      <c r="T17" s="232"/>
      <c r="U17" s="232"/>
      <c r="V17" s="232"/>
      <c r="W17" s="232"/>
      <c r="X17" s="233"/>
    </row>
    <row r="18" spans="1:31" ht="12" customHeight="1" x14ac:dyDescent="0.25">
      <c r="A18" s="282" t="s">
        <v>38</v>
      </c>
      <c r="B18" s="283"/>
      <c r="C18" s="283"/>
      <c r="D18" s="283"/>
      <c r="E18" s="283"/>
      <c r="F18" s="284"/>
      <c r="G18" s="2"/>
      <c r="H18" s="115" t="s">
        <v>13</v>
      </c>
      <c r="I18" s="24" t="s">
        <v>52</v>
      </c>
      <c r="J18" s="56">
        <v>0</v>
      </c>
      <c r="K18" s="120"/>
      <c r="M18" s="160"/>
      <c r="N18" s="201" t="s">
        <v>85</v>
      </c>
      <c r="O18" s="202"/>
      <c r="P18" s="182"/>
      <c r="Q18" s="37"/>
      <c r="R18" s="231"/>
      <c r="S18" s="232"/>
      <c r="T18" s="232"/>
      <c r="U18" s="232"/>
      <c r="V18" s="232"/>
      <c r="W18" s="232"/>
      <c r="X18" s="233"/>
    </row>
    <row r="19" spans="1:31" ht="12" customHeight="1" thickBot="1" x14ac:dyDescent="0.3">
      <c r="A19" s="128" t="s">
        <v>19</v>
      </c>
      <c r="B19" s="32"/>
      <c r="C19" s="32"/>
      <c r="D19" s="32"/>
      <c r="E19" s="32"/>
      <c r="F19" s="83"/>
      <c r="H19" s="115" t="s">
        <v>15</v>
      </c>
      <c r="I19" s="24" t="s">
        <v>141</v>
      </c>
      <c r="J19" s="57">
        <v>0</v>
      </c>
      <c r="K19" s="120"/>
      <c r="M19" s="203"/>
      <c r="N19" s="204"/>
      <c r="O19" s="205"/>
      <c r="P19" s="206"/>
      <c r="Q19" s="37"/>
      <c r="R19" s="231"/>
      <c r="S19" s="232"/>
      <c r="T19" s="232"/>
      <c r="U19" s="232"/>
      <c r="V19" s="232"/>
      <c r="W19" s="232"/>
      <c r="X19" s="233"/>
    </row>
    <row r="20" spans="1:31" ht="12" customHeight="1" thickTop="1" thickBot="1" x14ac:dyDescent="0.3">
      <c r="A20" s="97" t="s">
        <v>142</v>
      </c>
      <c r="B20" s="3"/>
      <c r="C20" s="9"/>
      <c r="D20" s="2"/>
      <c r="E20" s="2"/>
      <c r="F20" s="98">
        <f>ROUND(((B28+C28+D28)/3),0)</f>
        <v>0</v>
      </c>
      <c r="G20" s="2"/>
      <c r="H20" s="115" t="s">
        <v>17</v>
      </c>
      <c r="I20" s="24" t="s">
        <v>143</v>
      </c>
      <c r="J20" s="57">
        <v>0</v>
      </c>
      <c r="K20" s="120" t="s">
        <v>5</v>
      </c>
      <c r="M20" s="159"/>
      <c r="N20" s="159"/>
      <c r="O20" s="159"/>
      <c r="P20" s="159"/>
      <c r="Q20" s="37"/>
      <c r="R20" s="231"/>
      <c r="S20" s="232"/>
      <c r="T20" s="232"/>
      <c r="U20" s="232"/>
      <c r="V20" s="232"/>
      <c r="W20" s="232"/>
      <c r="X20" s="233"/>
    </row>
    <row r="21" spans="1:31" ht="12" customHeight="1" thickBot="1" x14ac:dyDescent="0.3">
      <c r="A21" s="99"/>
      <c r="B21" s="18">
        <v>2021</v>
      </c>
      <c r="C21" s="19">
        <v>2022</v>
      </c>
      <c r="D21" s="18">
        <f>C21+1</f>
        <v>2023</v>
      </c>
      <c r="E21" s="18"/>
      <c r="F21" s="138"/>
      <c r="G21" s="2"/>
      <c r="H21" s="115" t="s">
        <v>20</v>
      </c>
      <c r="I21" s="24" t="s">
        <v>144</v>
      </c>
      <c r="J21" s="56">
        <v>0</v>
      </c>
      <c r="K21" s="120"/>
      <c r="M21" s="240" t="s">
        <v>116</v>
      </c>
      <c r="N21" s="241"/>
      <c r="O21" s="241"/>
      <c r="P21" s="242"/>
      <c r="Q21" s="37"/>
      <c r="R21" s="231"/>
      <c r="S21" s="232"/>
      <c r="T21" s="232"/>
      <c r="U21" s="232"/>
      <c r="V21" s="232"/>
      <c r="W21" s="232"/>
      <c r="X21" s="233"/>
    </row>
    <row r="22" spans="1:31" ht="12" customHeight="1" x14ac:dyDescent="0.25">
      <c r="A22" s="64" t="s">
        <v>70</v>
      </c>
      <c r="B22" s="45"/>
      <c r="C22" s="46"/>
      <c r="D22" s="23"/>
      <c r="E22" s="48" t="s">
        <v>46</v>
      </c>
      <c r="F22" s="83"/>
      <c r="G22" s="16"/>
      <c r="H22" s="111" t="s">
        <v>21</v>
      </c>
      <c r="I22" s="24" t="s">
        <v>145</v>
      </c>
      <c r="J22" s="58"/>
      <c r="K22" s="112" t="e">
        <f>IF(F13&gt;0,K13+K16,"")</f>
        <v>#DIV/0!</v>
      </c>
      <c r="M22" s="265" t="s">
        <v>146</v>
      </c>
      <c r="N22" s="266"/>
      <c r="O22" s="266"/>
      <c r="P22" s="267"/>
      <c r="R22" s="231"/>
      <c r="S22" s="232"/>
      <c r="T22" s="232"/>
      <c r="U22" s="232"/>
      <c r="V22" s="232"/>
      <c r="W22" s="232"/>
      <c r="X22" s="233"/>
    </row>
    <row r="23" spans="1:31" ht="12" customHeight="1" thickBot="1" x14ac:dyDescent="0.3">
      <c r="A23" s="99" t="s">
        <v>23</v>
      </c>
      <c r="B23" s="20">
        <f>IF(E8&gt;0,ROUND((0.4*B22),0),"")</f>
        <v>0</v>
      </c>
      <c r="C23" s="20">
        <f>ROUND((0.4*C22),0)</f>
        <v>0</v>
      </c>
      <c r="D23" s="21">
        <f>ROUND((0.4*D22),0)</f>
        <v>0</v>
      </c>
      <c r="E23" s="48" t="s">
        <v>47</v>
      </c>
      <c r="F23" s="83"/>
      <c r="G23" s="2"/>
      <c r="H23" s="121" t="s">
        <v>22</v>
      </c>
      <c r="I23" s="24" t="s">
        <v>147</v>
      </c>
      <c r="J23" s="10"/>
      <c r="K23" s="112">
        <f>IF(F13&gt;0, SUM(J24:J32),"")</f>
        <v>0</v>
      </c>
      <c r="M23" s="268"/>
      <c r="N23" s="269"/>
      <c r="O23" s="269"/>
      <c r="P23" s="270"/>
      <c r="Q23" s="37"/>
      <c r="R23" s="234"/>
      <c r="S23" s="235"/>
      <c r="T23" s="235"/>
      <c r="U23" s="235"/>
      <c r="V23" s="235"/>
      <c r="W23" s="235"/>
      <c r="X23" s="236"/>
    </row>
    <row r="24" spans="1:31" ht="12" customHeight="1" thickTop="1" thickBot="1" x14ac:dyDescent="0.3">
      <c r="A24" s="100" t="s">
        <v>72</v>
      </c>
      <c r="B24" s="47"/>
      <c r="C24" s="15"/>
      <c r="D24" s="23"/>
      <c r="E24" s="48" t="s">
        <v>48</v>
      </c>
      <c r="F24" s="83"/>
      <c r="G24" s="2"/>
      <c r="H24" s="115" t="s">
        <v>11</v>
      </c>
      <c r="I24" s="24" t="s">
        <v>107</v>
      </c>
      <c r="J24" s="56"/>
      <c r="K24" s="122"/>
      <c r="M24" s="268"/>
      <c r="N24" s="269"/>
      <c r="O24" s="269"/>
      <c r="P24" s="270"/>
      <c r="Q24" s="37"/>
    </row>
    <row r="25" spans="1:31" ht="12" customHeight="1" thickTop="1" thickBot="1" x14ac:dyDescent="0.3">
      <c r="A25" s="100"/>
      <c r="B25" s="150"/>
      <c r="C25" s="149"/>
      <c r="D25" s="151"/>
      <c r="E25" s="48" t="s">
        <v>49</v>
      </c>
      <c r="F25" s="83"/>
      <c r="G25" s="2"/>
      <c r="H25" s="115" t="s">
        <v>13</v>
      </c>
      <c r="I25" s="24" t="s">
        <v>108</v>
      </c>
      <c r="J25" s="50" t="str">
        <f>IF(F20=F31,"",F42)</f>
        <v/>
      </c>
      <c r="K25" s="123"/>
      <c r="M25" s="268"/>
      <c r="N25" s="269"/>
      <c r="O25" s="269"/>
      <c r="P25" s="270"/>
      <c r="Q25" s="37"/>
      <c r="S25" s="214" t="s">
        <v>125</v>
      </c>
      <c r="T25" s="215"/>
      <c r="U25" s="215"/>
      <c r="V25" s="215"/>
      <c r="W25" s="215"/>
      <c r="X25" s="216"/>
    </row>
    <row r="26" spans="1:31" ht="12" customHeight="1" thickTop="1" thickBot="1" x14ac:dyDescent="0.3">
      <c r="A26" s="64" t="s">
        <v>69</v>
      </c>
      <c r="B26" s="171">
        <v>0</v>
      </c>
      <c r="C26" s="171">
        <v>0</v>
      </c>
      <c r="D26" s="172">
        <v>0</v>
      </c>
      <c r="E26" s="48"/>
      <c r="F26" s="83"/>
      <c r="G26" s="2"/>
      <c r="H26" s="115" t="s">
        <v>15</v>
      </c>
      <c r="I26" s="24" t="s">
        <v>109</v>
      </c>
      <c r="J26" s="82">
        <f>X11</f>
        <v>0</v>
      </c>
      <c r="K26" s="124"/>
      <c r="M26" s="268"/>
      <c r="N26" s="269"/>
      <c r="O26" s="269"/>
      <c r="P26" s="270"/>
      <c r="Q26" s="37"/>
      <c r="S26" s="71" t="s">
        <v>126</v>
      </c>
      <c r="T26" s="72"/>
      <c r="U26" s="72"/>
      <c r="V26" s="72"/>
      <c r="W26" s="72"/>
      <c r="X26" s="89">
        <f>IF((SUM(W27:W29))&gt; 0,0,SUM(W27:W29))</f>
        <v>0</v>
      </c>
    </row>
    <row r="27" spans="1:31" ht="12.75" customHeight="1" thickTop="1" x14ac:dyDescent="0.25">
      <c r="A27" s="64" t="s">
        <v>64</v>
      </c>
      <c r="B27" s="173"/>
      <c r="C27" s="173"/>
      <c r="D27" s="174"/>
      <c r="E27" s="48"/>
      <c r="F27" s="83"/>
      <c r="G27" s="2"/>
      <c r="H27" s="115" t="s">
        <v>17</v>
      </c>
      <c r="I27" s="24" t="s">
        <v>110</v>
      </c>
      <c r="J27" s="56"/>
      <c r="K27" s="124"/>
      <c r="M27" s="268"/>
      <c r="N27" s="269"/>
      <c r="O27" s="269"/>
      <c r="P27" s="270"/>
      <c r="Q27" s="37"/>
      <c r="R27" s="81"/>
      <c r="S27" s="64" t="s">
        <v>148</v>
      </c>
      <c r="T27" s="3"/>
      <c r="U27" s="3"/>
      <c r="V27" s="3"/>
      <c r="W27" s="88">
        <v>0</v>
      </c>
      <c r="X27" s="65"/>
    </row>
    <row r="28" spans="1:31" ht="12" customHeight="1" x14ac:dyDescent="0.25">
      <c r="A28" s="101" t="s">
        <v>71</v>
      </c>
      <c r="B28" s="22">
        <f>ROUND((B23+B24+B26),0)</f>
        <v>0</v>
      </c>
      <c r="C28" s="22">
        <f>ROUND((C23+C24+C26),0)</f>
        <v>0</v>
      </c>
      <c r="D28" s="22">
        <f>ROUND((D23+D24+D26),0)</f>
        <v>0</v>
      </c>
      <c r="E28" s="48"/>
      <c r="F28" s="83"/>
      <c r="G28" s="2"/>
      <c r="H28" s="115" t="s">
        <v>20</v>
      </c>
      <c r="I28" s="24" t="s">
        <v>39</v>
      </c>
      <c r="J28" s="56"/>
      <c r="K28" s="124"/>
      <c r="M28" s="268"/>
      <c r="N28" s="269"/>
      <c r="O28" s="269"/>
      <c r="P28" s="270"/>
      <c r="Q28" s="37"/>
      <c r="R28" s="81"/>
      <c r="S28" s="64" t="s">
        <v>149</v>
      </c>
      <c r="T28" s="37"/>
      <c r="U28" s="37"/>
      <c r="V28" s="37"/>
      <c r="W28" s="88">
        <v>0</v>
      </c>
      <c r="X28" s="67"/>
      <c r="Z28" s="243"/>
      <c r="AA28" s="243"/>
      <c r="AB28" s="243"/>
      <c r="AC28" s="243"/>
      <c r="AD28" s="243"/>
      <c r="AE28" s="243"/>
    </row>
    <row r="29" spans="1:31" ht="12" customHeight="1" x14ac:dyDescent="0.25">
      <c r="A29" s="70"/>
      <c r="F29" s="83"/>
      <c r="G29" s="16"/>
      <c r="H29" s="115" t="s">
        <v>41</v>
      </c>
      <c r="I29" s="24" t="s">
        <v>56</v>
      </c>
      <c r="J29" s="59"/>
      <c r="K29" s="124"/>
      <c r="M29" s="268"/>
      <c r="N29" s="269"/>
      <c r="O29" s="269"/>
      <c r="P29" s="270"/>
      <c r="Q29" s="37"/>
      <c r="R29" s="8"/>
      <c r="S29" s="64" t="s">
        <v>150</v>
      </c>
      <c r="T29" s="3"/>
      <c r="U29" s="3"/>
      <c r="V29" s="3"/>
      <c r="W29" s="88">
        <v>0</v>
      </c>
      <c r="X29" s="67"/>
      <c r="Z29" s="3"/>
      <c r="AA29" s="3"/>
      <c r="AB29" s="3"/>
      <c r="AC29" s="3"/>
      <c r="AD29" s="3"/>
      <c r="AE29" s="77"/>
    </row>
    <row r="30" spans="1:31" ht="12" customHeight="1" x14ac:dyDescent="0.25">
      <c r="A30" s="70"/>
      <c r="F30" s="83"/>
      <c r="G30" s="2"/>
      <c r="H30" s="115" t="s">
        <v>42</v>
      </c>
      <c r="I30" s="24" t="s">
        <v>73</v>
      </c>
      <c r="J30" s="59"/>
      <c r="K30" s="124"/>
      <c r="M30" s="268"/>
      <c r="N30" s="269"/>
      <c r="O30" s="269"/>
      <c r="P30" s="270"/>
      <c r="Q30" s="37"/>
      <c r="S30" s="66"/>
      <c r="T30" s="37"/>
      <c r="U30" s="37"/>
      <c r="V30" s="37"/>
      <c r="W30" s="144"/>
      <c r="X30" s="210"/>
      <c r="Z30" s="3"/>
      <c r="AA30" s="3"/>
      <c r="AB30" s="3"/>
      <c r="AC30" s="3"/>
      <c r="AD30" s="77"/>
      <c r="AE30" s="84"/>
    </row>
    <row r="31" spans="1:31" ht="12" customHeight="1" thickBot="1" x14ac:dyDescent="0.3">
      <c r="A31" s="97" t="s">
        <v>151</v>
      </c>
      <c r="B31" s="2"/>
      <c r="C31" s="5"/>
      <c r="D31" s="2"/>
      <c r="E31" s="2"/>
      <c r="F31" s="98">
        <f>IF(D35&gt;0,ROUND(((B39+C39+D39)/3),0),0)</f>
        <v>0</v>
      </c>
      <c r="G31" s="2"/>
      <c r="H31" s="115" t="s">
        <v>44</v>
      </c>
      <c r="I31" s="24" t="s">
        <v>67</v>
      </c>
      <c r="J31" s="91"/>
      <c r="K31" s="124"/>
      <c r="M31" s="271"/>
      <c r="N31" s="272"/>
      <c r="O31" s="272"/>
      <c r="P31" s="273"/>
      <c r="Q31" s="37"/>
      <c r="S31" s="141" t="s">
        <v>152</v>
      </c>
      <c r="T31" s="142"/>
      <c r="U31" s="142"/>
      <c r="V31" s="142"/>
      <c r="W31" s="142"/>
      <c r="X31" s="143"/>
      <c r="Z31" s="3"/>
      <c r="AA31" s="3"/>
      <c r="AB31" s="3"/>
      <c r="AC31" s="3"/>
      <c r="AD31" s="77"/>
      <c r="AE31" s="84"/>
    </row>
    <row r="32" spans="1:31" ht="12" customHeight="1" thickBot="1" x14ac:dyDescent="0.3">
      <c r="A32" s="99"/>
      <c r="B32" s="18">
        <f t="shared" ref="B32:C35" si="0">C21</f>
        <v>2022</v>
      </c>
      <c r="C32" s="19">
        <f t="shared" si="0"/>
        <v>2023</v>
      </c>
      <c r="D32" s="18">
        <f>C32+1</f>
        <v>2024</v>
      </c>
      <c r="E32" s="18"/>
      <c r="F32" s="102"/>
      <c r="G32" s="2"/>
      <c r="H32" s="115" t="s">
        <v>61</v>
      </c>
      <c r="I32" s="24" t="s">
        <v>68</v>
      </c>
      <c r="J32" s="91"/>
      <c r="K32" s="152"/>
      <c r="M32" s="159"/>
      <c r="N32" s="159"/>
      <c r="O32" s="159"/>
      <c r="P32" s="159"/>
      <c r="Q32" s="37"/>
      <c r="S32" s="37"/>
      <c r="T32" s="37"/>
      <c r="U32" s="37"/>
      <c r="V32" s="37"/>
      <c r="W32" s="37"/>
      <c r="X32" s="37"/>
      <c r="Z32" s="3"/>
      <c r="AD32" s="77"/>
      <c r="AE32" s="3"/>
    </row>
    <row r="33" spans="1:31" ht="12" customHeight="1" thickTop="1" thickBot="1" x14ac:dyDescent="0.3">
      <c r="A33" s="64" t="s">
        <v>70</v>
      </c>
      <c r="B33" s="21">
        <f t="shared" si="0"/>
        <v>0</v>
      </c>
      <c r="C33" s="21">
        <f t="shared" si="0"/>
        <v>0</v>
      </c>
      <c r="D33" s="15"/>
      <c r="E33" s="48" t="s">
        <v>50</v>
      </c>
      <c r="F33" s="83"/>
      <c r="G33" s="2"/>
      <c r="H33" s="111" t="s">
        <v>24</v>
      </c>
      <c r="I33" s="24" t="s">
        <v>153</v>
      </c>
      <c r="J33" s="10"/>
      <c r="K33" s="112" t="e">
        <f>IF(F13&gt;0,MAX((K22+K23),0),"")</f>
        <v>#DIV/0!</v>
      </c>
      <c r="M33" s="159"/>
      <c r="N33" s="159"/>
      <c r="O33" s="159"/>
      <c r="P33" s="159"/>
      <c r="Q33" s="37"/>
      <c r="R33" s="79"/>
      <c r="S33" s="211" t="s">
        <v>127</v>
      </c>
      <c r="T33" s="212"/>
      <c r="U33" s="212"/>
      <c r="V33" s="212"/>
      <c r="W33" s="212"/>
      <c r="X33" s="213"/>
      <c r="Z33" s="81"/>
      <c r="AA33" s="3"/>
      <c r="AB33" s="3"/>
      <c r="AC33" s="3"/>
      <c r="AD33" s="77"/>
      <c r="AE33" s="3"/>
    </row>
    <row r="34" spans="1:31" ht="12" customHeight="1" thickTop="1" thickBot="1" x14ac:dyDescent="0.3">
      <c r="A34" s="99" t="s">
        <v>23</v>
      </c>
      <c r="B34" s="137">
        <f t="shared" si="0"/>
        <v>0</v>
      </c>
      <c r="C34" s="21">
        <f t="shared" si="0"/>
        <v>0</v>
      </c>
      <c r="D34" s="21">
        <f>ROUND((0.4*D33),0)</f>
        <v>0</v>
      </c>
      <c r="E34" s="48" t="s">
        <v>86</v>
      </c>
      <c r="F34" s="83"/>
      <c r="G34" s="2"/>
      <c r="H34" s="111" t="s">
        <v>25</v>
      </c>
      <c r="I34" s="24" t="s">
        <v>66</v>
      </c>
      <c r="J34" s="10"/>
      <c r="K34" s="112">
        <f>J35+J36+J37+J38</f>
        <v>0</v>
      </c>
      <c r="M34" s="159"/>
      <c r="N34" s="159"/>
      <c r="O34" s="159"/>
      <c r="P34" s="159"/>
      <c r="Q34" s="37"/>
      <c r="R34" s="79"/>
      <c r="S34" s="71" t="s">
        <v>128</v>
      </c>
      <c r="T34" s="72"/>
      <c r="U34" s="72"/>
      <c r="V34" s="72"/>
      <c r="W34" s="72"/>
      <c r="X34" s="89">
        <f>IF((SUM(W35:W36))&gt; 0,0,SUM(W35:W36))</f>
        <v>0</v>
      </c>
      <c r="Z34" s="81"/>
      <c r="AA34" s="3"/>
      <c r="AB34" s="3"/>
      <c r="AC34" s="3"/>
      <c r="AD34" s="77"/>
      <c r="AE34" s="3"/>
    </row>
    <row r="35" spans="1:31" ht="12" customHeight="1" thickTop="1" x14ac:dyDescent="0.25">
      <c r="A35" s="100" t="s">
        <v>72</v>
      </c>
      <c r="B35" s="21">
        <f t="shared" si="0"/>
        <v>0</v>
      </c>
      <c r="C35" s="21">
        <f t="shared" si="0"/>
        <v>0</v>
      </c>
      <c r="D35" s="15"/>
      <c r="E35" s="48" t="s">
        <v>40</v>
      </c>
      <c r="F35" s="83"/>
      <c r="G35" s="2"/>
      <c r="H35" s="115" t="s">
        <v>11</v>
      </c>
      <c r="I35" s="165" t="s">
        <v>111</v>
      </c>
      <c r="J35" s="56"/>
      <c r="K35" s="125"/>
      <c r="M35" s="159"/>
      <c r="N35" s="159"/>
      <c r="O35" s="159"/>
      <c r="P35" s="159"/>
      <c r="Q35" s="37"/>
      <c r="R35" s="79"/>
      <c r="S35" s="64" t="s">
        <v>154</v>
      </c>
      <c r="T35" s="3"/>
      <c r="U35" s="3"/>
      <c r="V35" s="3"/>
      <c r="W35" s="90">
        <v>0</v>
      </c>
      <c r="X35" s="65"/>
      <c r="Z35" s="81"/>
      <c r="AD35" s="77"/>
      <c r="AE35" s="3"/>
    </row>
    <row r="36" spans="1:31" ht="12" customHeight="1" x14ac:dyDescent="0.25">
      <c r="A36" s="100"/>
      <c r="B36" s="21"/>
      <c r="C36" s="21"/>
      <c r="D36" s="149"/>
      <c r="E36" s="48"/>
      <c r="F36" s="83"/>
      <c r="G36" s="2"/>
      <c r="H36" s="115" t="s">
        <v>13</v>
      </c>
      <c r="I36" s="24" t="s">
        <v>53</v>
      </c>
      <c r="J36" s="288">
        <v>0</v>
      </c>
      <c r="K36" s="125"/>
      <c r="M36" s="159"/>
      <c r="N36" s="159"/>
      <c r="O36" s="159"/>
      <c r="P36" s="159"/>
      <c r="Q36" s="37"/>
      <c r="R36" s="79"/>
      <c r="S36" s="64" t="s">
        <v>155</v>
      </c>
      <c r="T36" s="37"/>
      <c r="U36" s="37"/>
      <c r="V36" s="37"/>
      <c r="W36" s="90">
        <v>0</v>
      </c>
      <c r="X36" s="67"/>
      <c r="Z36" s="243"/>
      <c r="AA36" s="243"/>
      <c r="AB36" s="243"/>
      <c r="AC36" s="243"/>
      <c r="AD36" s="243"/>
      <c r="AE36" s="243"/>
    </row>
    <row r="37" spans="1:31" ht="12" customHeight="1" thickBot="1" x14ac:dyDescent="0.3">
      <c r="A37" s="64" t="s">
        <v>69</v>
      </c>
      <c r="B37" s="175">
        <f>C26</f>
        <v>0</v>
      </c>
      <c r="C37" s="208">
        <f>D26</f>
        <v>0</v>
      </c>
      <c r="D37" s="176">
        <v>0</v>
      </c>
      <c r="F37" s="83"/>
      <c r="G37" s="27"/>
      <c r="H37" s="115" t="s">
        <v>15</v>
      </c>
      <c r="I37" s="24" t="s">
        <v>62</v>
      </c>
      <c r="J37" s="56"/>
      <c r="K37" s="145"/>
      <c r="M37" s="159"/>
      <c r="N37" s="159"/>
      <c r="O37" s="159"/>
      <c r="P37" s="159"/>
      <c r="Q37" s="37"/>
      <c r="R37" s="79"/>
      <c r="S37" s="141" t="s">
        <v>152</v>
      </c>
      <c r="T37" s="139"/>
      <c r="U37" s="139"/>
      <c r="V37" s="139"/>
      <c r="W37" s="139"/>
      <c r="X37" s="140"/>
    </row>
    <row r="38" spans="1:31" ht="12" customHeight="1" thickTop="1" thickBot="1" x14ac:dyDescent="0.3">
      <c r="A38" s="64" t="s">
        <v>64</v>
      </c>
      <c r="B38" s="177"/>
      <c r="C38" s="209"/>
      <c r="D38" s="178"/>
      <c r="F38" s="83"/>
      <c r="G38" s="27"/>
      <c r="H38" s="115" t="s">
        <v>17</v>
      </c>
      <c r="I38" s="24" t="s">
        <v>65</v>
      </c>
      <c r="J38" s="56"/>
      <c r="K38" s="145"/>
      <c r="M38" s="159"/>
      <c r="N38" s="159"/>
      <c r="O38" s="159"/>
      <c r="P38" s="159"/>
      <c r="Q38" s="37"/>
      <c r="S38" s="37"/>
      <c r="T38" s="37"/>
      <c r="U38" s="37"/>
      <c r="V38" s="37"/>
      <c r="W38" s="37"/>
      <c r="X38" s="37"/>
    </row>
    <row r="39" spans="1:31" ht="12" customHeight="1" thickTop="1" x14ac:dyDescent="0.25">
      <c r="A39" s="101" t="s">
        <v>71</v>
      </c>
      <c r="B39" s="21">
        <f>C28</f>
        <v>0</v>
      </c>
      <c r="C39" s="22">
        <f>D28</f>
        <v>0</v>
      </c>
      <c r="D39" s="22">
        <f>ROUND((D34+D35+D37),0)</f>
        <v>0</v>
      </c>
      <c r="F39" s="83"/>
      <c r="G39" s="2"/>
      <c r="H39" s="157" t="s">
        <v>113</v>
      </c>
      <c r="I39" s="156"/>
      <c r="J39" s="154"/>
      <c r="K39" s="155"/>
      <c r="M39" s="159"/>
      <c r="N39" s="159"/>
      <c r="O39" s="159"/>
      <c r="P39" s="159"/>
      <c r="Q39" s="37"/>
      <c r="S39" s="256" t="s">
        <v>129</v>
      </c>
      <c r="T39" s="257"/>
      <c r="U39" s="257"/>
      <c r="V39" s="257"/>
      <c r="W39" s="257"/>
      <c r="X39" s="258"/>
    </row>
    <row r="40" spans="1:31" ht="12" customHeight="1" x14ac:dyDescent="0.25">
      <c r="A40" s="70"/>
      <c r="E40" s="49"/>
      <c r="F40" s="103"/>
      <c r="G40" s="2"/>
      <c r="H40" s="126" t="s">
        <v>26</v>
      </c>
      <c r="I40" s="31" t="s">
        <v>156</v>
      </c>
      <c r="J40" s="10"/>
      <c r="K40" s="127" t="e">
        <f>ROUND(IF(F13&gt;0,MAX((K33-K34),0),""),0)</f>
        <v>#DIV/0!</v>
      </c>
      <c r="M40" s="159"/>
      <c r="N40" s="159"/>
      <c r="O40" s="159"/>
      <c r="P40" s="159"/>
      <c r="Q40" s="37"/>
      <c r="S40" s="259"/>
      <c r="T40" s="260"/>
      <c r="U40" s="260"/>
      <c r="V40" s="260"/>
      <c r="W40" s="260"/>
      <c r="X40" s="261"/>
    </row>
    <row r="41" spans="1:31" ht="12" customHeight="1" x14ac:dyDescent="0.25">
      <c r="A41" s="70"/>
      <c r="F41" s="83"/>
      <c r="G41" s="2"/>
      <c r="H41" s="128"/>
      <c r="I41" s="24" t="s">
        <v>157</v>
      </c>
      <c r="J41" s="166" t="e">
        <f>IF(K42 &gt;K40,"EXCEEDS LIMIT !!","")</f>
        <v>#DIV/0!</v>
      </c>
      <c r="K41" s="167"/>
      <c r="M41" s="159"/>
      <c r="N41" s="159"/>
      <c r="O41" s="159"/>
      <c r="P41" s="159"/>
      <c r="Q41" s="37"/>
      <c r="R41" s="36"/>
      <c r="S41" s="259"/>
      <c r="T41" s="260"/>
      <c r="U41" s="260"/>
      <c r="V41" s="260"/>
      <c r="W41" s="260"/>
      <c r="X41" s="261"/>
    </row>
    <row r="42" spans="1:31" ht="12" customHeight="1" thickBot="1" x14ac:dyDescent="0.3">
      <c r="A42" s="97" t="s">
        <v>158</v>
      </c>
      <c r="B42" s="25"/>
      <c r="C42" s="14"/>
      <c r="D42" s="26"/>
      <c r="E42" s="26"/>
      <c r="F42" s="96" t="str">
        <f>IF(D35&gt;0,IF(F46&gt;0,F46,""),"")</f>
        <v/>
      </c>
      <c r="G42" s="2"/>
      <c r="H42" s="126" t="s">
        <v>27</v>
      </c>
      <c r="I42" s="31" t="s">
        <v>43</v>
      </c>
      <c r="J42" s="60" t="s">
        <v>159</v>
      </c>
      <c r="K42" s="129">
        <f>ROUND(IF(F13&gt;0,J44+J45+J46,""),0)</f>
        <v>0</v>
      </c>
      <c r="M42" s="159"/>
      <c r="N42" s="159"/>
      <c r="O42" s="159"/>
      <c r="P42" s="159"/>
      <c r="Q42" s="37"/>
      <c r="S42" s="262"/>
      <c r="T42" s="263"/>
      <c r="U42" s="263"/>
      <c r="V42" s="263"/>
      <c r="W42" s="263"/>
      <c r="X42" s="264"/>
    </row>
    <row r="43" spans="1:31" ht="12" customHeight="1" thickTop="1" x14ac:dyDescent="0.25">
      <c r="A43" s="99" t="s">
        <v>160</v>
      </c>
      <c r="C43" s="8"/>
      <c r="D43" s="12"/>
      <c r="E43" s="12"/>
      <c r="F43" s="104" t="str">
        <f>IF(D35&gt;0,IF(F20&gt;F31,(F20-F31), ""),"")</f>
        <v/>
      </c>
      <c r="H43" s="130"/>
      <c r="I43" s="61" t="s">
        <v>161</v>
      </c>
      <c r="J43" s="62"/>
      <c r="K43" s="131"/>
      <c r="M43" s="159"/>
      <c r="N43" s="159"/>
      <c r="O43" s="159"/>
      <c r="P43" s="159"/>
      <c r="Q43" s="37"/>
    </row>
    <row r="44" spans="1:31" ht="12" customHeight="1" x14ac:dyDescent="0.25">
      <c r="A44" s="99"/>
      <c r="C44" s="28" t="s">
        <v>162</v>
      </c>
      <c r="D44" s="29" t="s">
        <v>163</v>
      </c>
      <c r="E44" s="29"/>
      <c r="F44" s="104" t="str">
        <f>IF(D35&gt;0,IF(F20&gt;F31,ROUND((1 * F43),0),""),"")</f>
        <v/>
      </c>
      <c r="H44" s="115" t="s">
        <v>11</v>
      </c>
      <c r="I44" s="24" t="s">
        <v>63</v>
      </c>
      <c r="J44" s="59"/>
      <c r="K44" s="132" t="s">
        <v>28</v>
      </c>
      <c r="M44" s="159"/>
      <c r="N44" s="159"/>
      <c r="O44" s="159"/>
      <c r="P44" s="159"/>
      <c r="Q44" s="37"/>
      <c r="Y44" s="8"/>
    </row>
    <row r="45" spans="1:31" ht="12" customHeight="1" x14ac:dyDescent="0.25">
      <c r="A45" s="76" t="s">
        <v>164</v>
      </c>
      <c r="C45" s="9"/>
      <c r="D45" s="30"/>
      <c r="E45" s="30"/>
      <c r="F45" s="105" t="str">
        <f>IF(D35&gt;0,IF((F20&gt;F31),K11,""),"")</f>
        <v/>
      </c>
      <c r="H45" s="115" t="s">
        <v>13</v>
      </c>
      <c r="I45" s="24" t="s">
        <v>165</v>
      </c>
      <c r="J45" s="56"/>
      <c r="K45" s="133" t="s">
        <v>29</v>
      </c>
      <c r="M45" s="159"/>
      <c r="N45" s="159"/>
      <c r="O45" s="159"/>
      <c r="P45" s="159"/>
      <c r="Q45" s="37"/>
    </row>
    <row r="46" spans="1:31" ht="12" customHeight="1" x14ac:dyDescent="0.25">
      <c r="A46" s="99"/>
      <c r="B46" s="31" t="s">
        <v>166</v>
      </c>
      <c r="C46" s="5"/>
      <c r="D46" s="12"/>
      <c r="E46" s="17"/>
      <c r="F46" s="104" t="str">
        <f>IF(D35&gt;0,IF((F20&gt;F31),ROUND((F44*F45),0),""),"")</f>
        <v/>
      </c>
      <c r="H46" s="115" t="s">
        <v>15</v>
      </c>
      <c r="I46" s="24" t="s">
        <v>167</v>
      </c>
      <c r="J46" s="56"/>
      <c r="K46" s="133" t="s">
        <v>29</v>
      </c>
      <c r="M46" s="159"/>
      <c r="N46" s="159"/>
      <c r="O46" s="159"/>
      <c r="P46" s="159"/>
      <c r="Q46" s="37"/>
    </row>
    <row r="47" spans="1:31" ht="12" customHeight="1" x14ac:dyDescent="0.25">
      <c r="A47" s="70"/>
      <c r="F47" s="83"/>
      <c r="H47" s="126" t="s">
        <v>30</v>
      </c>
      <c r="I47" s="31" t="s">
        <v>34</v>
      </c>
      <c r="J47" s="4"/>
      <c r="K47" s="112" t="str">
        <f>IF(F8&gt;0,J48+J49+J50+J51,"")</f>
        <v/>
      </c>
      <c r="M47" s="159"/>
      <c r="N47" s="159"/>
      <c r="O47" s="159"/>
      <c r="P47" s="159"/>
      <c r="Q47" s="37"/>
    </row>
    <row r="48" spans="1:31" ht="12" customHeight="1" x14ac:dyDescent="0.25">
      <c r="A48" s="97"/>
      <c r="C48" s="2"/>
      <c r="D48" s="32"/>
      <c r="E48" s="32"/>
      <c r="F48" s="147"/>
      <c r="H48" s="115" t="s">
        <v>11</v>
      </c>
      <c r="I48" s="24" t="s">
        <v>60</v>
      </c>
      <c r="J48" s="56"/>
      <c r="K48" s="134" t="str">
        <f>IF(J48="","Entry Required","")</f>
        <v>Entry Required</v>
      </c>
      <c r="M48" s="159"/>
      <c r="N48" s="159"/>
      <c r="O48" s="159"/>
      <c r="P48" s="159"/>
      <c r="Q48" s="37"/>
    </row>
    <row r="49" spans="1:24" ht="12" customHeight="1" x14ac:dyDescent="0.25">
      <c r="A49" s="70"/>
      <c r="B49" s="8"/>
      <c r="F49" s="106"/>
      <c r="H49" s="115" t="s">
        <v>13</v>
      </c>
      <c r="I49" s="164" t="s">
        <v>55</v>
      </c>
      <c r="J49" s="56"/>
      <c r="K49" s="133" t="s">
        <v>29</v>
      </c>
      <c r="M49" s="159"/>
      <c r="N49" s="159"/>
      <c r="O49" s="159"/>
      <c r="P49" s="159"/>
      <c r="Q49" s="37"/>
    </row>
    <row r="50" spans="1:24" ht="12" customHeight="1" x14ac:dyDescent="0.25">
      <c r="A50" s="107" t="s">
        <v>99</v>
      </c>
      <c r="B50" s="39"/>
      <c r="C50" s="39"/>
      <c r="E50" s="33"/>
      <c r="F50" s="108"/>
      <c r="H50" s="115" t="s">
        <v>15</v>
      </c>
      <c r="I50" s="24" t="s">
        <v>51</v>
      </c>
      <c r="J50" s="57"/>
      <c r="K50" s="133" t="s">
        <v>29</v>
      </c>
      <c r="M50" s="159"/>
      <c r="N50" s="159"/>
      <c r="O50" s="159"/>
      <c r="P50" s="159"/>
      <c r="Q50" s="37"/>
    </row>
    <row r="51" spans="1:24" ht="12" customHeight="1" x14ac:dyDescent="0.25">
      <c r="A51" s="162" t="s">
        <v>100</v>
      </c>
      <c r="D51" s="34"/>
      <c r="E51" s="35"/>
      <c r="F51" s="95"/>
      <c r="H51" s="115" t="s">
        <v>17</v>
      </c>
      <c r="I51" s="24" t="s">
        <v>31</v>
      </c>
      <c r="J51" s="56"/>
      <c r="K51" s="133" t="s">
        <v>29</v>
      </c>
      <c r="M51" s="159"/>
      <c r="N51" s="159"/>
      <c r="O51" s="159"/>
      <c r="P51" s="159"/>
    </row>
    <row r="52" spans="1:24" ht="12" customHeight="1" thickBot="1" x14ac:dyDescent="0.3">
      <c r="A52" s="160"/>
      <c r="D52" s="34"/>
      <c r="E52" s="35"/>
      <c r="F52" s="148"/>
      <c r="H52" s="135" t="s">
        <v>32</v>
      </c>
      <c r="I52" s="31" t="s">
        <v>168</v>
      </c>
      <c r="J52" s="58"/>
      <c r="K52" s="129" t="e">
        <f>J44+J45+J46+K47</f>
        <v>#VALUE!</v>
      </c>
      <c r="M52" s="159"/>
      <c r="N52" s="159"/>
      <c r="O52" s="159"/>
      <c r="P52" s="159"/>
    </row>
    <row r="53" spans="1:24" ht="12" customHeight="1" x14ac:dyDescent="0.25">
      <c r="A53" s="247"/>
      <c r="B53" s="248"/>
      <c r="C53" s="248"/>
      <c r="D53" s="248"/>
      <c r="E53" s="248"/>
      <c r="F53" s="249"/>
      <c r="H53" s="135"/>
      <c r="I53" s="24" t="s">
        <v>169</v>
      </c>
      <c r="J53" s="63" t="s">
        <v>33</v>
      </c>
      <c r="K53" s="163" t="str">
        <f>IF(F51&lt;&gt;"",(K52/F51),"")</f>
        <v/>
      </c>
      <c r="M53" s="159"/>
      <c r="N53" s="159"/>
      <c r="O53" s="159"/>
      <c r="P53" s="159"/>
    </row>
    <row r="54" spans="1:24" s="36" customFormat="1" ht="12.75" customHeight="1" x14ac:dyDescent="0.25">
      <c r="A54" s="250"/>
      <c r="B54" s="251"/>
      <c r="C54" s="251"/>
      <c r="D54" s="251"/>
      <c r="E54" s="251"/>
      <c r="F54" s="252"/>
      <c r="G54" s="1"/>
      <c r="H54" s="135"/>
      <c r="I54" s="24"/>
      <c r="J54" s="63"/>
      <c r="K54" s="146"/>
      <c r="M54" s="159"/>
      <c r="N54" s="159"/>
      <c r="O54" s="159"/>
      <c r="P54" s="159"/>
    </row>
    <row r="55" spans="1:24" ht="28.5" customHeight="1" x14ac:dyDescent="0.25">
      <c r="A55" s="250"/>
      <c r="B55" s="251"/>
      <c r="C55" s="251"/>
      <c r="D55" s="251"/>
      <c r="E55" s="251"/>
      <c r="F55" s="252"/>
      <c r="G55" s="110"/>
      <c r="H55" s="135"/>
      <c r="I55" s="24"/>
      <c r="J55" s="63"/>
      <c r="K55" s="146"/>
      <c r="L55" s="92"/>
      <c r="M55" s="92"/>
    </row>
    <row r="56" spans="1:24" ht="13.5" customHeight="1" x14ac:dyDescent="0.25">
      <c r="A56" s="250"/>
      <c r="B56" s="251"/>
      <c r="C56" s="251"/>
      <c r="D56" s="251"/>
      <c r="E56" s="251"/>
      <c r="F56" s="252"/>
      <c r="H56" s="135"/>
      <c r="I56" s="24"/>
      <c r="J56" s="63"/>
      <c r="K56" s="146"/>
    </row>
    <row r="57" spans="1:24" ht="13.5" thickBot="1" x14ac:dyDescent="0.3">
      <c r="A57" s="253"/>
      <c r="B57" s="254"/>
      <c r="C57" s="254"/>
      <c r="D57" s="254"/>
      <c r="E57" s="254"/>
      <c r="F57" s="255"/>
      <c r="G57" s="44"/>
      <c r="H57" s="135"/>
      <c r="I57" s="24"/>
      <c r="J57" s="63"/>
      <c r="K57" s="146"/>
      <c r="S57" s="79"/>
      <c r="T57" s="79"/>
      <c r="U57" s="79"/>
      <c r="V57" s="79"/>
      <c r="W57" s="79"/>
      <c r="X57" s="79"/>
    </row>
    <row r="58" spans="1:24" ht="12.75" customHeight="1" thickBot="1" x14ac:dyDescent="0.3">
      <c r="A58" s="109"/>
      <c r="B58" s="40" t="s">
        <v>36</v>
      </c>
      <c r="C58" s="168" t="s">
        <v>37</v>
      </c>
      <c r="D58" s="169" t="s">
        <v>58</v>
      </c>
      <c r="E58" s="169"/>
      <c r="F58" s="170" t="s">
        <v>45</v>
      </c>
      <c r="H58" s="135"/>
      <c r="I58" s="24"/>
      <c r="J58" s="63"/>
      <c r="K58" s="146"/>
    </row>
    <row r="59" spans="1:24" ht="24.75" customHeight="1" thickBot="1" x14ac:dyDescent="0.3">
      <c r="A59" s="244" t="s">
        <v>101</v>
      </c>
      <c r="B59" s="245"/>
      <c r="C59" s="245"/>
      <c r="D59" s="245"/>
      <c r="E59" s="245"/>
      <c r="F59" s="246"/>
      <c r="H59" s="244" t="s">
        <v>101</v>
      </c>
      <c r="I59" s="245"/>
      <c r="J59" s="245"/>
      <c r="K59" s="246"/>
    </row>
    <row r="60" spans="1:24" ht="13.5" thickTop="1" x14ac:dyDescent="0.25">
      <c r="A60" s="93"/>
      <c r="B60" s="36"/>
      <c r="C60" s="36"/>
      <c r="D60" s="36"/>
      <c r="E60" s="36"/>
      <c r="F60" s="36"/>
      <c r="H60" s="44"/>
      <c r="I60" s="44"/>
      <c r="J60" s="44"/>
      <c r="K60" s="44"/>
    </row>
    <row r="61" spans="1:24" x14ac:dyDescent="0.25">
      <c r="B61" s="44"/>
      <c r="C61" s="44"/>
      <c r="D61" s="44"/>
      <c r="E61" s="44"/>
      <c r="F61" s="44"/>
    </row>
    <row r="62" spans="1:24" x14ac:dyDescent="0.25">
      <c r="A62" s="43"/>
      <c r="B62" s="41"/>
      <c r="C62" s="41"/>
      <c r="D62" s="41"/>
      <c r="E62" s="41"/>
      <c r="F62" s="41"/>
      <c r="I62" s="38"/>
    </row>
    <row r="63" spans="1:24" x14ac:dyDescent="0.25">
      <c r="A63" s="41"/>
      <c r="B63" s="41"/>
      <c r="C63" s="41"/>
      <c r="D63" s="41"/>
      <c r="E63" s="41"/>
      <c r="F63" s="41"/>
    </row>
  </sheetData>
  <sheetProtection selectLockedCells="1"/>
  <mergeCells count="18">
    <mergeCell ref="B2:C2"/>
    <mergeCell ref="I2:K2"/>
    <mergeCell ref="A3:F3"/>
    <mergeCell ref="A18:F18"/>
    <mergeCell ref="A14:F16"/>
    <mergeCell ref="Z28:AE28"/>
    <mergeCell ref="Z36:AE36"/>
    <mergeCell ref="A59:F59"/>
    <mergeCell ref="H59:K59"/>
    <mergeCell ref="A53:F57"/>
    <mergeCell ref="S39:X42"/>
    <mergeCell ref="M22:P31"/>
    <mergeCell ref="R2:X2"/>
    <mergeCell ref="R3:X3"/>
    <mergeCell ref="R4:X4"/>
    <mergeCell ref="R14:X23"/>
    <mergeCell ref="M2:P2"/>
    <mergeCell ref="M21:P21"/>
  </mergeCells>
  <pageMargins left="0.86" right="0.16" top="0.56000000000000005" bottom="0.17" header="0.78" footer="0.17"/>
  <pageSetup orientation="portrait" r:id="rId1"/>
  <headerFooter alignWithMargins="0"/>
  <colBreaks count="3" manualBreakCount="3">
    <brk id="6" max="1048575" man="1"/>
    <brk id="11" max="1048575" man="1"/>
    <brk id="16" max="104857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24-25 Rev Lim Calc</vt:lpstr>
      <vt:lpstr>'24-25 Rev Lim Calc'!Print_Area</vt:lpstr>
    </vt:vector>
  </TitlesOfParts>
  <Company>State of Wisconsin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2020-21 Revenue Limit Worksheet (blank)</dc:title>
  <dc:creator>DPI.SchoolFinancialServices@dpi.wi.gov</dc:creator>
  <cp:keywords>2020, 2021, revenue, limit, worksheet, wisconsin, public, instruction</cp:keywords>
  <cp:lastModifiedBy>Ben Kopitzke</cp:lastModifiedBy>
  <cp:lastPrinted>2023-11-21T21:32:02Z</cp:lastPrinted>
  <dcterms:created xsi:type="dcterms:W3CDTF">2011-06-08T17:57:24Z</dcterms:created>
  <dcterms:modified xsi:type="dcterms:W3CDTF">2023-11-29T21:24:40Z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