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19" activeTab="0"/>
  </bookViews>
  <sheets>
    <sheet name="Cover Page and Instructions" sheetId="1" r:id="rId1"/>
    <sheet name="Trial Balance Instructions" sheetId="2" r:id="rId2"/>
    <sheet name="Trial Balance" sheetId="3" r:id="rId3"/>
    <sheet name="Long Term Debt Instructions" sheetId="4" r:id="rId4"/>
    <sheet name="Example Sample District" sheetId="5" r:id="rId5"/>
    <sheet name="Long Term Debt - Notes" sheetId="6" r:id="rId6"/>
    <sheet name="Long Term Debt - Trust Fd Loans" sheetId="7" r:id="rId7"/>
    <sheet name="Long Term Debt - Bonds" sheetId="8" r:id="rId8"/>
    <sheet name="Long Term Debt - Land Contracts" sheetId="9" r:id="rId9"/>
    <sheet name="Long Term Debt - Capital Leases" sheetId="10" r:id="rId10"/>
    <sheet name="Long Term Debt TEACH Loans" sheetId="11" r:id="rId11"/>
    <sheet name="Tranfer Acct Instructions  " sheetId="12" r:id="rId12"/>
    <sheet name="Transfers " sheetId="13" r:id="rId13"/>
    <sheet name="data" sheetId="14" state="hidden" r:id="rId14"/>
    <sheet name="Due To From Acct Instructions" sheetId="15" r:id="rId15"/>
    <sheet name="Due From To Accounts" sheetId="16" r:id="rId16"/>
    <sheet name="Base data" sheetId="17" state="hidden" r:id="rId17"/>
  </sheets>
  <definedNames>
    <definedName name="_xlnm.Print_Titles" localSheetId="2">'Trial Balance'!$A:$D</definedName>
  </definedNames>
  <calcPr fullCalcOnLoad="1"/>
</workbook>
</file>

<file path=xl/comments13.xml><?xml version="1.0" encoding="utf-8"?>
<comments xmlns="http://schemas.openxmlformats.org/spreadsheetml/2006/main">
  <authors>
    <author>Debra L. Towns</author>
  </authors>
  <commentList>
    <comment ref="F6" authorId="0">
      <text>
        <r>
          <rPr>
            <sz val="8"/>
            <rFont val="Tahoma"/>
            <family val="2"/>
          </rPr>
          <t xml:space="preserve">Enter the Revenue rec'd in Fd 27. This must equal the corresponding Expenditure recorded in 10E 411000 827.
</t>
        </r>
      </text>
    </comment>
    <comment ref="M6" authorId="0">
      <text>
        <r>
          <rPr>
            <sz val="8"/>
            <rFont val="Tahoma"/>
            <family val="2"/>
          </rPr>
          <t xml:space="preserve">Enter the Expenditure to be recorded in Fd 10.  This must equal the Receipt recorded in 27R 411000 110.
</t>
        </r>
      </text>
    </comment>
    <comment ref="F7" authorId="0">
      <text>
        <r>
          <rPr>
            <sz val="8"/>
            <rFont val="Tahoma"/>
            <family val="2"/>
          </rPr>
          <t xml:space="preserve">Enter the Fd 27 balance </t>
        </r>
        <r>
          <rPr>
            <u val="single"/>
            <sz val="8"/>
            <rFont val="Tahoma"/>
            <family val="2"/>
          </rPr>
          <t>after</t>
        </r>
        <r>
          <rPr>
            <sz val="8"/>
            <rFont val="Tahoma"/>
            <family val="2"/>
          </rPr>
          <t xml:space="preserve"> making the journal entry in your ledger that will transfer dollars from Fd 10 to Fd 27.
The balance in 27B 900000 must be "0".</t>
        </r>
      </text>
    </comment>
    <comment ref="F10" authorId="0">
      <text>
        <r>
          <rPr>
            <sz val="8"/>
            <rFont val="Tahoma"/>
            <family val="2"/>
          </rPr>
          <t>Enter the dollar amount transferred from Fd 10 to Fd 38 to be used toward debt service payments.</t>
        </r>
      </text>
    </comment>
    <comment ref="F11" authorId="0">
      <text>
        <r>
          <rPr>
            <sz val="8"/>
            <rFont val="Tahoma"/>
            <family val="2"/>
          </rPr>
          <t>Carrying a balance in 38B 900000 is allowed but you should know why your revenues exceeded your debt service payments.</t>
        </r>
      </text>
    </comment>
    <comment ref="M10" authorId="0">
      <text>
        <r>
          <rPr>
            <sz val="8"/>
            <rFont val="Tahoma"/>
            <family val="2"/>
          </rPr>
          <t xml:space="preserve">Enter the expenditure to be recorded in Fd 10.  This must equal the revenue recorded in 38R 410000 110. </t>
        </r>
      </text>
    </comment>
    <comment ref="F14" authorId="0">
      <text>
        <r>
          <rPr>
            <sz val="8"/>
            <rFont val="Tahoma"/>
            <family val="2"/>
          </rPr>
          <t xml:space="preserve">Enter the dollar amount transferred from Fd 10 to Fd 39 to be used toward debt service payments.
</t>
        </r>
      </text>
    </comment>
    <comment ref="M14" authorId="0">
      <text>
        <r>
          <rPr>
            <sz val="8"/>
            <rFont val="Tahoma"/>
            <family val="2"/>
          </rPr>
          <t xml:space="preserve">Enter the expenditure to be recorded in Fd 10.  This must equal the revenue recorded in 39R 410000 110. 
</t>
        </r>
      </text>
    </comment>
    <comment ref="F15" authorId="0">
      <text>
        <r>
          <rPr>
            <sz val="8"/>
            <rFont val="Tahoma"/>
            <family val="2"/>
          </rPr>
          <t>Carrying a balance in 39B 900000 is allowed but you should know why your revenues exceeded your debt service payments.</t>
        </r>
        <r>
          <rPr>
            <sz val="8"/>
            <rFont val="Tahoma"/>
            <family val="2"/>
          </rPr>
          <t xml:space="preserve">
</t>
        </r>
      </text>
    </comment>
    <comment ref="F22" authorId="0">
      <text>
        <r>
          <rPr>
            <sz val="8"/>
            <rFont val="Tahoma"/>
            <family val="2"/>
          </rPr>
          <t xml:space="preserve">Enter the dollar amount transferred from Fd 10 to Fd 50 to be used toward food service costs.
</t>
        </r>
      </text>
    </comment>
    <comment ref="F30" authorId="0">
      <text>
        <r>
          <rPr>
            <sz val="8"/>
            <rFont val="Tahoma"/>
            <family val="2"/>
          </rPr>
          <t xml:space="preserve">Enter the dollar amount transferred from Fd 23 to Fd 38 to be used toward TEACH loan payments.
</t>
        </r>
      </text>
    </comment>
    <comment ref="F26" authorId="0">
      <text>
        <r>
          <rPr>
            <sz val="8"/>
            <rFont val="Tahoma"/>
            <family val="2"/>
          </rPr>
          <t>Enter the dollar amount transferred from Fd 10 to Fd 99 to be used toward cooperative program costs.</t>
        </r>
      </text>
    </comment>
    <comment ref="F23" authorId="0">
      <text>
        <r>
          <rPr>
            <sz val="8"/>
            <rFont val="Tahoma"/>
            <family val="2"/>
          </rPr>
          <t>Carrying a balance in 50B 900000 is allowed.  You may never have a negative balance in Fd 50.  It is always backed up by a transfer from Fd 10.</t>
        </r>
      </text>
    </comment>
    <comment ref="F27" authorId="0">
      <text>
        <r>
          <rPr>
            <sz val="8"/>
            <rFont val="Tahoma"/>
            <family val="2"/>
          </rPr>
          <t>Enter the Fd 99 balance after making the journal entry in your ledger that will transfer dollars from Fd 10 to Fd 99.
The balance in 99B 900000 must be "0".</t>
        </r>
      </text>
    </comment>
    <comment ref="F31" authorId="0">
      <text>
        <r>
          <rPr>
            <sz val="8"/>
            <rFont val="Tahoma"/>
            <family val="2"/>
          </rPr>
          <t xml:space="preserve">Indicating your district number here will allow us to identify your TEACH debt service entries.  These entries will then be edited against the information from the TEACH Board.  
</t>
        </r>
      </text>
    </comment>
    <comment ref="F34" authorId="0">
      <text>
        <r>
          <rPr>
            <sz val="8"/>
            <rFont val="Tahoma"/>
            <family val="2"/>
          </rPr>
          <t xml:space="preserve">Enter the dollar amount transferred from Fd 23 to Fd 39 to be used for paying TEACH debt service. </t>
        </r>
      </text>
    </comment>
    <comment ref="F35" authorId="0">
      <text>
        <r>
          <rPr>
            <sz val="8"/>
            <rFont val="Tahoma"/>
            <family val="2"/>
          </rPr>
          <t>Indicating your district number here will allow us to identify your TEACH debt service entries.  These entries will then be edited against the information from the TEACH Board</t>
        </r>
      </text>
    </comment>
    <comment ref="F18" authorId="0">
      <text>
        <r>
          <rPr>
            <sz val="8"/>
            <rFont val="Tahoma"/>
            <family val="2"/>
          </rPr>
          <t xml:space="preserve">Enter the dollar amount transferred from Fd 10 to Fd 39 to be used toward debt service payments.
</t>
        </r>
      </text>
    </comment>
    <comment ref="M18" authorId="0">
      <text>
        <r>
          <rPr>
            <sz val="8"/>
            <rFont val="Tahoma"/>
            <family val="2"/>
          </rPr>
          <t xml:space="preserve">Enter the expenditure to be recorded in Fd 10.  This must equal the revenue recorded in 39R 410000 110. 
</t>
        </r>
      </text>
    </comment>
    <comment ref="F19" authorId="0">
      <text>
        <r>
          <rPr>
            <sz val="8"/>
            <rFont val="Tahoma"/>
            <family val="2"/>
          </rPr>
          <t>Carrying a balance in 39B 900000 is allowed but you should know why your revenues exceeded your debt service payments.</t>
        </r>
        <r>
          <rPr>
            <sz val="8"/>
            <rFont val="Tahoma"/>
            <family val="2"/>
          </rPr>
          <t xml:space="preserve">
</t>
        </r>
      </text>
    </comment>
  </commentList>
</comments>
</file>

<file path=xl/sharedStrings.xml><?xml version="1.0" encoding="utf-8"?>
<sst xmlns="http://schemas.openxmlformats.org/spreadsheetml/2006/main" count="2303" uniqueCount="924">
  <si>
    <t>Other Capital Projects Fund</t>
  </si>
  <si>
    <t>Private Benefit Trust Fund</t>
  </si>
  <si>
    <t>Investment Trust Fund</t>
  </si>
  <si>
    <t>Error Messages</t>
  </si>
  <si>
    <t>NO ENTRY</t>
  </si>
  <si>
    <t>Fund 60 has no Fund Balance</t>
  </si>
  <si>
    <t xml:space="preserve"> </t>
  </si>
  <si>
    <t>TOTAL REVENUES (taken from general ledger)</t>
  </si>
  <si>
    <t>TOTAL EXPENDITURES (taken from general ledger)</t>
  </si>
  <si>
    <t>Fund 10 Trial Balance</t>
  </si>
  <si>
    <t>Fund 21 Trial Balance</t>
  </si>
  <si>
    <t xml:space="preserve">Special Revenue Trust Fund </t>
  </si>
  <si>
    <t>Fund 23 Trial Balance</t>
  </si>
  <si>
    <t>Fund 27 Trial Balance</t>
  </si>
  <si>
    <t>Fund 29 Trial Balance</t>
  </si>
  <si>
    <t>Fund 38 Trial Balance</t>
  </si>
  <si>
    <t>Fund 39 Trial Balance</t>
  </si>
  <si>
    <t>Referendum Debt Service Fund</t>
  </si>
  <si>
    <t>Fund 41 Trial Balance</t>
  </si>
  <si>
    <t>Fund 48 Trial Balance</t>
  </si>
  <si>
    <t>TIF Captial Improvement Levy Fund (Kenosha only)</t>
  </si>
  <si>
    <t>Fund 49 Trial Balance</t>
  </si>
  <si>
    <t>Fund 50 Trial Balance</t>
  </si>
  <si>
    <t>Fund 60 Trial Balance</t>
  </si>
  <si>
    <t>Fund 72 Trial Balance</t>
  </si>
  <si>
    <t>Fund 73 Trial Balance</t>
  </si>
  <si>
    <t>Employee Benefit Trust Fund</t>
  </si>
  <si>
    <t>Fund 76 Trial Balance</t>
  </si>
  <si>
    <t>Fund 80 Trial Balance</t>
  </si>
  <si>
    <t>Fund 93 Trial Balance</t>
  </si>
  <si>
    <t>Fund 99 Trial Balance</t>
  </si>
  <si>
    <t>Fund 91 Trial Balance</t>
  </si>
  <si>
    <t>Packaged Services</t>
  </si>
  <si>
    <t>TEACH Program Consortium</t>
  </si>
  <si>
    <t>Other Package &amp; Cooperative Program Fund</t>
  </si>
  <si>
    <t>Sample District</t>
  </si>
  <si>
    <r>
      <t xml:space="preserve">AMOUNT IN </t>
    </r>
    <r>
      <rPr>
        <b/>
        <sz val="8"/>
        <rFont val="Arial"/>
        <family val="2"/>
      </rPr>
      <t>FUND 50</t>
    </r>
    <r>
      <rPr>
        <sz val="8"/>
        <rFont val="Arial"/>
        <family val="2"/>
      </rPr>
      <t xml:space="preserve"> TRANSFERRED FROM FUND 10</t>
    </r>
  </si>
  <si>
    <r>
      <t xml:space="preserve">AMOUNT IN </t>
    </r>
    <r>
      <rPr>
        <b/>
        <sz val="8"/>
        <rFont val="Arial"/>
        <family val="2"/>
      </rPr>
      <t>FUND 27</t>
    </r>
    <r>
      <rPr>
        <sz val="8"/>
        <rFont val="Arial"/>
        <family val="2"/>
      </rPr>
      <t xml:space="preserve"> TRANSFERRED FROM FUND 10</t>
    </r>
  </si>
  <si>
    <r>
      <t xml:space="preserve">AMOUNT IN </t>
    </r>
    <r>
      <rPr>
        <b/>
        <sz val="8"/>
        <rFont val="Arial"/>
        <family val="2"/>
      </rPr>
      <t>FUND 38</t>
    </r>
    <r>
      <rPr>
        <sz val="8"/>
        <rFont val="Arial"/>
        <family val="2"/>
      </rPr>
      <t xml:space="preserve"> TRANSFERRED FROM FUND 10</t>
    </r>
  </si>
  <si>
    <r>
      <t xml:space="preserve">AMOUNT IN </t>
    </r>
    <r>
      <rPr>
        <b/>
        <sz val="8"/>
        <rFont val="Arial"/>
        <family val="2"/>
      </rPr>
      <t>FUND 39</t>
    </r>
    <r>
      <rPr>
        <sz val="8"/>
        <rFont val="Arial"/>
        <family val="2"/>
      </rPr>
      <t xml:space="preserve"> TRANSFERRED FROM FUND 10</t>
    </r>
  </si>
  <si>
    <r>
      <t xml:space="preserve">AMOUNT IN </t>
    </r>
    <r>
      <rPr>
        <b/>
        <sz val="8"/>
        <rFont val="Arial"/>
        <family val="2"/>
      </rPr>
      <t>FUND 99</t>
    </r>
    <r>
      <rPr>
        <sz val="8"/>
        <rFont val="Arial"/>
        <family val="2"/>
      </rPr>
      <t xml:space="preserve"> TRANSFERRED FROM FUND 10</t>
    </r>
  </si>
  <si>
    <r>
      <t xml:space="preserve">AMOUNT IN </t>
    </r>
    <r>
      <rPr>
        <b/>
        <sz val="8"/>
        <rFont val="Arial"/>
        <family val="2"/>
      </rPr>
      <t>FUND 38</t>
    </r>
    <r>
      <rPr>
        <sz val="8"/>
        <rFont val="Arial"/>
        <family val="2"/>
      </rPr>
      <t xml:space="preserve"> TRANSFERRED FROM FUND 23</t>
    </r>
  </si>
  <si>
    <t>MUST EQUAL</t>
  </si>
  <si>
    <t xml:space="preserve">OPERATING TRANSFERS INTO. . . . . . . . . . . . . . . . . . . . . . </t>
  </si>
  <si>
    <t xml:space="preserve">  . . . . . . . . . . . . . . . . . . OPERATING TRANSFERS OUT OF</t>
  </si>
  <si>
    <r>
      <t>Indirect Cost Payments from other funds</t>
    </r>
    <r>
      <rPr>
        <b/>
        <i/>
        <sz val="8"/>
        <rFont val="Arial"/>
        <family val="2"/>
      </rPr>
      <t>. . . . .</t>
    </r>
  </si>
  <si>
    <t xml:space="preserve">  . . . . . Indirect Cost Transfer to the General Fund </t>
  </si>
  <si>
    <t>Residual Balance Transfer from other funds. . . .</t>
  </si>
  <si>
    <t>. . . . Residual Balance Transfers to other funds</t>
  </si>
  <si>
    <t>Transfers</t>
  </si>
  <si>
    <t>ABBOTSFORD</t>
  </si>
  <si>
    <t>10 612 000 287 255.105  TRANSP REIMB-POSTSEC ENR OPTIONS PGM</t>
  </si>
  <si>
    <t>ADAMS-FRIENDSHIP AREA</t>
  </si>
  <si>
    <t>10 612 000 271 255.108  AID FOR TRANSPORTATION-OPEN ENROLLMENT</t>
  </si>
  <si>
    <t>ALBANY</t>
  </si>
  <si>
    <t>10 612 000 210 255.107  GEN TRANS. AID FOR PUBLIC &amp;&amp;NP SCH PUPILS</t>
  </si>
  <si>
    <t>ALGOMA</t>
  </si>
  <si>
    <t>10 613 000 262 255.103  COMMON SCHOOL FUND LIBRARY AID</t>
  </si>
  <si>
    <t>ALMA</t>
  </si>
  <si>
    <t>10 614 000 266 255.104  DRIVERS EDUCATION AID</t>
  </si>
  <si>
    <t>ALMA CENTER</t>
  </si>
  <si>
    <t>10 615 021 201 255.205  INTEGRATION TRANSFER - RESIDENT</t>
  </si>
  <si>
    <t>ALMOND-BANCROFT</t>
  </si>
  <si>
    <t>10 616 022 201 255.204  INTEGRATION TRANSFER - NON RESIDENT</t>
  </si>
  <si>
    <t>ALTOONA</t>
  </si>
  <si>
    <t>10 618 322 207 255.106  BILINGUAL/BICULTURAL AID(LEA)</t>
  </si>
  <si>
    <t>AMERY</t>
  </si>
  <si>
    <t>10 619 000 213 255.111  SUPPLEMENTAL AID  LARGE AREA (s.115.435)</t>
  </si>
  <si>
    <t>ANTIGO</t>
  </si>
  <si>
    <t>10 619 360 218 255.109  CHARTER SCHOOLS STATE AID (s.118.40)</t>
  </si>
  <si>
    <t>APPLETON AREA</t>
  </si>
  <si>
    <t>10 630 000 310 255.903  MINORITY GROUP PUPIL SCHOLARSHIPS</t>
  </si>
  <si>
    <t>ARCADIA</t>
  </si>
  <si>
    <t>10 630 000 305 255.906  ELKS AND EASTER SEALS CENTER</t>
  </si>
  <si>
    <t>ARGYLE</t>
  </si>
  <si>
    <t>10 630 004 232 435.580  YOUTH TOBACCO PREVENTION &amp; EDUCATION</t>
  </si>
  <si>
    <t>ARROWHEAD UHS</t>
  </si>
  <si>
    <t>10 630 200 205 255.314  MPS 5 YEAR K (S.119.71)</t>
  </si>
  <si>
    <t>ASHLAND</t>
  </si>
  <si>
    <t>10 630 210 101 255.333  TRANSITIONAL EDUCATION PROGRAM (S20.005(3)</t>
  </si>
  <si>
    <t>ASHWAUBENON</t>
  </si>
  <si>
    <t>10 630 331 219 255.305  PRESCHOOL TO GRADE 5 PROGRAMS</t>
  </si>
  <si>
    <t>ATHENS</t>
  </si>
  <si>
    <t>10 630 355 229 255.329  SPECIAL COUNSELOR GRANT</t>
  </si>
  <si>
    <t>AUBURNDALE</t>
  </si>
  <si>
    <t>10 630 386 232 255.315  TOBACCO SETTLEMENT</t>
  </si>
  <si>
    <t>AUGUSTA</t>
  </si>
  <si>
    <t>10 630 388 133 255.321  AODA--PROGRAM GRANTS</t>
  </si>
  <si>
    <t>BALDWIN-WOODVILLE AREA</t>
  </si>
  <si>
    <t>10 630 394 276 255.330  ALTERNATIVE EDUCATION (S. 115.366(1))</t>
  </si>
  <si>
    <t>BANGOR</t>
  </si>
  <si>
    <t>10 630 395 221 255.306  AL &amp;&amp; DRUG ABUSE PROGRAM (S115.36(A))</t>
  </si>
  <si>
    <t>BARABOO</t>
  </si>
  <si>
    <t>10 630 396 134 255.307  ALCOHOL/DRIVER &amp;&amp; TRAFFIC SAFETY PROG (LEA</t>
  </si>
  <si>
    <t>BARNEVELD</t>
  </si>
  <si>
    <t>10 630 397 278 255.312  YOUTH ALCOHOL &amp; OTHER DRUG ABUSE(s115.361)</t>
  </si>
  <si>
    <t>BARRON AREA</t>
  </si>
  <si>
    <t>10 630 399 273 255.327  HEAD START (S115.3615)</t>
  </si>
  <si>
    <t>BAYFIELD</t>
  </si>
  <si>
    <t>10 630 399 225 255.327  HEAD START (s115.3615)</t>
  </si>
  <si>
    <t>BEAVER DAM</t>
  </si>
  <si>
    <t>10 713 400 232 84.048   CARL PERKINS ACT FORMULA ALLOCATION GRANT</t>
  </si>
  <si>
    <t>BEECHER-DUNBAR-PEMBINE</t>
  </si>
  <si>
    <t>10 713 410 232 84.048   CARL PERKINS ACT 10% GRANT</t>
  </si>
  <si>
    <t>BELLEVILLE</t>
  </si>
  <si>
    <t>10 713 420 232 84.048   CARL PERKINS ACT LEADERSHIP GRANT</t>
  </si>
  <si>
    <t>BELMONT COMMUNITY</t>
  </si>
  <si>
    <t>10 730 000 344 84.272   GEAR UP PROGRAM (PRIVATE IHE)</t>
  </si>
  <si>
    <t>BELOIT</t>
  </si>
  <si>
    <t>10 730 000 241 84.281   IASA TITLE II--EISENHOWER</t>
  </si>
  <si>
    <t>BELOIT TURNER</t>
  </si>
  <si>
    <t>10 730 000 232 93.560   FAMILY SUPPORT PAYMENTS TO STATES (LEARNFA</t>
  </si>
  <si>
    <t>BENTON</t>
  </si>
  <si>
    <t>10 730 003 241 84.272   GEAR UP PROGRAM (PUBLIC IHE)</t>
  </si>
  <si>
    <t>BERLIN AREA</t>
  </si>
  <si>
    <t>10 730 150 241 84.332A  ESEA TITLE I-F COMP SCHOOL REFORM DEMO</t>
  </si>
  <si>
    <t>BIG FOOT UHS</t>
  </si>
  <si>
    <t>10 730 251 343 45.310   LIBRARY SERVICES AND TECHNOLOGY ACT (LSTA)</t>
  </si>
  <si>
    <t>BIRCHWOOD</t>
  </si>
  <si>
    <t>10 730 328 241 84.318   ESEA TITLE II-D EDUCATION TECHNOLOGY</t>
  </si>
  <si>
    <t>BLACK HAWK</t>
  </si>
  <si>
    <t>10 730 329 241 84.186   ESEA IV-A SAFE AND DRUG FREE SCHOOLS ACT</t>
  </si>
  <si>
    <t>BLACK RIVER FALLS</t>
  </si>
  <si>
    <t>10 730 330 241 84.186   IASA TITLE IV (TECH ASSISTANCE GRANT)</t>
  </si>
  <si>
    <t>BLAIR-TAYLOR</t>
  </si>
  <si>
    <t>10 730 335 241 84.196   ESEA TITLE X-C HOMELESS CHILDREN</t>
  </si>
  <si>
    <t>BLOOMER</t>
  </si>
  <si>
    <t>10 730 336 241 84.249   FOREIGN LANGUAGE ASSISTANCE</t>
  </si>
  <si>
    <t>BONDUEL</t>
  </si>
  <si>
    <t>10 730 337 232 94.004   SUMMER SERVICE LEARNING INSTITUTE</t>
  </si>
  <si>
    <t>BOSCOBEL AREA</t>
  </si>
  <si>
    <t>10 730 338 241 84.190   CHRISTA MCAULIFFE FELLOWSHIP PROGRAM</t>
  </si>
  <si>
    <t>BOULDER JUNCTION J1</t>
  </si>
  <si>
    <t>10 730 339 241 84.215   CITIZENSHIP CHARACTER EDUCATION</t>
  </si>
  <si>
    <t>BOWLER</t>
  </si>
  <si>
    <t>10 730 340 224 93.558   AID TO MILWAUKEE PUBLIC SCHOOLS (TANF)</t>
  </si>
  <si>
    <t>BOYCEVILLE COMMUNITY</t>
  </si>
  <si>
    <t>10 730 348 241 84.173   IDEA PRESCHOOL DISCRETIONARY (CDEB)</t>
  </si>
  <si>
    <t>BRIGHTON #1</t>
  </si>
  <si>
    <t>10 730 359 241 84.340   IASA CLASS SIZE REDUCTION PROGRAM</t>
  </si>
  <si>
    <t>BRILLION</t>
  </si>
  <si>
    <t>10 730 360 241 84.282   ESEA V-B CHARTER SCHOOLS FEDERAL AID</t>
  </si>
  <si>
    <t>BRISTOL #1</t>
  </si>
  <si>
    <t>10 730 361 241 84.336A  TEACHER QUALITY ENHANCEMENT GRANTS</t>
  </si>
  <si>
    <t>BRODHEAD</t>
  </si>
  <si>
    <t>10 730 363 241 94.004   DIGITAL DIVIDE</t>
  </si>
  <si>
    <t>BROWN DEER</t>
  </si>
  <si>
    <t>10 730 364 241 84.352   SCHOOL RENOVATION/IDEA/TECHNOLOGY PROGRAM</t>
  </si>
  <si>
    <t>BRUCE</t>
  </si>
  <si>
    <t>10 730 365 241 84.367   ESEA TITLE II-A TEACHER/PRINCIPAL TRAINING</t>
  </si>
  <si>
    <t>BURLINGTON AREA</t>
  </si>
  <si>
    <t>10 730 367 241 84.287   ESEA TITLE IV-B 21ST CENTURY COMM LRNG CTR</t>
  </si>
  <si>
    <t>BUTTERNUT</t>
  </si>
  <si>
    <t>10 730 368 241 84.358   ESEA TITLE VI-B RURAL EDUCATION INITIATIVE</t>
  </si>
  <si>
    <t>CADOTT COMMUNITY</t>
  </si>
  <si>
    <t>10 730 391 241 84.365   ESEA III-A ENGLISH LANGUAGE ACQUISITION</t>
  </si>
  <si>
    <t>CAMBRIA-FRIESLAND</t>
  </si>
  <si>
    <t>10 730 536 241 84.162   IASA EMERGENCY IMMIGRANT EDUCATION ASSIST</t>
  </si>
  <si>
    <t>CAMBRIDGE</t>
  </si>
  <si>
    <t>10 730 537 241 94.013   VOLUNTEERS IN SERVICE TO AMERICA (VISTA)</t>
  </si>
  <si>
    <t>CAMERON</t>
  </si>
  <si>
    <t>10 730 538 241 93.576   REFUGEE SCHOOL IMPACT</t>
  </si>
  <si>
    <t>CAMPBELLSPORT</t>
  </si>
  <si>
    <t>10 730 539 241 84.195   TRAINING FOR ALL TEACHERS</t>
  </si>
  <si>
    <t>CASHTON</t>
  </si>
  <si>
    <t>10 751 131 241 84.348A  TITLE I ACCOUNTABILITY GRANTS</t>
  </si>
  <si>
    <t>CASSVILLE</t>
  </si>
  <si>
    <t>10 751 140 241 84.010   ESEA TITLE I-D DELINQUENT (LEA)</t>
  </si>
  <si>
    <t>CEDAR GROVE-BELGIUM AREA</t>
  </si>
  <si>
    <t>Enter Amounts Pertaining to Long Term Notes From Ledger Accounts</t>
  </si>
  <si>
    <t xml:space="preserve">State Trust Fund </t>
  </si>
  <si>
    <t>TEACH LOANS</t>
  </si>
  <si>
    <t>10 751 141 241 84.010   ESEA TITLE I-A BASIC GRANT (LEA)</t>
  </si>
  <si>
    <t>CEDARBURG</t>
  </si>
  <si>
    <t>10 751 142 241 84.011   ESEA TITLE I-C MIGRANT (LEA)</t>
  </si>
  <si>
    <t>CENTRAL/WESTOSHA UHS</t>
  </si>
  <si>
    <t>10 751 143 241 84.013   ESEA TITLE I-D NEGLECTED &amp; DELINQUENT</t>
  </si>
  <si>
    <t>CHETEK</t>
  </si>
  <si>
    <t>10 751 144 241 84.216   IASA TITLE I CAPITAL EXPENSES</t>
  </si>
  <si>
    <t>CHILTON</t>
  </si>
  <si>
    <t>10 751 145 241 84.218   ESEA TITLE I-A STATE PROGRAM IMPROVEMENT</t>
  </si>
  <si>
    <t>CHIPPEWA FALLS AREA</t>
  </si>
  <si>
    <t>10 751 146 241 84.213   ESEA TITLE I-B SUBPART 3 EVEN START - SEA</t>
  </si>
  <si>
    <t>CLAYTON</t>
  </si>
  <si>
    <t>10 751 146 344 84.213   ESEA TITLE I-B SUBPART 3 EVEN START-PRIVAT</t>
  </si>
  <si>
    <t>CLEAR LAKE</t>
  </si>
  <si>
    <t>10 751 362 241 84.330   ESEA TITLE I-G ADVANCED PAYMENT</t>
  </si>
  <si>
    <t>CLINTON COMMUNITY</t>
  </si>
  <si>
    <t>10 751 366 241 84.213   ESEA TITLE I-B READING FIRST</t>
  </si>
  <si>
    <t>CLINTONVILLE</t>
  </si>
  <si>
    <t>10 752 000 241 84.298   TITLE VI</t>
  </si>
  <si>
    <t>COCHRANE-FOUNTAIN CITY</t>
  </si>
  <si>
    <t>10 752 157 241 84.298   ESEA V-A INNOVATIVE PROGRAMS</t>
  </si>
  <si>
    <t>COLBY</t>
  </si>
  <si>
    <t>27 730 341 241 84.027   IDEA FLOW THROUGH</t>
  </si>
  <si>
    <t>COLEMAN</t>
  </si>
  <si>
    <t>27 730 342 241 84.027   IDEA DISCRETIONARY</t>
  </si>
  <si>
    <t>COLFAX</t>
  </si>
  <si>
    <t>27 730 347 241 84.173   IDEA PRESCHOOL ENTITLEMENT</t>
  </si>
  <si>
    <t>COLUMBUS</t>
  </si>
  <si>
    <t>27 730 348 241 84.173   IDEA PRESCHOOL DISCRETIONARY</t>
  </si>
  <si>
    <t>CORNELL</t>
  </si>
  <si>
    <t>29 630 000 127 255.999  NATIONAL SCIENCE TEACHERS ASSN GRANT</t>
  </si>
  <si>
    <t>CRANDON</t>
  </si>
  <si>
    <t>29 713 400 232 84.048   CARL PERKINS ACT FORMULA ALLOCATION GRANT</t>
  </si>
  <si>
    <t>CRIVITZ</t>
  </si>
  <si>
    <t>29 713 410 232 84.048   CARL PERKINS ACT 10% GRANT</t>
  </si>
  <si>
    <t>CUBA CITY</t>
  </si>
  <si>
    <t>29 713 420 232 84.048   CARL PERKINS ACT LEADERSHIP GRANT</t>
  </si>
  <si>
    <t>CUDAHY</t>
  </si>
  <si>
    <t>29 730 329 241 84.186   ESEA TITLE IV-A DRUG FREE SCHOOLS ACT</t>
  </si>
  <si>
    <t>CUMBERLAND</t>
  </si>
  <si>
    <t>29 730 330 241 84.186   ESEA TITLE IV-A TECH ASSISTANCE GRANT</t>
  </si>
  <si>
    <t>D C EVEREST AREA</t>
  </si>
  <si>
    <t>29 730 332 241 93.938   SCHOOL FOOD SAFETY</t>
  </si>
  <si>
    <t>DARLINGTON COMMUNITY</t>
  </si>
  <si>
    <t>29 730 334 241 84.186   CENTER FOR DISEASE CONTROL - BASIC</t>
  </si>
  <si>
    <t>DEERFIELD COMMUNITY</t>
  </si>
  <si>
    <t>29 730 337 232 94.004   SERVE AMERICA--SCHOOL BASED ORG.</t>
  </si>
  <si>
    <t>DEFOREST AREA</t>
  </si>
  <si>
    <t>29 730 339 241 84.215   CITIZENSHIP CHARACTER EDUCATION</t>
  </si>
  <si>
    <t>DELAVAN-DARIEN</t>
  </si>
  <si>
    <t>29 730 351 232 94.001   SERVE AMERICA-COMMUNITY BASED ORGANIZATION</t>
  </si>
  <si>
    <t>DENMARK</t>
  </si>
  <si>
    <t>29 730 361 241 84.336A  TEACHER QUALITY ENHANCEMENT GRANTS</t>
  </si>
  <si>
    <t>DEPERE</t>
  </si>
  <si>
    <t>29 730 363 241 94.004   DIGITAL DIVIDE</t>
  </si>
  <si>
    <t>DESOTO AREA</t>
  </si>
  <si>
    <t>50 617 542 209 255.102  STATE SCHOOL LUNCH AID</t>
  </si>
  <si>
    <t>DODGELAND</t>
  </si>
  <si>
    <t>50 617 543 215 255.344  SCHOOL BREAKFAST PROGRAM</t>
  </si>
  <si>
    <t>DODGEVILLE</t>
  </si>
  <si>
    <t>50 617 544 214 255.109  WI MORNING MILK PROGRAM</t>
  </si>
  <si>
    <t>DOVER #1</t>
  </si>
  <si>
    <t>50 630 000 125 255.110  COMMODITIES</t>
  </si>
  <si>
    <t>DRUMMOND</t>
  </si>
  <si>
    <t>50 717 546 241 10.553   FOOD SERVICE AID-BREAKFAST</t>
  </si>
  <si>
    <t>DURAND</t>
  </si>
  <si>
    <t>50 717 547 241 10.555   FOOD SERVICE AID-LUNCH</t>
  </si>
  <si>
    <t>EAST TROY COMMUNITY</t>
  </si>
  <si>
    <t>50 717 548 241 10.556   FOOD SERVICE AID-MILK</t>
  </si>
  <si>
    <t>EAU CLAIRE AREA</t>
  </si>
  <si>
    <t>50 717 551 241 10.558   DAY CARE FOOD AID (CESA)</t>
  </si>
  <si>
    <t>EDGAR</t>
  </si>
  <si>
    <t>50 730 549 241 10.553   KOHL SCHOOL BREAKFAST-STARTUP GRANT</t>
  </si>
  <si>
    <t>EDGERTON</t>
  </si>
  <si>
    <t>80 617 543 209 255.108  NUTRITION IMPROVEMENT ELDERLY</t>
  </si>
  <si>
    <t>ELCHO</t>
  </si>
  <si>
    <t>80 630 000 217 255.310  AMER. INDIAN LANG. &amp; CULTURE ED PROGRAM</t>
  </si>
  <si>
    <t>ELEVA-STRUM</t>
  </si>
  <si>
    <t>80 717 551 241 010.558  DAY CARE FOOD AID</t>
  </si>
  <si>
    <t>ELK MOUND AREA</t>
  </si>
  <si>
    <t>99 618 322 207 255.106  BILINGUAL/BICULTURAL AID(LEA)</t>
  </si>
  <si>
    <t>39 E 289000 674</t>
  </si>
  <si>
    <t>38 E 289000 674</t>
  </si>
  <si>
    <t>38 E 289000 675</t>
  </si>
  <si>
    <t>39 E 289000 675</t>
  </si>
  <si>
    <t>38 E 289000 673</t>
  </si>
  <si>
    <t>39 E 289000 673</t>
  </si>
  <si>
    <t>ELKHART LAKE-GLENBEULAH</t>
  </si>
  <si>
    <t>99 630 386 232 255.315  TOBACCO SETTLEMENT</t>
  </si>
  <si>
    <t>ELKHORN AREA</t>
  </si>
  <si>
    <t>99 630 387 226 255.301  PEER REVIEW AND MENTORING</t>
  </si>
  <si>
    <t>ELLSWORTH COMMUNITY</t>
  </si>
  <si>
    <t>99 630 388 133 255.321  AODA--PROGRAM GRANTS</t>
  </si>
  <si>
    <t>ELMBROOK</t>
  </si>
  <si>
    <t>99 630 394 276 255.330  ALTERNATIVE EDUCATION (S. 115.366(1))</t>
  </si>
  <si>
    <t>ELMWOOD</t>
  </si>
  <si>
    <t>99 630 396 134 255.307  ALCOHOL/DRIVER &amp;&amp; TRAFFIC SAFETY PROG (COO</t>
  </si>
  <si>
    <t>ERIN</t>
  </si>
  <si>
    <t>99 630 397 278 255.312  YOUTH ALCOHOL &amp; OTHER DRUG ABUSE(s115.361)</t>
  </si>
  <si>
    <t>EVANSVILLE COMMUNITY</t>
  </si>
  <si>
    <t>99 730 328 241 84.318   ESEA TITLE II-D EDUCATION TECHNOLOGY</t>
  </si>
  <si>
    <t>FALL CREEK</t>
  </si>
  <si>
    <t>99 730 329 241 84.186   ESEA IV-A SAFE AND DRUG FREE SCHOOLS ACT</t>
  </si>
  <si>
    <t>FALL RIVER</t>
  </si>
  <si>
    <t>99 730 330 241 84.186   ESEA TITLE IV (TECH ASSISTANCE GRANT)</t>
  </si>
  <si>
    <t>FENNIMORE COMMUNITY</t>
  </si>
  <si>
    <t>99 730 360 241 84.282   ESEA V-B CHARTER SCHOOLS</t>
  </si>
  <si>
    <t>FLAMBEAU</t>
  </si>
  <si>
    <t>99 730 361 241 84.336A  TEACHER QUALITY ENHANCEMENT GRANTS</t>
  </si>
  <si>
    <t>FLORENCE</t>
  </si>
  <si>
    <t>99 730 363 241 94.004   DIGITAL DIVIDE</t>
  </si>
  <si>
    <t>FOND DU LAC</t>
  </si>
  <si>
    <t>99 752 157 241 84.298   ESEA V-A INNOVATIVE PROGRAMS</t>
  </si>
  <si>
    <t>FONTANA J8</t>
  </si>
  <si>
    <t>FORT ATKINSON</t>
  </si>
  <si>
    <t>FOX POINT J2</t>
  </si>
  <si>
    <t>FRANKLIN PUBLIC</t>
  </si>
  <si>
    <t>FREDERIC</t>
  </si>
  <si>
    <t>FREEDOM AREA</t>
  </si>
  <si>
    <t>FRIESS LAKE</t>
  </si>
  <si>
    <t>GALESVILLE-ETTRICK</t>
  </si>
  <si>
    <t>GENEVA J4</t>
  </si>
  <si>
    <t>GENOA CITY J2</t>
  </si>
  <si>
    <t>GERMANTOWN</t>
  </si>
  <si>
    <t>GIBRALTAR AREA</t>
  </si>
  <si>
    <t>GILLETT</t>
  </si>
  <si>
    <t>GILMAN</t>
  </si>
  <si>
    <t>GILMANTON</t>
  </si>
  <si>
    <t>GLENDALE-RIVER HILLS</t>
  </si>
  <si>
    <t>GLENWOOD CITY</t>
  </si>
  <si>
    <t>GLIDDEN</t>
  </si>
  <si>
    <t>GOODMAN-ARMSTRONG</t>
  </si>
  <si>
    <t>GRAFTON</t>
  </si>
  <si>
    <t>GRANTON AREA</t>
  </si>
  <si>
    <t>GRANTSBURG</t>
  </si>
  <si>
    <t>GREEN BAY AREA</t>
  </si>
  <si>
    <t>GREEN LAKE</t>
  </si>
  <si>
    <t>GREENDALE</t>
  </si>
  <si>
    <t>GREENFIELD</t>
  </si>
  <si>
    <t>GREENWOOD</t>
  </si>
  <si>
    <t>HAMILTON</t>
  </si>
  <si>
    <t>HARTFORD J1</t>
  </si>
  <si>
    <t>HARTFORD UHS</t>
  </si>
  <si>
    <t>HARTLAND-LAKESIDE J3</t>
  </si>
  <si>
    <t>HAYWARD COMMUNITY</t>
  </si>
  <si>
    <t>HERMAN #22</t>
  </si>
  <si>
    <t>HIGHLAND</t>
  </si>
  <si>
    <t>HILBERT</t>
  </si>
  <si>
    <t>HILLSBORO</t>
  </si>
  <si>
    <t>HOLMEN</t>
  </si>
  <si>
    <t>HORICON</t>
  </si>
  <si>
    <t>HORTONVILLE</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</si>
  <si>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</si>
  <si>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</si>
  <si>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</si>
  <si>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</si>
  <si>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</si>
  <si>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</si>
  <si>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</si>
  <si>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</si>
  <si>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</si>
  <si>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</si>
  <si>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</si>
  <si>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</si>
  <si>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</si>
  <si>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</si>
  <si>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</si>
  <si>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</si>
  <si>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</si>
  <si>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</si>
  <si>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</si>
  <si>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</si>
  <si>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</si>
  <si>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</si>
  <si>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</si>
  <si>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</si>
  <si>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LADYSMITH-HAWKINS</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</si>
  <si>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</si>
  <si>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</si>
  <si>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</si>
  <si>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</si>
  <si>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</si>
  <si>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</si>
  <si>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</si>
  <si>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</si>
  <si>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</si>
  <si>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</si>
  <si>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</si>
  <si>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</si>
  <si>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</si>
  <si>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</si>
  <si>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</si>
  <si>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</si>
  <si>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</si>
  <si>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</si>
  <si>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</si>
  <si>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</si>
  <si>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</si>
  <si>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</si>
  <si>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</si>
  <si>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</si>
  <si>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</si>
  <si>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</si>
  <si>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</si>
  <si>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</si>
  <si>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</si>
  <si>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</si>
  <si>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</si>
  <si>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</si>
  <si>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</si>
  <si>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</si>
  <si>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</si>
  <si>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</si>
  <si>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</si>
  <si>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</si>
  <si>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</si>
  <si>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</si>
  <si>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</si>
  <si>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</si>
  <si>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</si>
  <si>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</si>
  <si>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</si>
  <si>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</si>
  <si>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</si>
  <si>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</si>
  <si>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</si>
  <si>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</si>
  <si>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</si>
  <si>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</si>
  <si>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</si>
  <si>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</si>
  <si>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</si>
  <si>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</si>
  <si>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</si>
  <si>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</si>
  <si>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</si>
  <si>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</si>
  <si>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</si>
  <si>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</si>
  <si>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NEOSHO J3</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</si>
  <si>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</si>
  <si>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</si>
  <si>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</si>
  <si>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</si>
  <si>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</si>
  <si>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</si>
  <si>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</si>
  <si>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</si>
  <si>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</si>
  <si>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</si>
  <si>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</si>
  <si>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</si>
  <si>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</si>
  <si>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</si>
  <si>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</si>
  <si>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</si>
  <si>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</si>
  <si>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</si>
  <si>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</si>
  <si>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</si>
  <si>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</si>
  <si>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</si>
  <si>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</si>
  <si>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</si>
  <si>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</si>
  <si>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</si>
  <si>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</si>
  <si>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</si>
  <si>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</si>
  <si>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</si>
  <si>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</si>
  <si>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</si>
  <si>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</si>
  <si>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</si>
  <si>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</si>
  <si>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 FALLS</t>
  </si>
  <si>
    <t>PARKVIEW</t>
  </si>
  <si>
    <t>PECATONICA AREA</t>
  </si>
  <si>
    <t>PEPIN AREA</t>
  </si>
  <si>
    <t>PESHTIGO</t>
  </si>
  <si>
    <t>PEWAUKEE</t>
  </si>
  <si>
    <t>PHELPS</t>
  </si>
  <si>
    <t>PHILLIPS</t>
  </si>
  <si>
    <t>PITTSVILLE</t>
  </si>
  <si>
    <t>PLATTEVILLE</t>
  </si>
  <si>
    <t>PLUM CITY</t>
  </si>
  <si>
    <t>PLYMOUTH</t>
  </si>
  <si>
    <t>PORT EDWARDS</t>
  </si>
  <si>
    <t>PORT WASH-SAUKVILLE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</si>
  <si>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</si>
  <si>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</si>
  <si>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</si>
  <si>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</si>
  <si>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</si>
  <si>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</si>
  <si>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</si>
  <si>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</si>
  <si>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</si>
  <si>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</si>
  <si>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</si>
  <si>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</si>
  <si>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</si>
  <si>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</si>
  <si>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</si>
  <si>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</si>
  <si>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</si>
  <si>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</si>
  <si>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</si>
  <si>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RICHFIELD J 1</t>
  </si>
  <si>
    <t>RICHLAND</t>
  </si>
  <si>
    <t>RICHMOND</t>
  </si>
  <si>
    <t>RIO COMMUNITY</t>
  </si>
  <si>
    <t>RIPON</t>
  </si>
  <si>
    <t>RIVER FALLS</t>
  </si>
  <si>
    <t>RIVER RIDGE</t>
  </si>
  <si>
    <t>RIVER VALLEY</t>
  </si>
  <si>
    <t>RIVERDALE</t>
  </si>
  <si>
    <t>ROSENDALE-BRANDON</t>
  </si>
  <si>
    <t>ROSHOLT</t>
  </si>
  <si>
    <t>ROYALL</t>
  </si>
  <si>
    <t>RUBICON J6</t>
  </si>
  <si>
    <t>SAINT CROIX CENTRAL</t>
  </si>
  <si>
    <t>SAINT CROIX FALLS</t>
  </si>
  <si>
    <t>SAINT FRANCIS</t>
  </si>
  <si>
    <t>SALEM</t>
  </si>
  <si>
    <t>SAUK PRAIRIE</t>
  </si>
  <si>
    <t>SENECA</t>
  </si>
  <si>
    <t>SEVASTOPOL</t>
  </si>
  <si>
    <t>SEYMOUR COMMUNITY</t>
  </si>
  <si>
    <t>SHARON J11</t>
  </si>
  <si>
    <t>SHAWANO-GRESHAM</t>
  </si>
  <si>
    <t>SHEBOYGAN AREA</t>
  </si>
  <si>
    <t>SHEBOYGAN FALLS</t>
  </si>
  <si>
    <t>SHELL LAKE</t>
  </si>
  <si>
    <t>SHIOCTON</t>
  </si>
  <si>
    <t>SHOREWOOD</t>
  </si>
  <si>
    <t>SHULLSBURG</t>
  </si>
  <si>
    <t>Due to / Due from</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</si>
  <si>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</si>
  <si>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</si>
  <si>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</si>
  <si>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</si>
  <si>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</si>
  <si>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</si>
  <si>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</si>
  <si>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</si>
  <si>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</si>
  <si>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</si>
  <si>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</si>
  <si>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</si>
  <si>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</si>
  <si>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</si>
  <si>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</si>
  <si>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</si>
  <si>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t>
  </si>
  <si>
    <t>STOUGHTON AREA</t>
  </si>
  <si>
    <t>STRATFORD</t>
  </si>
  <si>
    <t>STURGEON BAY</t>
  </si>
  <si>
    <t>SUN PRAIRIE AREA</t>
  </si>
  <si>
    <t>SUPERIOR</t>
  </si>
  <si>
    <t>SURING</t>
  </si>
  <si>
    <t>SWALLOW</t>
  </si>
  <si>
    <t>THORP</t>
  </si>
  <si>
    <t>THREE LAKES</t>
  </si>
  <si>
    <t>TIGERTON</t>
  </si>
  <si>
    <t>TOMAH AREA</t>
  </si>
  <si>
    <t>TOMAHAWK</t>
  </si>
  <si>
    <t>TOMORROW RIVER</t>
  </si>
  <si>
    <t>TREVOR GRADE SCHOOL</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</si>
  <si>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</si>
  <si>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</si>
  <si>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</si>
  <si>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</si>
  <si>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</si>
  <si>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</si>
  <si>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</si>
  <si>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</si>
  <si>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</si>
  <si>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</si>
  <si>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</si>
  <si>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</si>
  <si>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</si>
  <si>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</si>
  <si>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</si>
  <si>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 J1</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</si>
  <si>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</si>
  <si>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</si>
  <si>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</si>
  <si>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</si>
  <si>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</si>
  <si>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</si>
  <si>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</si>
  <si>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</si>
  <si>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</si>
  <si>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</si>
  <si>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</si>
  <si>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</si>
  <si>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</si>
  <si>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</si>
  <si>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</si>
  <si>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</si>
  <si>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</si>
  <si>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</si>
  <si>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</si>
  <si>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</si>
  <si>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</si>
  <si>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WEYERHAEUSER AREA</t>
  </si>
  <si>
    <t>WHEATLAND J1</t>
  </si>
  <si>
    <t>WHITE LAKE</t>
  </si>
  <si>
    <t>WHITEFISH BAY</t>
  </si>
  <si>
    <t>WHITEHALL</t>
  </si>
  <si>
    <t>WHITEWATER</t>
  </si>
  <si>
    <t>WHITNALL</t>
  </si>
  <si>
    <t>WILD ROSE</t>
  </si>
  <si>
    <t>WILLIAMS BAY</t>
  </si>
  <si>
    <t>WILMOT GRADE SCHOOL</t>
  </si>
  <si>
    <t>WILMOT UHS</t>
  </si>
  <si>
    <t>WINNECONNE COMMUNITY</t>
  </si>
  <si>
    <t>WINTER</t>
  </si>
  <si>
    <t>WISCONSIN DELLS</t>
  </si>
  <si>
    <t>WISCONSIN HEIGHTS</t>
  </si>
  <si>
    <t>WISCONSIN RAPIDS</t>
  </si>
  <si>
    <t>WITTENBERG-BIRNAMWOOD</t>
  </si>
  <si>
    <t>WONEWOC-UNION CENTER</t>
  </si>
  <si>
    <t>WOODRUFF J1</t>
  </si>
  <si>
    <t>WRIGHTSTOWN COMMUNITY</t>
  </si>
  <si>
    <t>YORKVILLE J2</t>
  </si>
  <si>
    <t xml:space="preserve"> R</t>
  </si>
  <si>
    <t>E</t>
  </si>
  <si>
    <t>AMOUNT IN FUND 10 TRANSFERRED TO FUND 27</t>
  </si>
  <si>
    <t>AMOUNT IN FUND 10 TRANSFERRED TO FUND 38</t>
  </si>
  <si>
    <t>AMOUNT IN FUND 10 TRANSFERRED TO FUND 39</t>
  </si>
  <si>
    <t>AMOUNT IN FUND 10 TRANSFERRED TO FUND 50</t>
  </si>
  <si>
    <t>AMOUNT IN FUND 10 TRANSFERRED TO FUND 99</t>
  </si>
  <si>
    <t>=</t>
  </si>
  <si>
    <t>AMOUNT</t>
  </si>
  <si>
    <t>VARIANCE</t>
  </si>
  <si>
    <t>AMOUNT IN FUND 39 TRANSFERRED FROM FUND 23</t>
  </si>
  <si>
    <t>AMOUNT IN FUND 23 TRANSFERRED TO FUND 38</t>
  </si>
  <si>
    <t>AMOUNT IN FUND 23 TRANSFERRED TO FUND 39</t>
  </si>
  <si>
    <t>AMOUNT IN FUND 49 TRANSFERRED TO FUND 38</t>
  </si>
  <si>
    <t>AMOUNT IN FUND 49 TRANSFERRED TO FUND 39</t>
  </si>
  <si>
    <t>B</t>
  </si>
  <si>
    <t xml:space="preserve">  </t>
  </si>
  <si>
    <t>AMOUNT IN FUND 50 TRANSFERRED FROM FUND 80</t>
  </si>
  <si>
    <t>AMOUNT IN FUND 80 TRANSFERRED TO FUND 50</t>
  </si>
  <si>
    <t>AMOUNT IN FUND 10 TRANSFERRED FROM FUND 21</t>
  </si>
  <si>
    <t>AMOUNT IN FUND 10 TRANSFERRED FROM FUND 27</t>
  </si>
  <si>
    <t>AMOUNT IN FUND 10 TRANSFERRED FROM FUND 29</t>
  </si>
  <si>
    <t>AMOUNT IN FUND 10 TRANSFERRED FROM FUND 80</t>
  </si>
  <si>
    <t>AMOUNT IN FUND 10 TRANSFERRED FROM FUND 91</t>
  </si>
  <si>
    <t>AMOUNT IN FUND 10 TRANSFERRED FROM FUND 99</t>
  </si>
  <si>
    <t>AMOUNT IN FUND 21 TRANSFERRED TO FUND 10</t>
  </si>
  <si>
    <t>AMOUNT IN FUND 27 TRANSFERRED TO FUND 10</t>
  </si>
  <si>
    <t>AMOUNT IN FUND 29 TRANSFERRED TO FUND 10</t>
  </si>
  <si>
    <t>AMOUNT IN FUND 80 TRANSFERRED TO FUND 10</t>
  </si>
  <si>
    <t>AMOUNT IN FUND 91 TRANSFERRED TO FUND 10</t>
  </si>
  <si>
    <t>AMOUNT IN FUND 99 TRANSFERRED TO FUND 10</t>
  </si>
  <si>
    <t>AMOUNT IN FUND 10 TRANSFERRED FROM FUND 38</t>
  </si>
  <si>
    <t>AMOUNT IN FUND 38 TRANSFERRED TO FUND 10</t>
  </si>
  <si>
    <t>AMOUNT IN FUND 10 TRANSFERRED FROM FUND 39</t>
  </si>
  <si>
    <t>AMOUNT IN FUND 39 TRANSFERRED TO FUND 10</t>
  </si>
  <si>
    <t>AMOUNT IN FUND 10 TRANSFERRED FROM FUND 41</t>
  </si>
  <si>
    <t>AMOUNT IN FUND 41 TRANSFERRED TO FUND 10</t>
  </si>
  <si>
    <t>AMOUNT IN FUND 10 TRANSFERRED FROM FUND 48</t>
  </si>
  <si>
    <t>AMOUNT IN FUND 48 TRANSFERRED TO FUND 10</t>
  </si>
  <si>
    <t>AMOUNT IN FUND 10 TRANSFERRED FROM FUND 49</t>
  </si>
  <si>
    <t>AMOUNT IN FUND 49 TRANSFERRED TO FUND 10</t>
  </si>
  <si>
    <t>AMOUNT IN FUND 10 TRANSFERRED FROM FUND 50</t>
  </si>
  <si>
    <t>AMOUNT IN FUND 50 TRANSFERRED TO FUND 10</t>
  </si>
  <si>
    <t>ENTER REMAINING BALANCE IN FUND 39 AFTER TRANSFER</t>
  </si>
  <si>
    <t>ENTER REMAINING BALANCE IN FUND 41 AFTER TRANSFER</t>
  </si>
  <si>
    <t>ENTER REMAINING BALANCE IN FUND 48 AFTER TRANSFER</t>
  </si>
  <si>
    <t>ENTER REMAINING BALANCE IN FUND 49 AFTER TRANSFER</t>
  </si>
  <si>
    <t>ENTER REMAINING BALANCE IN FUND 50 AFTER TRANSFER</t>
  </si>
  <si>
    <t>ENTER REMAINING BALANCE IN FUND 80 AFTER TRANSFER</t>
  </si>
  <si>
    <t>AMOUNT IN FUND 38 TRANSFERRED TO FUND 39</t>
  </si>
  <si>
    <t>AMOUNT IN FUND 38 TRANSFERRED FROM FUND 39</t>
  </si>
  <si>
    <t>AMOUNT IN FUND 41 TRANSFERRED TO FUND 38</t>
  </si>
  <si>
    <t>AMOUNT IN FUND 39 TRANSFERRED TO FUND 38</t>
  </si>
  <si>
    <t>AMOUNT IN FUND 39 TRANSFERRED FROM FUND 38</t>
  </si>
  <si>
    <t>AMOUNT IN FUND 38 TRANSFERRED FROM FUND 41</t>
  </si>
  <si>
    <t>AMOUNT IN FUND 48 TRANSFERRED TO FUND 38</t>
  </si>
  <si>
    <t>ENTER REMAINING BALANCE IN FUND 48 AFTER TRANSFER TO FUND 38</t>
  </si>
  <si>
    <t>AMOUNT IN FUND 38 TRANSFERRED FROM FUND 48</t>
  </si>
  <si>
    <t>AMOUNT IN FUND 38 TRANSFERRED FROM FUND 49</t>
  </si>
  <si>
    <t>ENTER REMAINING BALANCE IN FUND 49 AFTER TRANSFER TO FUND 38</t>
  </si>
  <si>
    <t>ENTER REMAINING BALANCE IN FUND 38 AFTER TRANSFER TO 39</t>
  </si>
  <si>
    <t>AMOUNT IN FUND 41 TRANSFERRED TO FUND 39</t>
  </si>
  <si>
    <t>ENTER REMAINING BALANCE IN FUND 41 AFTER TRANSFER TO 39</t>
  </si>
  <si>
    <t>AMOUNT IN FUND 39 TRANSFERRED FROM FUND 41</t>
  </si>
  <si>
    <t>AMOUNT IN FUND 48 TRANSFERRED TO FUND 39</t>
  </si>
  <si>
    <t>ENTER REMAINING BALANCE IN FUND 48 AFTER TRANSFER TO FUND 39</t>
  </si>
  <si>
    <t>AMOUNT IN FUND 39 TRANSFERRED FROM FUND 48</t>
  </si>
  <si>
    <t>ENTER REMAINING BALANCE IN FUND 49 AFTER TRANSFER TO FUND 39</t>
  </si>
  <si>
    <t>AMOUNT IN FUND 39 TRANSFERRED TO FUND 49</t>
  </si>
  <si>
    <t>AMOUNT IN FUND 49 TRANSFERRED FROM FUND 39</t>
  </si>
  <si>
    <t>AMOUNT IN FUND 38 TRANSFERRED TO FUND 49</t>
  </si>
  <si>
    <t>ENTER REMAINING BALANCE IN FUND 38 AFTER TRANSFER TO 49</t>
  </si>
  <si>
    <t>ENTER REMAINING BALANCE IN FUND 39 AFTER TRANSFER TO 49</t>
  </si>
  <si>
    <t>AMOUNT IN FUND 49 TRANSFERRED FROM FUND 38</t>
  </si>
  <si>
    <t>AMOUNT IN FUND 23 TRANSFERRED FROM FUND 93</t>
  </si>
  <si>
    <t>AMOUNT IN FUND 93 TRANSFERRED TO FUND 23</t>
  </si>
  <si>
    <t>ENTER REMAINING BALANCE IN FUND 21 AFTER TRANSFER TO FUND 10</t>
  </si>
  <si>
    <t>ENTER REMAINING BALANCE IN FUND 29 AFTER TRANSFER TO FUND 10</t>
  </si>
  <si>
    <t>ENTER REMAINING BALANCE IN FUND 38 AFTER TRANSFER TO FUND 10</t>
  </si>
  <si>
    <t>ENTER REMAINING BALANCE IN FUND 27 AFTER TRANSFER FROM FUND 10</t>
  </si>
  <si>
    <t>ENTER REMAINING BALANCE IN FUND 38 AFTER TRANSFER FROM FUND 10</t>
  </si>
  <si>
    <t>ENTER REMAINING BALANCE IN FUND 39 AFTER TRANSFER FROM FUND 10</t>
  </si>
  <si>
    <t>ENTER REMAINING BALANCE IN FUND 50 AFTER TRANSFER FROM FUND 10</t>
  </si>
  <si>
    <t>ENTER REMAINING BALANCE IN FUND 99 AFTER TRANSFER FROM FUND 10</t>
  </si>
  <si>
    <t>ENTER DISTRICT CODE</t>
  </si>
  <si>
    <t>AMOUNT IN FUND 39 TRANSFERRED FROM FUND 49</t>
  </si>
  <si>
    <t xml:space="preserve"> B</t>
  </si>
  <si>
    <t>TOTAL FUND LIABILITIES AT END OF YEAR</t>
  </si>
  <si>
    <t>R</t>
  </si>
  <si>
    <t>TOTAL FUND ASSETS AT END OF YEAR</t>
  </si>
  <si>
    <t>TOTAL FUND BALANCE AT END OF YEAR</t>
  </si>
  <si>
    <t>Long Term Notes</t>
  </si>
  <si>
    <t>Issue Date</t>
  </si>
  <si>
    <t>Final Payment Date</t>
  </si>
  <si>
    <t>#1</t>
  </si>
  <si>
    <t>#2</t>
  </si>
  <si>
    <t>#3</t>
  </si>
  <si>
    <t>Balance July 1</t>
  </si>
  <si>
    <t>Balance June 30</t>
  </si>
  <si>
    <t>Principal Payments Made</t>
  </si>
  <si>
    <t>Principal Refinanced</t>
  </si>
  <si>
    <t>New Debt Incurred</t>
  </si>
  <si>
    <t>Adjustments (+ or -)</t>
  </si>
  <si>
    <t>Total Long Term Notes</t>
  </si>
  <si>
    <t>State Trust Fund Loans</t>
  </si>
  <si>
    <t>Total State Trust Fund Loans</t>
  </si>
  <si>
    <t>ENTER INFORMATION FROM DEBT PAYMENT AMORTIZATION SCHEDULES INSERT ADDITIONAL ROWS AS NEEDED</t>
  </si>
  <si>
    <t>Bonds</t>
  </si>
  <si>
    <t>Total Bonds</t>
  </si>
  <si>
    <t>TEACH Loans</t>
  </si>
  <si>
    <t>Adjustments* (+ or -)</t>
  </si>
  <si>
    <t>Total TEACH Loans</t>
  </si>
  <si>
    <t>* Adjustments include annual state "match" to district paid principal amounts</t>
  </si>
  <si>
    <t>Land Contracts</t>
  </si>
  <si>
    <t>Total Land Contracts</t>
  </si>
  <si>
    <t>Capital Leases</t>
  </si>
  <si>
    <t>Total Capital Leases</t>
  </si>
  <si>
    <t>Reconciliation with Ledger Entries</t>
  </si>
  <si>
    <t>LONG-TERM DEBT PROCEEDS - NOTES</t>
  </si>
  <si>
    <t>10 R 000 000 873</t>
  </si>
  <si>
    <t>38 R 000 000 873</t>
  </si>
  <si>
    <t>39 R 000 000 873</t>
  </si>
  <si>
    <t>49 R 000 000 873</t>
  </si>
  <si>
    <t>38 E 281000 673</t>
  </si>
  <si>
    <t>Variance</t>
  </si>
  <si>
    <t>Error Message</t>
  </si>
  <si>
    <t>38 E 282000 673</t>
  </si>
  <si>
    <t>39 E 282000 673</t>
  </si>
  <si>
    <t>39 E 283000 673</t>
  </si>
  <si>
    <t>38 E 283000 673</t>
  </si>
  <si>
    <t>39 E 281000 673</t>
  </si>
  <si>
    <t>Debt Reductions</t>
  </si>
  <si>
    <t>Debt Additions</t>
  </si>
  <si>
    <t>SAFR Entry Account</t>
  </si>
  <si>
    <t>08 B 842100 001</t>
  </si>
  <si>
    <t>08 B 842100 002</t>
  </si>
  <si>
    <t>08 B 842200 001</t>
  </si>
  <si>
    <t>08 B 842200 002</t>
  </si>
  <si>
    <t>08 B 842700 001</t>
  </si>
  <si>
    <t>08 B 842700 002</t>
  </si>
  <si>
    <t>08 B 842500 001</t>
  </si>
  <si>
    <t>08 B 842500 002</t>
  </si>
  <si>
    <t>08 B 842600 001</t>
  </si>
  <si>
    <t>08 B 842600 002</t>
  </si>
  <si>
    <t>10 R 000 000 874</t>
  </si>
  <si>
    <t>38 R 000 000 874</t>
  </si>
  <si>
    <t>39 R 000 000 874</t>
  </si>
  <si>
    <t>49 R 000 000 874</t>
  </si>
  <si>
    <t>38 E 281000 674</t>
  </si>
  <si>
    <t>38 E 282000 674</t>
  </si>
  <si>
    <t>38 E 283000 674</t>
  </si>
  <si>
    <t>39 E 281000 674</t>
  </si>
  <si>
    <t>39 E 282000 674</t>
  </si>
  <si>
    <t>39 E 283000 674</t>
  </si>
  <si>
    <t>LONG-TERM DEBT PROCEEDS - STATE TRUST FD LOANS</t>
  </si>
  <si>
    <t>STATE TRUST FUND LOAN PRINCIPAL</t>
  </si>
  <si>
    <t>Total State Fund Loan Additions Per Amortization Schedules</t>
  </si>
  <si>
    <t>Total State Trust Fund Loan Additions Per Ledger</t>
  </si>
  <si>
    <t>Total State Fund Loan Reductions Per Ledger</t>
  </si>
  <si>
    <t>Total State Trust Fund Loan Reductions Per Amortization Schedules</t>
  </si>
  <si>
    <t>Total Long-Term Note Reductions Per Ledger</t>
  </si>
  <si>
    <t>Total Long-Term Note Reductions Per Amortization Schedules</t>
  </si>
  <si>
    <t>LONG-TERM DEBT PROCEEDS - BONDS</t>
  </si>
  <si>
    <t>38 R 000 000 875</t>
  </si>
  <si>
    <t>39 R 000 000 875</t>
  </si>
  <si>
    <t>49 R 000 000 875</t>
  </si>
  <si>
    <t>Total Bond Additions Per Ledger</t>
  </si>
  <si>
    <t>Total Bond Additions Per Amortization Schedules</t>
  </si>
  <si>
    <t>BOND PRINCIPAL</t>
  </si>
  <si>
    <t>38 E 281000 675</t>
  </si>
  <si>
    <t>38 E 282000 675</t>
  </si>
  <si>
    <t>38 E 283000 675</t>
  </si>
  <si>
    <t>39 E 281000 675</t>
  </si>
  <si>
    <t>39 E 282000 675</t>
  </si>
  <si>
    <t>39 E 283000 675</t>
  </si>
  <si>
    <t>Total Bond Reductions Per Ledger</t>
  </si>
  <si>
    <t>Total Bond Reductions Per Amortization Schedules</t>
  </si>
  <si>
    <t>38 R 000 000 877</t>
  </si>
  <si>
    <t>LONG-TERM DEBT PROCEEDS - LAND CONTRACTS</t>
  </si>
  <si>
    <t>LAND CONTRACT PRINCIPAL</t>
  </si>
  <si>
    <t>Total Land Contract Reductions Per Ledger</t>
  </si>
  <si>
    <t>Total Land Contract Reductions Per Amortization Schedules</t>
  </si>
  <si>
    <t>Total Land Contract Additions Per Ledger</t>
  </si>
  <si>
    <t>Total Land Contract Additions Per Amortization Schedules</t>
  </si>
  <si>
    <t>Enter Amounts Pertaining to State Trust Fund Loans From Ledger Accounts</t>
  </si>
  <si>
    <t>Enter Amounts Pertaining to Bonds From Ledger Accounts</t>
  </si>
  <si>
    <t>Enter Amounts Pertaining to Land Contracts From Ledger Accounts</t>
  </si>
  <si>
    <t>38 E 281000 677</t>
  </si>
  <si>
    <t>38 E 282000 677</t>
  </si>
  <si>
    <t>38 E 283000 677</t>
  </si>
  <si>
    <t>39 E 281000 677</t>
  </si>
  <si>
    <t>39 E 282000 677</t>
  </si>
  <si>
    <t>39 E 283000 677</t>
  </si>
  <si>
    <t>10 R 000 000 878</t>
  </si>
  <si>
    <t>LONG-TERM DEBT PROCEEDS - CAPITAL LEASES</t>
  </si>
  <si>
    <t>Total Long-Term Capital Lease Additions Per Ledger</t>
  </si>
  <si>
    <t>Total Long-Term Capital Lease Additions Per Amortization Schedules</t>
  </si>
  <si>
    <t>Total Long-Term Note Additions Per Ledger</t>
  </si>
  <si>
    <t>Total Long-Term Note Additions Per Amortization Schedules</t>
  </si>
  <si>
    <t xml:space="preserve">LONG-TERM CAPITAL LEASE PRINCIPAL </t>
  </si>
  <si>
    <t>Enter Amounts Pertaining to Capital Leases From Ledger Accounts</t>
  </si>
  <si>
    <t>29 R 000 000 878</t>
  </si>
  <si>
    <t>27 R 000 000 878</t>
  </si>
  <si>
    <t>99 R 000 000 878</t>
  </si>
  <si>
    <t>10 E 281000 678</t>
  </si>
  <si>
    <t>27 E 281000 678</t>
  </si>
  <si>
    <t>21 E 281000 678</t>
  </si>
  <si>
    <t>29 E 281000 678</t>
  </si>
  <si>
    <t>41 E 281000 678</t>
  </si>
  <si>
    <t>50 E 281000 678</t>
  </si>
  <si>
    <t>80 E 281000 678</t>
  </si>
  <si>
    <t>91 E 281000 678</t>
  </si>
  <si>
    <t>99 E 281000 678</t>
  </si>
  <si>
    <t>49 R 000 000 878</t>
  </si>
  <si>
    <t>50 R 000 000 878</t>
  </si>
  <si>
    <t>80 R 000 000 878</t>
  </si>
  <si>
    <t>23 E 281000 678</t>
  </si>
  <si>
    <t>38 E 282000 678</t>
  </si>
  <si>
    <t>39 E 282000 678</t>
  </si>
  <si>
    <t>Adjustments    (+ or -)</t>
  </si>
  <si>
    <t>Insert Additional Rows Above This Line - COPY FORMULA IN COLUMN I TO INSERTED ROW</t>
  </si>
  <si>
    <t xml:space="preserve">LONG-TERM NOTE PRINCIPAL PAYMENTS </t>
  </si>
  <si>
    <t>08 B 842300 002</t>
  </si>
  <si>
    <t>Enter Amounts Pertaining to TEACH Loans From Ledger Accounts</t>
  </si>
  <si>
    <t>23 R 000 000 876</t>
  </si>
  <si>
    <t>93 R 000 000 876</t>
  </si>
  <si>
    <t>LONG-TERM DEBT PROCEEDS - TEACH LOANS</t>
  </si>
  <si>
    <t>10 E 281000 676</t>
  </si>
  <si>
    <t>23 E 281000 676</t>
  </si>
  <si>
    <t>38 E 281000 676</t>
  </si>
  <si>
    <t>39 E 281000 676</t>
  </si>
  <si>
    <t>39 E 282000 676</t>
  </si>
  <si>
    <t>93 E 281000 676</t>
  </si>
  <si>
    <t>Total TEACH Loan Additions Per Ledger</t>
  </si>
  <si>
    <t>Total TEACH Loan Additions Per Amortization Schedules</t>
  </si>
  <si>
    <t>Total TEACH Loan Reductions Per Ledger</t>
  </si>
  <si>
    <t>Total TEACH Loan Reductions Per Amortization Schedules</t>
  </si>
  <si>
    <t xml:space="preserve">TEACH LOAN PRINCIPAL </t>
  </si>
  <si>
    <t>08 B 842300 001</t>
  </si>
  <si>
    <t>General Fund</t>
  </si>
  <si>
    <t>TEACH Fund</t>
  </si>
  <si>
    <t>Capital Expansion Fund</t>
  </si>
  <si>
    <t>Food Service Fund</t>
  </si>
  <si>
    <t>Agency Fund</t>
  </si>
  <si>
    <t>Community Service Fund</t>
  </si>
  <si>
    <t>Special Education Fund</t>
  </si>
  <si>
    <t>Other Special Projects Fund</t>
  </si>
  <si>
    <t>Non-Referendum Debt Service Fund</t>
  </si>
  <si>
    <t>Total Long Term-Capital Lease Reductions Per Ledger</t>
  </si>
  <si>
    <t>Total Long-Term Capital Lease Reductions Per Amortization Schedules</t>
  </si>
  <si>
    <r>
      <t xml:space="preserve">Total TEACH Loan "Waived by State" - </t>
    </r>
    <r>
      <rPr>
        <b/>
        <sz val="8"/>
        <color indexed="52"/>
        <rFont val="Arial"/>
        <family val="2"/>
      </rPr>
      <t>SAFR Entry Account 08 B 842799 002</t>
    </r>
  </si>
  <si>
    <t>EXPECTED ENDING FUND BALANCE BASED ON DATA ENTERED=</t>
  </si>
  <si>
    <t>TOTAL FUND LIABILITIES AT BEGINNING OF YEAR (can be found on previous year's annual report)</t>
  </si>
  <si>
    <t>TOTAL FUND ASSETS AT BEGINNING OF YEAR (can be found on previous year's annual report)</t>
  </si>
  <si>
    <t>TOTAL FUND BALANCE AT BEGINNING OF YEAR (can be found on previous year's annual report)</t>
  </si>
  <si>
    <t>AMOUNT IN FUND 38 TRANSFERRED FROM FUND 50</t>
  </si>
  <si>
    <t>AMOUNT IN FUND 39 TRANSFERRED FROM FUND 50</t>
  </si>
  <si>
    <t>All Fund amounts due from Other Funds at Beginning of Year -(see instructions regarding 714 000)</t>
  </si>
  <si>
    <t>The Amount in Other Funds Due to All Funds at Beginning of Year</t>
  </si>
  <si>
    <t>SUM OF ALL FUND ADVANCES TO OTHER FUNDS</t>
  </si>
  <si>
    <t>SUM OF AMOUNTS DUE TO ALL FUNDS RECORDED IN OTHER FUNDS</t>
  </si>
  <si>
    <t>All Fund amounts due from Other Funds at End of Year</t>
  </si>
  <si>
    <t>Fund 27 has no Fund Balance</t>
  </si>
  <si>
    <t>Fund 91 has no Fund Balance</t>
  </si>
  <si>
    <t>Fund 93 has no Fund Balance</t>
  </si>
  <si>
    <t>Fund 99 has no Fund Balance</t>
  </si>
  <si>
    <t>AMOUNT IN FUND 50 TRANSFERRED TO FUND 39</t>
  </si>
  <si>
    <t>AMOUNT IN FUND 80 TRANSFERRED TO FUND 38</t>
  </si>
  <si>
    <t>AMOUNT IN FUND 38 TRANSFERRED FROM FUND 80</t>
  </si>
  <si>
    <t>Fund 46 Trial Balance</t>
  </si>
  <si>
    <t>Long Term Capital Improvement Trust Fund</t>
  </si>
  <si>
    <r>
      <t xml:space="preserve">AMOUNT IN </t>
    </r>
    <r>
      <rPr>
        <b/>
        <sz val="8"/>
        <rFont val="Arial"/>
        <family val="2"/>
      </rPr>
      <t>FUND 46</t>
    </r>
    <r>
      <rPr>
        <sz val="8"/>
        <rFont val="Arial"/>
        <family val="2"/>
      </rPr>
      <t xml:space="preserve"> TRANSFERRED FROM FUND 10</t>
    </r>
  </si>
  <si>
    <t>ENTER REMAINING BALANCE IN FUND 46 AFTER TRANSFER FROM FUND 10</t>
  </si>
  <si>
    <t>AMOUNT IN FUND 10 TRANSFERRED TO FUND 46</t>
  </si>
  <si>
    <t>AMOUNT IN FUND 10 DUE FROM OTHER FUNDS</t>
  </si>
  <si>
    <t>AMOUNT IN FUND 21 DUE FROM OTHER FUNDS</t>
  </si>
  <si>
    <t>AMOUNT IN FUND 23 DUE FROM OTHER FUNDS</t>
  </si>
  <si>
    <t>AMOUNT IN FUND 27 DUE FROM OTHER FUNDS</t>
  </si>
  <si>
    <t>AMOUNT IN FUND 29 DUE FROM OTHER FUNDS</t>
  </si>
  <si>
    <t>AMOUNT IN FUND 38 DUE FROM OTHER FUNDS</t>
  </si>
  <si>
    <t>AMOUNT IN FUND 39 DUE FROM OTHER FUNDS</t>
  </si>
  <si>
    <t>AMOUNT IN FUND 41 DUE FROM OTHER FUNDS</t>
  </si>
  <si>
    <t>AMOUNT IN FUND 46 DUE FROM OTHER FUNDS</t>
  </si>
  <si>
    <t>AMOUNT IN FUND 48 DUE FROM OTHER FUNDS</t>
  </si>
  <si>
    <t>AMOUNT IN FUND 49 DUE FROM OTHER FUNDS</t>
  </si>
  <si>
    <t>AMOUNT IN FUND 50 DUE FROM OTHER FUNDS</t>
  </si>
  <si>
    <t>AMOUNT IN FUND 60 DUE FROM OTHER FUNDS</t>
  </si>
  <si>
    <t>AMOUNT IN FUND 72 DUE FROM OTHER FUNDS</t>
  </si>
  <si>
    <t>AMOUNT IN FUND 73 DUE FROM OTHER FUNDS</t>
  </si>
  <si>
    <t>AMOUNT IN FUND 76 DUE FROM OTHER FUNDS</t>
  </si>
  <si>
    <t>AMOUNT IN FUND 80 DUE FROM OTHER FUNDS</t>
  </si>
  <si>
    <t>AMOUNT IN FUND 91 DUE FROM OTHER FUNDS</t>
  </si>
  <si>
    <t>AMOUNT IN FUND 99 DUE FROM OTHER FUNDS</t>
  </si>
  <si>
    <t>AMOUNT IN FUND 10 DUE TO OTHER FUNDS</t>
  </si>
  <si>
    <t>AMOUNT IN FUND 21 DUE TO OTHER FUNDS</t>
  </si>
  <si>
    <t>AMOUNT IN FUND 23 DUE TO OTHER FUNDS</t>
  </si>
  <si>
    <t>AMOUNT IN FUND 27 DUE TO OTHER FUNDS</t>
  </si>
  <si>
    <t>AMOUNT IN FUND 29 DUE TO OTHER FUNDS</t>
  </si>
  <si>
    <t>AMOUNT IN FUND 38 DUE TO OTHER FUNDS</t>
  </si>
  <si>
    <t>AMOUNT IN FUND 39 DUE TO OTHER FUNDS</t>
  </si>
  <si>
    <t>AMOUNT IN FUND 41 DUE TO OTHER FUNDS</t>
  </si>
  <si>
    <t>AMOUNT IN FUND 48 DUE TO OTHER FUNDS</t>
  </si>
  <si>
    <t>AMOUNT IN FUND 49 DUE TO OTHER FUNDS</t>
  </si>
  <si>
    <t>AMOUNT IN FUND 50 DUE TO OTHER FUNDS</t>
  </si>
  <si>
    <t>AMOUNT IN FUND 60 DUE TO OTHER FUNDS</t>
  </si>
  <si>
    <t>AMOUNT IN FUND 72 DUE TO OTHER FUNDS</t>
  </si>
  <si>
    <t>AMOUNT IN FUND 73 DUE TO OTHER FUNDS</t>
  </si>
  <si>
    <t>AMOUNT IN FUND 76 DUE TO OTHER FUNDS</t>
  </si>
  <si>
    <t>AMOUNT IN FUND 80 DUE TO OTHER FUNDS</t>
  </si>
  <si>
    <t>AMOUNT IN FUND 91 DUE TO OTHER FUNDS</t>
  </si>
  <si>
    <t>AMOUNT IN FUND 99 DUE TO OTHER FUNDS</t>
  </si>
  <si>
    <t>AMOUNT IN FUND 50 TRANSFERRED FROM FUND 21</t>
  </si>
  <si>
    <t>AMOUNT IN FUND 21 TRANSFERRED TO FUND 50</t>
  </si>
  <si>
    <t>NOT ALLOWED</t>
  </si>
  <si>
    <t>https://dpi.wi.gov/sfs/finances/wufar/accounting-issues-examples</t>
  </si>
  <si>
    <t>View at:</t>
  </si>
  <si>
    <t>Have you made all your changes on WUFAR technology coding?</t>
  </si>
  <si>
    <t>https://dpi.wi.gov/sfs/finances/wufar/overview</t>
  </si>
  <si>
    <t>To learn more:</t>
  </si>
  <si>
    <t>Have you checked out the latest WUFAR updates (revisions 34 &amp; 35)?</t>
  </si>
  <si>
    <t>Custodial Fund</t>
  </si>
  <si>
    <r>
      <t xml:space="preserve">Use this section if GASB 84 was </t>
    </r>
    <r>
      <rPr>
        <b/>
        <sz val="10"/>
        <rFont val="Arial"/>
        <family val="2"/>
      </rPr>
      <t>not</t>
    </r>
    <r>
      <rPr>
        <sz val="10"/>
        <rFont val="Arial"/>
        <family val="0"/>
      </rPr>
      <t xml:space="preserve"> implemented for 2019-2020.</t>
    </r>
  </si>
  <si>
    <r>
      <t>Use this section if GASB 84 was</t>
    </r>
    <r>
      <rPr>
        <sz val="10"/>
        <rFont val="Arial"/>
        <family val="0"/>
      </rPr>
      <t xml:space="preserve"> implemented for 2019-2020.</t>
    </r>
  </si>
  <si>
    <t>TOTAL FUND BALANCE AT BEGINNING OF YEAR (must be zero because fund balance was not allowed in PY annual report.)</t>
  </si>
  <si>
    <t>The WUFAR Accounting Issues and Coding Examples Page has debt reporting information, including a workbook of debt journal entries and journal entry examples based on a real closing memo.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</si>
</sst>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
    <numFmt numFmtId="166" formatCode="000000\ "/>
    <numFmt numFmtId="167" formatCode="m/d/yyyy;@"/>
    <numFmt numFmtId="168" formatCode="00"/>
    <numFmt numFmtId="169" formatCode="0000"/>
  </numFmts>
  <fonts count="86">
    <font>
      <sz val="10"/>
      <name val="Arial"/>
      <family val="0"/>
    </font>
    <font>
      <sz val="11"/>
      <color indexed="8"/>
      <name val="Calibri"/>
      <family val="2"/>
    </font>
    <font>
      <sz val="8"/>
      <name val="Arial"/>
      <family val="2"/>
    </font>
    <font>
      <b/>
      <sz val="8"/>
      <name val="Arial"/>
      <family val="2"/>
    </font>
    <font>
      <b/>
      <i/>
      <sz val="8"/>
      <name val="Arial"/>
      <family val="2"/>
    </font>
    <font>
      <b/>
      <sz val="10"/>
      <name val="Arial"/>
      <family val="2"/>
    </font>
    <font>
      <b/>
      <i/>
      <sz val="10"/>
      <name val="Arial"/>
      <family val="2"/>
    </font>
    <font>
      <sz val="8"/>
      <color indexed="12"/>
      <name val="Arial"/>
      <family val="2"/>
    </font>
    <font>
      <sz val="10"/>
      <color indexed="12"/>
      <name val="Arial"/>
      <family val="2"/>
    </font>
    <font>
      <sz val="8"/>
      <color indexed="10"/>
      <name val="Arial"/>
      <family val="2"/>
    </font>
    <font>
      <b/>
      <sz val="12"/>
      <name val="Arial"/>
      <family val="2"/>
    </font>
    <font>
      <b/>
      <i/>
      <sz val="10"/>
      <color indexed="53"/>
      <name val="Arial"/>
      <family val="2"/>
    </font>
    <font>
      <b/>
      <sz val="10"/>
      <color indexed="8"/>
      <name val="Arial"/>
      <family val="2"/>
    </font>
    <font>
      <sz val="8"/>
      <name val="Tahoma"/>
      <family val="2"/>
    </font>
    <font>
      <sz val="14"/>
      <color indexed="8"/>
      <name val="Arial"/>
      <family val="2"/>
    </font>
    <font>
      <b/>
      <sz val="14"/>
      <name val="Arial"/>
      <family val="2"/>
    </font>
    <font>
      <sz val="14"/>
      <name val="Arial"/>
      <family val="2"/>
    </font>
    <font>
      <sz val="9"/>
      <name val="Arial"/>
      <family val="2"/>
    </font>
    <font>
      <b/>
      <i/>
      <sz val="14"/>
      <name val="Arial"/>
      <family val="2"/>
    </font>
    <font>
      <b/>
      <i/>
      <sz val="16"/>
      <name val="Arial"/>
      <family val="2"/>
    </font>
    <font>
      <sz val="10"/>
      <color indexed="10"/>
      <name val="Arial"/>
      <family val="2"/>
    </font>
    <font>
      <b/>
      <i/>
      <sz val="12"/>
      <name val="Arial"/>
      <family val="2"/>
    </font>
    <font>
      <b/>
      <i/>
      <sz val="10"/>
      <color indexed="12"/>
      <name val="Arial"/>
      <family val="2"/>
    </font>
    <font>
      <u val="single"/>
      <sz val="8"/>
      <name val="Tahoma"/>
      <family val="2"/>
    </font>
    <font>
      <b/>
      <sz val="22"/>
      <color indexed="12"/>
      <name val="Arial"/>
      <family val="2"/>
    </font>
    <font>
      <b/>
      <sz val="9"/>
      <name val="Arial"/>
      <family val="2"/>
    </font>
    <font>
      <b/>
      <i/>
      <u val="single"/>
      <sz val="18"/>
      <name val="Arial"/>
      <family val="2"/>
    </font>
    <font>
      <b/>
      <i/>
      <sz val="14"/>
      <color indexed="17"/>
      <name val="Arial"/>
      <family val="2"/>
    </font>
    <font>
      <b/>
      <sz val="14"/>
      <color indexed="17"/>
      <name val="Arial"/>
      <family val="2"/>
    </font>
    <font>
      <b/>
      <i/>
      <sz val="10"/>
      <color indexed="17"/>
      <name val="Arial"/>
      <family val="2"/>
    </font>
    <font>
      <b/>
      <sz val="12"/>
      <color indexed="10"/>
      <name val="Arial"/>
      <family val="2"/>
    </font>
    <font>
      <b/>
      <sz val="8"/>
      <color indexed="52"/>
      <name val="Arial"/>
      <family val="2"/>
    </font>
    <font>
      <u val="single"/>
      <sz val="10"/>
      <color indexed="12"/>
      <name val="Arial"/>
      <family val="2"/>
    </font>
    <font>
      <b/>
      <sz val="10"/>
      <color indexed="9"/>
      <name val="Arial"/>
      <family val="2"/>
    </font>
    <font>
      <b/>
      <u val="single"/>
      <sz val="10"/>
      <color indexed="44"/>
      <name val="Arial"/>
      <family val="2"/>
    </font>
    <font>
      <sz val="10"/>
      <color indexed="44"/>
      <name val="Arial"/>
      <family val="2"/>
    </font>
    <font>
      <sz val="10"/>
      <color indexed="9"/>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20"/>
      <color indexed="8"/>
      <name val="Arial"/>
      <family val="0"/>
    </font>
    <font>
      <sz val="12"/>
      <color indexed="8"/>
      <name val="Arial"/>
      <family val="0"/>
    </font>
    <font>
      <b/>
      <sz val="12"/>
      <color indexed="8"/>
      <name val="Arial"/>
      <family val="0"/>
    </font>
    <font>
      <b/>
      <u val="single"/>
      <sz val="12"/>
      <color indexed="8"/>
      <name val="Arial"/>
      <family val="0"/>
    </font>
    <font>
      <sz val="20"/>
      <color indexed="11"/>
      <name val="Arial"/>
      <family val="0"/>
    </font>
    <font>
      <u val="single"/>
      <sz val="12"/>
      <color indexed="8"/>
      <name val="Arial"/>
      <family val="0"/>
    </font>
    <font>
      <b/>
      <sz val="12"/>
      <color indexed="48"/>
      <name val="Arial"/>
      <family val="0"/>
    </font>
    <font>
      <i/>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0"/>
      <name val="Arial"/>
      <family val="2"/>
    </font>
    <font>
      <b/>
      <u val="single"/>
      <sz val="10"/>
      <color theme="8" tint="0.5999900102615356"/>
      <name val="Arial"/>
      <family val="2"/>
    </font>
    <font>
      <sz val="10"/>
      <color theme="8" tint="0.5999900102615356"/>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50"/>
        <bgColor indexed="64"/>
      </patternFill>
    </fill>
    <fill>
      <patternFill patternType="solid">
        <fgColor theme="0"/>
        <bgColor indexed="64"/>
      </patternFill>
    </fill>
    <fill>
      <patternFill patternType="solid">
        <fgColor theme="5" tint="-0.4999699890613556"/>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bottom style="medium"/>
    </border>
    <border>
      <left style="medium"/>
      <right/>
      <top style="medium"/>
      <bottom style="mediu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medium"/>
      <right style="medium"/>
      <top/>
      <bottom/>
    </border>
    <border>
      <left style="medium"/>
      <right/>
      <top/>
      <bottom/>
    </border>
    <border>
      <left/>
      <right/>
      <top/>
      <bottom style="thin"/>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top/>
      <bottom style="thin"/>
    </border>
    <border>
      <left style="medium"/>
      <right/>
      <top style="thin"/>
      <bottom style="thin"/>
    </border>
    <border>
      <left/>
      <right style="medium"/>
      <top/>
      <bottom/>
    </border>
    <border>
      <left/>
      <right/>
      <top/>
      <bottom style="medium"/>
    </border>
    <border>
      <left/>
      <right style="medium"/>
      <top/>
      <bottom style="medium"/>
    </border>
    <border>
      <left style="thin"/>
      <right style="medium"/>
      <top style="thin"/>
      <bottom/>
    </border>
    <border>
      <left style="thin"/>
      <right style="medium"/>
      <top/>
      <bottom/>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top style="thin"/>
      <bottom style="medium"/>
    </border>
    <border>
      <left/>
      <right style="thin"/>
      <top style="thin"/>
      <bottom style="medium"/>
    </border>
    <border>
      <left style="thin"/>
      <right style="medium"/>
      <top style="thin"/>
      <bottom style="medium"/>
    </border>
    <border>
      <left style="thin"/>
      <right style="thin"/>
      <top/>
      <bottom style="medium"/>
    </border>
    <border>
      <left style="thin"/>
      <right/>
      <top/>
      <bottom style="medium"/>
    </border>
    <border>
      <left/>
      <right style="thin"/>
      <top/>
      <bottom style="medium"/>
    </border>
    <border>
      <left style="thin"/>
      <right style="medium"/>
      <top/>
      <bottom style="medium"/>
    </border>
    <border>
      <left style="medium"/>
      <right style="medium"/>
      <top style="medium"/>
      <bottom/>
    </border>
    <border>
      <left style="medium"/>
      <right/>
      <top style="medium"/>
      <bottom style="thin"/>
    </border>
    <border>
      <left style="thin"/>
      <right/>
      <top style="medium"/>
      <bottom/>
    </border>
    <border>
      <left/>
      <right style="thin"/>
      <top style="medium"/>
      <bottom/>
    </border>
    <border>
      <left/>
      <right style="thin"/>
      <top style="medium"/>
      <bottom style="thin"/>
    </border>
    <border>
      <left style="medium"/>
      <right style="thin"/>
      <top style="thin"/>
      <bottom/>
    </border>
    <border>
      <left/>
      <right style="medium"/>
      <top style="thin"/>
      <bottom style="thin"/>
    </border>
    <border>
      <left style="thin"/>
      <right/>
      <top/>
      <bottom/>
    </border>
    <border>
      <left/>
      <right/>
      <top style="medium"/>
      <bottom style="thin"/>
    </border>
    <border>
      <left/>
      <right style="medium"/>
      <top style="medium"/>
      <bottom style="thin"/>
    </border>
    <border>
      <left/>
      <right style="medium"/>
      <top/>
      <bottom style="thin"/>
    </border>
    <border>
      <left style="medium"/>
      <right style="medium"/>
      <top/>
      <bottom style="thin"/>
    </border>
    <border>
      <left/>
      <right/>
      <top style="medium"/>
      <bottom style="medium"/>
    </border>
    <border>
      <left style="medium"/>
      <right style="medium"/>
      <top style="medium"/>
      <bottom style="thin"/>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18">
    <xf numFmtId="0" fontId="0" fillId="0" borderId="0" xfId="0" applyAlignment="1">
      <alignment/>
    </xf>
    <xf numFmtId="0" fontId="3" fillId="0" borderId="0" xfId="0" applyFont="1" applyAlignment="1">
      <alignment horizontal="left"/>
    </xf>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xf>
    <xf numFmtId="0" fontId="0" fillId="0" borderId="10" xfId="0"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Font="1" applyBorder="1" applyAlignment="1" quotePrefix="1">
      <alignment horizontal="center"/>
    </xf>
    <xf numFmtId="165" fontId="2" fillId="0" borderId="0" xfId="0" applyNumberFormat="1" applyFont="1" applyAlignment="1">
      <alignment horizontal="center"/>
    </xf>
    <xf numFmtId="0" fontId="4" fillId="0" borderId="0" xfId="0" applyFont="1" applyAlignment="1">
      <alignment horizontal="left"/>
    </xf>
    <xf numFmtId="0" fontId="5" fillId="0" borderId="0" xfId="0" applyFont="1" applyBorder="1" applyAlignment="1" quotePrefix="1">
      <alignment horizontal="center"/>
    </xf>
    <xf numFmtId="0" fontId="0" fillId="0" borderId="0" xfId="0" applyBorder="1" applyAlignment="1">
      <alignment/>
    </xf>
    <xf numFmtId="0" fontId="2" fillId="0" borderId="0" xfId="0" applyFont="1" applyBorder="1" applyAlignment="1">
      <alignment/>
    </xf>
    <xf numFmtId="0" fontId="7" fillId="0" borderId="0" xfId="0" applyFont="1" applyAlignment="1">
      <alignment/>
    </xf>
    <xf numFmtId="0" fontId="8" fillId="0" borderId="0" xfId="0" applyFont="1" applyBorder="1" applyAlignment="1">
      <alignment/>
    </xf>
    <xf numFmtId="0" fontId="2" fillId="0" borderId="0" xfId="0" applyFont="1" applyAlignment="1">
      <alignment/>
    </xf>
    <xf numFmtId="0" fontId="7" fillId="0" borderId="0" xfId="0" applyFont="1" applyAlignment="1">
      <alignment horizontal="left"/>
    </xf>
    <xf numFmtId="0" fontId="3" fillId="0" borderId="0" xfId="0" applyFont="1" applyBorder="1" applyAlignment="1">
      <alignment horizontal="center"/>
    </xf>
    <xf numFmtId="0" fontId="0" fillId="0" borderId="0" xfId="0" applyAlignment="1">
      <alignment vertical="center" wrapText="1"/>
    </xf>
    <xf numFmtId="0" fontId="2"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xf>
    <xf numFmtId="0" fontId="0" fillId="0" borderId="0" xfId="0" applyNumberFormat="1" applyAlignment="1">
      <alignment/>
    </xf>
    <xf numFmtId="44" fontId="0" fillId="0" borderId="0" xfId="0" applyNumberFormat="1" applyAlignment="1">
      <alignment/>
    </xf>
    <xf numFmtId="167" fontId="0" fillId="0" borderId="0" xfId="0" applyNumberFormat="1" applyAlignment="1">
      <alignment/>
    </xf>
    <xf numFmtId="44" fontId="5" fillId="0" borderId="0" xfId="0" applyNumberFormat="1" applyFont="1" applyAlignment="1">
      <alignment/>
    </xf>
    <xf numFmtId="44" fontId="0" fillId="0" borderId="10" xfId="0" applyNumberFormat="1" applyBorder="1" applyAlignment="1">
      <alignment/>
    </xf>
    <xf numFmtId="44" fontId="0" fillId="0" borderId="11" xfId="0" applyNumberFormat="1" applyBorder="1" applyAlignment="1">
      <alignment/>
    </xf>
    <xf numFmtId="44" fontId="0" fillId="0" borderId="12" xfId="0" applyNumberFormat="1" applyBorder="1" applyAlignment="1">
      <alignment/>
    </xf>
    <xf numFmtId="167" fontId="0" fillId="0" borderId="12" xfId="0" applyNumberFormat="1" applyBorder="1" applyAlignment="1">
      <alignment/>
    </xf>
    <xf numFmtId="44" fontId="0" fillId="0" borderId="12" xfId="0" applyNumberFormat="1" applyFont="1" applyBorder="1" applyAlignment="1">
      <alignment horizontal="center"/>
    </xf>
    <xf numFmtId="44" fontId="0" fillId="0" borderId="13" xfId="0" applyNumberFormat="1" applyBorder="1" applyAlignment="1">
      <alignment/>
    </xf>
    <xf numFmtId="44" fontId="0" fillId="0" borderId="14" xfId="0" applyNumberFormat="1" applyBorder="1" applyAlignment="1">
      <alignment/>
    </xf>
    <xf numFmtId="44" fontId="0" fillId="0" borderId="15" xfId="0" applyNumberFormat="1" applyBorder="1" applyAlignment="1">
      <alignment/>
    </xf>
    <xf numFmtId="44" fontId="0" fillId="33" borderId="13" xfId="0" applyNumberFormat="1" applyFill="1" applyBorder="1" applyAlignment="1">
      <alignment/>
    </xf>
    <xf numFmtId="44" fontId="0" fillId="33" borderId="14" xfId="0" applyNumberFormat="1" applyFill="1" applyBorder="1" applyAlignment="1">
      <alignment/>
    </xf>
    <xf numFmtId="44" fontId="0" fillId="33" borderId="15" xfId="0" applyNumberFormat="1" applyFill="1" applyBorder="1" applyAlignment="1">
      <alignment/>
    </xf>
    <xf numFmtId="167" fontId="5" fillId="0" borderId="12" xfId="0" applyNumberFormat="1" applyFont="1" applyBorder="1" applyAlignment="1">
      <alignment horizontal="center" wrapText="1"/>
    </xf>
    <xf numFmtId="0" fontId="2" fillId="0" borderId="12" xfId="0" applyFont="1" applyBorder="1" applyAlignment="1">
      <alignment/>
    </xf>
    <xf numFmtId="44" fontId="0" fillId="0" borderId="16" xfId="0" applyNumberFormat="1" applyBorder="1" applyAlignment="1">
      <alignment/>
    </xf>
    <xf numFmtId="44" fontId="0" fillId="0" borderId="17" xfId="0" applyNumberFormat="1" applyBorder="1" applyAlignment="1">
      <alignment/>
    </xf>
    <xf numFmtId="44" fontId="0" fillId="33" borderId="18" xfId="0" applyNumberFormat="1" applyFont="1" applyFill="1" applyBorder="1" applyAlignment="1">
      <alignment/>
    </xf>
    <xf numFmtId="44" fontId="0" fillId="33" borderId="19" xfId="0" applyNumberFormat="1" applyFont="1" applyFill="1" applyBorder="1" applyAlignment="1">
      <alignment/>
    </xf>
    <xf numFmtId="44" fontId="0" fillId="33" borderId="20" xfId="0" applyNumberFormat="1" applyFont="1" applyFill="1" applyBorder="1" applyAlignment="1">
      <alignment/>
    </xf>
    <xf numFmtId="167" fontId="5" fillId="0" borderId="15" xfId="0" applyNumberFormat="1" applyFont="1" applyBorder="1" applyAlignment="1">
      <alignment horizontal="center" wrapText="1"/>
    </xf>
    <xf numFmtId="0" fontId="2" fillId="0" borderId="20" xfId="0" applyFont="1" applyBorder="1" applyAlignment="1">
      <alignment/>
    </xf>
    <xf numFmtId="44" fontId="0" fillId="0" borderId="20" xfId="0" applyNumberFormat="1" applyBorder="1" applyAlignment="1">
      <alignment/>
    </xf>
    <xf numFmtId="167" fontId="0" fillId="0" borderId="13" xfId="0" applyNumberFormat="1" applyBorder="1" applyAlignment="1">
      <alignment/>
    </xf>
    <xf numFmtId="167" fontId="0" fillId="0" borderId="14" xfId="0" applyNumberFormat="1" applyBorder="1" applyAlignment="1">
      <alignment/>
    </xf>
    <xf numFmtId="167" fontId="0" fillId="0" borderId="21" xfId="0" applyNumberFormat="1" applyBorder="1" applyAlignment="1">
      <alignment/>
    </xf>
    <xf numFmtId="167" fontId="0" fillId="0" borderId="22" xfId="0" applyNumberFormat="1" applyBorder="1" applyAlignment="1">
      <alignment/>
    </xf>
    <xf numFmtId="44" fontId="0" fillId="0" borderId="22" xfId="0" applyNumberFormat="1" applyBorder="1" applyAlignment="1">
      <alignment/>
    </xf>
    <xf numFmtId="44" fontId="0" fillId="0" borderId="23" xfId="0" applyNumberFormat="1" applyBorder="1" applyAlignment="1">
      <alignment/>
    </xf>
    <xf numFmtId="0" fontId="2" fillId="0" borderId="13" xfId="0" applyFont="1" applyBorder="1" applyAlignment="1">
      <alignment/>
    </xf>
    <xf numFmtId="44" fontId="0" fillId="33" borderId="23" xfId="0" applyNumberFormat="1" applyFont="1" applyFill="1" applyBorder="1" applyAlignment="1">
      <alignment/>
    </xf>
    <xf numFmtId="44" fontId="0" fillId="33" borderId="24" xfId="0" applyNumberFormat="1" applyFont="1" applyFill="1" applyBorder="1" applyAlignment="1">
      <alignment/>
    </xf>
    <xf numFmtId="44" fontId="0" fillId="33" borderId="25" xfId="0" applyNumberFormat="1" applyFont="1" applyFill="1" applyBorder="1" applyAlignment="1">
      <alignment/>
    </xf>
    <xf numFmtId="44" fontId="0" fillId="0" borderId="18" xfId="0" applyNumberFormat="1" applyBorder="1" applyAlignment="1">
      <alignment/>
    </xf>
    <xf numFmtId="0" fontId="10" fillId="0" borderId="0" xfId="0" applyFont="1" applyAlignment="1">
      <alignment/>
    </xf>
    <xf numFmtId="0" fontId="2" fillId="0" borderId="14" xfId="0" applyFont="1" applyBorder="1" applyAlignment="1">
      <alignment/>
    </xf>
    <xf numFmtId="44" fontId="0" fillId="33" borderId="26" xfId="0" applyNumberFormat="1" applyFont="1" applyFill="1" applyBorder="1" applyAlignment="1">
      <alignment/>
    </xf>
    <xf numFmtId="44" fontId="0" fillId="33" borderId="27" xfId="0" applyNumberFormat="1" applyFont="1" applyFill="1" applyBorder="1" applyAlignment="1">
      <alignment/>
    </xf>
    <xf numFmtId="44" fontId="0" fillId="33" borderId="16" xfId="0" applyNumberFormat="1" applyFont="1" applyFill="1" applyBorder="1" applyAlignment="1">
      <alignment/>
    </xf>
    <xf numFmtId="44" fontId="5" fillId="0" borderId="10" xfId="0" applyNumberFormat="1" applyFont="1" applyBorder="1" applyAlignment="1">
      <alignment/>
    </xf>
    <xf numFmtId="0" fontId="2" fillId="0" borderId="28" xfId="0" applyFont="1" applyBorder="1" applyAlignment="1">
      <alignment/>
    </xf>
    <xf numFmtId="167" fontId="0" fillId="0" borderId="28" xfId="0" applyNumberFormat="1" applyBorder="1" applyAlignment="1">
      <alignment/>
    </xf>
    <xf numFmtId="44" fontId="0" fillId="0" borderId="28" xfId="0" applyNumberFormat="1" applyBorder="1" applyAlignment="1">
      <alignment/>
    </xf>
    <xf numFmtId="44" fontId="0" fillId="0" borderId="25" xfId="0" applyNumberFormat="1" applyBorder="1" applyAlignment="1">
      <alignment/>
    </xf>
    <xf numFmtId="0" fontId="6" fillId="0" borderId="29" xfId="0" applyFont="1" applyBorder="1" applyAlignment="1">
      <alignment/>
    </xf>
    <xf numFmtId="167" fontId="0" fillId="0" borderId="30" xfId="0" applyNumberFormat="1" applyBorder="1" applyAlignment="1">
      <alignment/>
    </xf>
    <xf numFmtId="44" fontId="0" fillId="0" borderId="30" xfId="0" applyNumberFormat="1" applyBorder="1" applyAlignment="1">
      <alignment/>
    </xf>
    <xf numFmtId="44" fontId="0" fillId="0" borderId="31" xfId="0" applyNumberFormat="1" applyBorder="1" applyAlignment="1">
      <alignment/>
    </xf>
    <xf numFmtId="0" fontId="5" fillId="0" borderId="32" xfId="0" applyFont="1" applyBorder="1" applyAlignment="1">
      <alignment/>
    </xf>
    <xf numFmtId="167" fontId="5" fillId="0" borderId="33" xfId="0" applyNumberFormat="1" applyFont="1" applyBorder="1" applyAlignment="1">
      <alignment horizontal="center" wrapText="1"/>
    </xf>
    <xf numFmtId="0" fontId="2" fillId="0" borderId="34" xfId="0" applyFont="1" applyBorder="1" applyAlignment="1">
      <alignment horizontal="left"/>
    </xf>
    <xf numFmtId="0" fontId="2" fillId="0" borderId="35" xfId="0" applyFont="1" applyBorder="1" applyAlignment="1">
      <alignment horizontal="left"/>
    </xf>
    <xf numFmtId="0" fontId="3" fillId="0" borderId="27" xfId="0" applyFont="1" applyBorder="1" applyAlignment="1">
      <alignment horizontal="left"/>
    </xf>
    <xf numFmtId="167" fontId="0" fillId="0" borderId="0" xfId="0" applyNumberFormat="1" applyBorder="1" applyAlignment="1">
      <alignment/>
    </xf>
    <xf numFmtId="44" fontId="0" fillId="0" borderId="0" xfId="0" applyNumberFormat="1" applyBorder="1" applyAlignment="1">
      <alignment/>
    </xf>
    <xf numFmtId="44" fontId="0" fillId="0" borderId="36" xfId="0" applyNumberFormat="1" applyBorder="1" applyAlignment="1">
      <alignment/>
    </xf>
    <xf numFmtId="0" fontId="2" fillId="0" borderId="27" xfId="0" applyFont="1" applyBorder="1" applyAlignment="1">
      <alignment horizontal="left"/>
    </xf>
    <xf numFmtId="44" fontId="0" fillId="0" borderId="33" xfId="0" applyNumberFormat="1" applyBorder="1" applyAlignment="1">
      <alignment/>
    </xf>
    <xf numFmtId="0" fontId="3" fillId="0" borderId="16" xfId="0" applyFont="1" applyBorder="1" applyAlignment="1">
      <alignment horizontal="left"/>
    </xf>
    <xf numFmtId="167" fontId="0" fillId="0" borderId="37" xfId="0" applyNumberFormat="1" applyBorder="1" applyAlignment="1">
      <alignment/>
    </xf>
    <xf numFmtId="44" fontId="0" fillId="0" borderId="37" xfId="0" applyNumberFormat="1" applyBorder="1" applyAlignment="1">
      <alignment/>
    </xf>
    <xf numFmtId="44" fontId="0" fillId="0" borderId="38" xfId="0" applyNumberFormat="1" applyBorder="1" applyAlignment="1">
      <alignment/>
    </xf>
    <xf numFmtId="0" fontId="2" fillId="0" borderId="32" xfId="0" applyFont="1" applyBorder="1" applyAlignment="1">
      <alignment horizontal="left"/>
    </xf>
    <xf numFmtId="44" fontId="0" fillId="33" borderId="39" xfId="0" applyNumberFormat="1" applyFont="1" applyFill="1" applyBorder="1" applyAlignment="1">
      <alignment/>
    </xf>
    <xf numFmtId="44" fontId="0" fillId="33" borderId="40" xfId="0" applyNumberFormat="1" applyFont="1" applyFill="1" applyBorder="1" applyAlignment="1">
      <alignment/>
    </xf>
    <xf numFmtId="44" fontId="0" fillId="33" borderId="36" xfId="0" applyNumberFormat="1" applyFont="1" applyFill="1" applyBorder="1" applyAlignment="1">
      <alignment/>
    </xf>
    <xf numFmtId="44" fontId="0" fillId="33" borderId="41" xfId="0" applyNumberFormat="1" applyFont="1" applyFill="1" applyBorder="1" applyAlignment="1">
      <alignment/>
    </xf>
    <xf numFmtId="44" fontId="0" fillId="0" borderId="39" xfId="0" applyNumberFormat="1" applyBorder="1" applyAlignment="1">
      <alignment/>
    </xf>
    <xf numFmtId="0" fontId="9" fillId="0" borderId="0" xfId="0" applyFont="1" applyBorder="1" applyAlignment="1">
      <alignment/>
    </xf>
    <xf numFmtId="0" fontId="9" fillId="0" borderId="37" xfId="0" applyFont="1" applyBorder="1" applyAlignment="1">
      <alignment/>
    </xf>
    <xf numFmtId="0" fontId="5" fillId="0" borderId="35" xfId="0" applyFont="1" applyBorder="1" applyAlignment="1">
      <alignment/>
    </xf>
    <xf numFmtId="0" fontId="5" fillId="0" borderId="42" xfId="0" applyFont="1" applyBorder="1" applyAlignment="1">
      <alignment/>
    </xf>
    <xf numFmtId="167" fontId="0" fillId="0" borderId="43" xfId="0" applyNumberFormat="1" applyBorder="1" applyAlignment="1">
      <alignment horizontal="center" wrapText="1"/>
    </xf>
    <xf numFmtId="44" fontId="0" fillId="0" borderId="43" xfId="0" applyNumberFormat="1" applyBorder="1" applyAlignment="1">
      <alignment horizontal="center" wrapText="1"/>
    </xf>
    <xf numFmtId="44" fontId="0" fillId="0" borderId="44" xfId="0" applyNumberFormat="1" applyBorder="1" applyAlignment="1">
      <alignment horizontal="center" wrapText="1"/>
    </xf>
    <xf numFmtId="0" fontId="0" fillId="0" borderId="32" xfId="0" applyBorder="1" applyAlignment="1">
      <alignment/>
    </xf>
    <xf numFmtId="0" fontId="5" fillId="0" borderId="27" xfId="0" applyFont="1" applyBorder="1" applyAlignment="1">
      <alignment/>
    </xf>
    <xf numFmtId="167" fontId="5" fillId="0" borderId="0" xfId="0" applyNumberFormat="1" applyFont="1" applyBorder="1" applyAlignment="1">
      <alignment/>
    </xf>
    <xf numFmtId="44" fontId="0" fillId="0" borderId="33" xfId="0" applyNumberFormat="1" applyFont="1" applyBorder="1" applyAlignment="1">
      <alignment horizontal="center"/>
    </xf>
    <xf numFmtId="0" fontId="0" fillId="0" borderId="32" xfId="0" applyFont="1" applyBorder="1" applyAlignment="1">
      <alignment/>
    </xf>
    <xf numFmtId="0" fontId="5" fillId="0" borderId="16" xfId="0" applyFont="1" applyBorder="1" applyAlignment="1">
      <alignment/>
    </xf>
    <xf numFmtId="44" fontId="0" fillId="33" borderId="45" xfId="0" applyNumberFormat="1" applyFill="1" applyBorder="1" applyAlignment="1">
      <alignment/>
    </xf>
    <xf numFmtId="44" fontId="0" fillId="33" borderId="46" xfId="0" applyNumberFormat="1" applyFill="1" applyBorder="1" applyAlignment="1">
      <alignment/>
    </xf>
    <xf numFmtId="44" fontId="0" fillId="0" borderId="47" xfId="0" applyNumberFormat="1" applyFont="1" applyBorder="1" applyAlignment="1">
      <alignment horizontal="center"/>
    </xf>
    <xf numFmtId="44" fontId="0" fillId="0" borderId="48" xfId="0" applyNumberFormat="1" applyFont="1" applyBorder="1" applyAlignment="1">
      <alignment horizontal="center"/>
    </xf>
    <xf numFmtId="44" fontId="0" fillId="33" borderId="49" xfId="0" applyNumberFormat="1" applyFill="1" applyBorder="1" applyAlignment="1">
      <alignment/>
    </xf>
    <xf numFmtId="44" fontId="0" fillId="33" borderId="37" xfId="0" applyNumberFormat="1" applyFill="1" applyBorder="1" applyAlignment="1">
      <alignment/>
    </xf>
    <xf numFmtId="44" fontId="0" fillId="33" borderId="50" xfId="0" applyNumberFormat="1" applyFill="1" applyBorder="1" applyAlignment="1">
      <alignment/>
    </xf>
    <xf numFmtId="44" fontId="0" fillId="0" borderId="51" xfId="0" applyNumberFormat="1" applyFont="1" applyBorder="1" applyAlignment="1">
      <alignment horizontal="center"/>
    </xf>
    <xf numFmtId="0" fontId="0" fillId="0" borderId="32" xfId="0" applyBorder="1" applyAlignment="1">
      <alignment horizontal="left"/>
    </xf>
    <xf numFmtId="0" fontId="5" fillId="0" borderId="0" xfId="0" applyFont="1" applyBorder="1" applyAlignment="1">
      <alignment/>
    </xf>
    <xf numFmtId="44" fontId="5" fillId="0" borderId="52" xfId="0" applyNumberFormat="1" applyFont="1" applyBorder="1" applyAlignment="1">
      <alignment/>
    </xf>
    <xf numFmtId="0" fontId="6" fillId="0" borderId="16" xfId="0" applyFont="1" applyBorder="1" applyAlignment="1">
      <alignment/>
    </xf>
    <xf numFmtId="44" fontId="0" fillId="0" borderId="37" xfId="0" applyNumberFormat="1" applyFont="1" applyBorder="1" applyAlignment="1">
      <alignment horizontal="center"/>
    </xf>
    <xf numFmtId="44" fontId="0" fillId="0" borderId="38" xfId="0" applyNumberFormat="1" applyFont="1" applyBorder="1" applyAlignment="1">
      <alignment horizontal="center"/>
    </xf>
    <xf numFmtId="0" fontId="5" fillId="0" borderId="53" xfId="0" applyFont="1" applyBorder="1" applyAlignment="1">
      <alignment/>
    </xf>
    <xf numFmtId="167" fontId="0" fillId="0" borderId="54" xfId="0" applyNumberFormat="1" applyBorder="1" applyAlignment="1">
      <alignment/>
    </xf>
    <xf numFmtId="44" fontId="0" fillId="0" borderId="55" xfId="0" applyNumberFormat="1" applyBorder="1" applyAlignment="1">
      <alignment/>
    </xf>
    <xf numFmtId="167" fontId="5" fillId="0" borderId="56" xfId="0" applyNumberFormat="1" applyFont="1" applyBorder="1" applyAlignment="1">
      <alignment horizontal="center" wrapText="1"/>
    </xf>
    <xf numFmtId="167" fontId="5" fillId="0" borderId="44" xfId="0" applyNumberFormat="1" applyFont="1" applyBorder="1" applyAlignment="1">
      <alignment horizontal="center" wrapText="1"/>
    </xf>
    <xf numFmtId="0" fontId="0" fillId="0" borderId="57" xfId="0" applyBorder="1" applyAlignment="1">
      <alignment/>
    </xf>
    <xf numFmtId="167" fontId="0" fillId="0" borderId="18" xfId="0" applyNumberFormat="1" applyBorder="1" applyAlignment="1">
      <alignment/>
    </xf>
    <xf numFmtId="44" fontId="5" fillId="0" borderId="11" xfId="0" applyNumberFormat="1" applyFont="1" applyBorder="1" applyAlignment="1">
      <alignment/>
    </xf>
    <xf numFmtId="0" fontId="11" fillId="0" borderId="13" xfId="0" applyFont="1" applyBorder="1" applyAlignment="1">
      <alignment/>
    </xf>
    <xf numFmtId="44" fontId="5" fillId="0" borderId="26" xfId="0" applyNumberFormat="1" applyFont="1" applyBorder="1" applyAlignment="1">
      <alignment/>
    </xf>
    <xf numFmtId="44" fontId="8" fillId="0" borderId="12" xfId="0" applyNumberFormat="1" applyFont="1" applyBorder="1" applyAlignment="1">
      <alignment/>
    </xf>
    <xf numFmtId="44" fontId="0" fillId="0" borderId="14" xfId="0" applyNumberFormat="1" applyFill="1" applyBorder="1" applyAlignment="1">
      <alignment/>
    </xf>
    <xf numFmtId="44" fontId="0" fillId="0" borderId="15" xfId="0" applyNumberFormat="1" applyFill="1" applyBorder="1" applyAlignment="1">
      <alignment/>
    </xf>
    <xf numFmtId="44" fontId="0" fillId="0" borderId="10" xfId="0" applyNumberFormat="1" applyFont="1" applyBorder="1" applyAlignment="1">
      <alignment horizontal="center"/>
    </xf>
    <xf numFmtId="0" fontId="11" fillId="0" borderId="35" xfId="0" applyFont="1" applyBorder="1" applyAlignment="1">
      <alignment/>
    </xf>
    <xf numFmtId="44" fontId="0" fillId="0" borderId="58" xfId="0" applyNumberFormat="1" applyFill="1" applyBorder="1" applyAlignment="1">
      <alignment/>
    </xf>
    <xf numFmtId="0" fontId="5" fillId="0" borderId="34" xfId="0" applyFont="1" applyBorder="1" applyAlignment="1">
      <alignment/>
    </xf>
    <xf numFmtId="167" fontId="0" fillId="0" borderId="59" xfId="0" applyNumberFormat="1" applyBorder="1" applyAlignment="1">
      <alignment/>
    </xf>
    <xf numFmtId="44" fontId="0" fillId="0" borderId="24" xfId="0" applyNumberFormat="1" applyBorder="1" applyAlignment="1">
      <alignment/>
    </xf>
    <xf numFmtId="167" fontId="5" fillId="0" borderId="25" xfId="0" applyNumberFormat="1" applyFont="1" applyBorder="1" applyAlignment="1">
      <alignment horizontal="center" wrapText="1"/>
    </xf>
    <xf numFmtId="167" fontId="5" fillId="0" borderId="41" xfId="0" applyNumberFormat="1" applyFont="1" applyBorder="1" applyAlignment="1">
      <alignment horizontal="center" wrapText="1"/>
    </xf>
    <xf numFmtId="0" fontId="6" fillId="0" borderId="53" xfId="0" applyFont="1" applyBorder="1" applyAlignment="1">
      <alignment/>
    </xf>
    <xf numFmtId="167" fontId="0" fillId="0" borderId="60" xfId="0" applyNumberFormat="1" applyBorder="1" applyAlignment="1">
      <alignment/>
    </xf>
    <xf numFmtId="44" fontId="0" fillId="0" borderId="60" xfId="0" applyNumberFormat="1" applyBorder="1" applyAlignment="1">
      <alignment/>
    </xf>
    <xf numFmtId="44" fontId="0" fillId="0" borderId="61" xfId="0" applyNumberFormat="1" applyBorder="1" applyAlignment="1">
      <alignment/>
    </xf>
    <xf numFmtId="44" fontId="0" fillId="0" borderId="41" xfId="0" applyNumberFormat="1" applyBorder="1" applyAlignment="1">
      <alignment/>
    </xf>
    <xf numFmtId="44" fontId="0" fillId="0" borderId="62" xfId="0" applyNumberFormat="1" applyBorder="1" applyAlignment="1">
      <alignment/>
    </xf>
    <xf numFmtId="44" fontId="0" fillId="33" borderId="63" xfId="0" applyNumberFormat="1" applyFont="1" applyFill="1" applyBorder="1" applyAlignment="1">
      <alignment/>
    </xf>
    <xf numFmtId="0" fontId="2" fillId="0" borderId="0" xfId="0" applyFont="1" applyAlignment="1">
      <alignment wrapText="1"/>
    </xf>
    <xf numFmtId="0" fontId="2" fillId="0" borderId="0" xfId="0" applyFont="1" applyAlignment="1">
      <alignment horizontal="center" vertical="top"/>
    </xf>
    <xf numFmtId="165" fontId="2" fillId="0" borderId="0" xfId="0" applyNumberFormat="1" applyFont="1" applyAlignment="1">
      <alignment horizontal="center" vertical="top"/>
    </xf>
    <xf numFmtId="0" fontId="15" fillId="0" borderId="24" xfId="0" applyFont="1" applyFill="1" applyBorder="1" applyAlignment="1">
      <alignment horizontal="center"/>
    </xf>
    <xf numFmtId="0" fontId="15" fillId="0" borderId="0" xfId="0" applyFont="1" applyFill="1" applyBorder="1" applyAlignment="1">
      <alignment horizontal="center"/>
    </xf>
    <xf numFmtId="0" fontId="14" fillId="0" borderId="0" xfId="0" applyFont="1" applyFill="1" applyAlignment="1">
      <alignment vertical="center" wrapText="1"/>
    </xf>
    <xf numFmtId="0" fontId="2" fillId="0" borderId="0" xfId="0" applyFont="1" applyAlignment="1">
      <alignment horizontal="right" vertical="top"/>
    </xf>
    <xf numFmtId="166" fontId="2" fillId="0" borderId="0" xfId="0" applyNumberFormat="1" applyFont="1" applyAlignment="1">
      <alignment horizontal="right"/>
    </xf>
    <xf numFmtId="0" fontId="2" fillId="0" borderId="0" xfId="0" applyFont="1" applyAlignment="1">
      <alignment horizontal="right"/>
    </xf>
    <xf numFmtId="166" fontId="2" fillId="0" borderId="0" xfId="0" applyNumberFormat="1" applyFont="1" applyAlignment="1">
      <alignment/>
    </xf>
    <xf numFmtId="0" fontId="14" fillId="0" borderId="0" xfId="0" applyFont="1" applyFill="1" applyBorder="1" applyAlignment="1">
      <alignment horizontal="center" vertical="center" wrapText="1"/>
    </xf>
    <xf numFmtId="0" fontId="17" fillId="34" borderId="20" xfId="0" applyFont="1" applyFill="1" applyBorder="1" applyAlignment="1">
      <alignment horizontal="center" vertical="center"/>
    </xf>
    <xf numFmtId="0" fontId="0" fillId="34" borderId="13" xfId="0" applyFill="1" applyBorder="1" applyAlignment="1">
      <alignment/>
    </xf>
    <xf numFmtId="0" fontId="0" fillId="34" borderId="14" xfId="0" applyFill="1" applyBorder="1" applyAlignment="1">
      <alignment/>
    </xf>
    <xf numFmtId="0" fontId="16" fillId="34" borderId="19" xfId="0" applyFont="1" applyFill="1" applyBorder="1" applyAlignment="1">
      <alignment horizontal="center"/>
    </xf>
    <xf numFmtId="0" fontId="14" fillId="34" borderId="20" xfId="0" applyFont="1" applyFill="1" applyBorder="1" applyAlignment="1">
      <alignment horizontal="center" vertical="center" wrapText="1"/>
    </xf>
    <xf numFmtId="0" fontId="0" fillId="0" borderId="0" xfId="0" applyFill="1" applyBorder="1" applyAlignment="1">
      <alignment/>
    </xf>
    <xf numFmtId="0" fontId="2" fillId="34" borderId="15" xfId="0" applyFont="1" applyFill="1" applyBorder="1" applyAlignment="1">
      <alignment vertical="center" wrapText="1"/>
    </xf>
    <xf numFmtId="0" fontId="2" fillId="34" borderId="14" xfId="0" applyFont="1" applyFill="1" applyBorder="1" applyAlignment="1">
      <alignment/>
    </xf>
    <xf numFmtId="0" fontId="0" fillId="0" borderId="0" xfId="0" applyFill="1" applyAlignment="1">
      <alignment/>
    </xf>
    <xf numFmtId="0" fontId="0" fillId="34" borderId="15" xfId="0" applyFill="1" applyBorder="1" applyAlignment="1">
      <alignment vertical="center" wrapText="1"/>
    </xf>
    <xf numFmtId="44" fontId="20" fillId="0" borderId="0" xfId="0" applyNumberFormat="1" applyFont="1" applyAlignment="1">
      <alignment/>
    </xf>
    <xf numFmtId="0" fontId="9" fillId="0" borderId="0" xfId="0" applyFont="1" applyAlignment="1">
      <alignment/>
    </xf>
    <xf numFmtId="0" fontId="8" fillId="0" borderId="52" xfId="0" applyFont="1" applyBorder="1" applyAlignment="1">
      <alignment/>
    </xf>
    <xf numFmtId="0" fontId="8" fillId="0" borderId="37" xfId="0" applyFont="1" applyBorder="1" applyAlignment="1">
      <alignment/>
    </xf>
    <xf numFmtId="0" fontId="3" fillId="0" borderId="0" xfId="0" applyFont="1" applyAlignment="1">
      <alignment horizontal="center"/>
    </xf>
    <xf numFmtId="0" fontId="0" fillId="0" borderId="64" xfId="0" applyBorder="1" applyAlignment="1">
      <alignment/>
    </xf>
    <xf numFmtId="0" fontId="8" fillId="0" borderId="30" xfId="0" applyFont="1" applyBorder="1" applyAlignment="1">
      <alignment/>
    </xf>
    <xf numFmtId="0" fontId="0" fillId="0" borderId="10" xfId="0" applyFont="1" applyBorder="1" applyAlignment="1">
      <alignment/>
    </xf>
    <xf numFmtId="0" fontId="25" fillId="0" borderId="0" xfId="0" applyFont="1" applyAlignment="1">
      <alignment/>
    </xf>
    <xf numFmtId="168" fontId="25" fillId="0" borderId="0" xfId="0" applyNumberFormat="1" applyFont="1" applyAlignment="1">
      <alignment/>
    </xf>
    <xf numFmtId="169" fontId="25" fillId="0" borderId="0" xfId="0" applyNumberFormat="1" applyFont="1" applyAlignment="1">
      <alignment/>
    </xf>
    <xf numFmtId="0" fontId="0" fillId="35" borderId="0" xfId="0" applyFill="1" applyAlignment="1">
      <alignment/>
    </xf>
    <xf numFmtId="0" fontId="4" fillId="35" borderId="0" xfId="0" applyFont="1" applyFill="1" applyAlignment="1">
      <alignment/>
    </xf>
    <xf numFmtId="0" fontId="6" fillId="35" borderId="0" xfId="0" applyFont="1" applyFill="1" applyAlignment="1">
      <alignment/>
    </xf>
    <xf numFmtId="0" fontId="0" fillId="35" borderId="10" xfId="0" applyFill="1" applyBorder="1" applyAlignment="1">
      <alignment/>
    </xf>
    <xf numFmtId="0" fontId="5" fillId="36" borderId="27" xfId="0" applyFont="1" applyFill="1" applyBorder="1" applyAlignment="1">
      <alignment/>
    </xf>
    <xf numFmtId="167" fontId="5" fillId="36" borderId="0" xfId="0" applyNumberFormat="1" applyFont="1" applyFill="1" applyBorder="1" applyAlignment="1">
      <alignment/>
    </xf>
    <xf numFmtId="3" fontId="12" fillId="33" borderId="0" xfId="0" applyNumberFormat="1" applyFont="1" applyFill="1" applyAlignment="1">
      <alignment horizontal="center"/>
    </xf>
    <xf numFmtId="0" fontId="10" fillId="0" borderId="0" xfId="0" applyFont="1" applyAlignment="1">
      <alignment horizontal="center"/>
    </xf>
    <xf numFmtId="165" fontId="10" fillId="0" borderId="0" xfId="0" applyNumberFormat="1" applyFont="1" applyAlignment="1">
      <alignment horizontal="center"/>
    </xf>
    <xf numFmtId="0" fontId="30" fillId="0" borderId="0" xfId="0" applyFont="1" applyAlignment="1">
      <alignment vertical="center" wrapText="1"/>
    </xf>
    <xf numFmtId="0" fontId="10" fillId="34" borderId="13" xfId="0" applyFont="1" applyFill="1" applyBorder="1" applyAlignment="1">
      <alignment/>
    </xf>
    <xf numFmtId="0" fontId="10" fillId="34" borderId="14" xfId="0" applyFont="1" applyFill="1" applyBorder="1" applyAlignment="1">
      <alignment/>
    </xf>
    <xf numFmtId="0" fontId="10" fillId="34" borderId="15" xfId="0" applyFont="1" applyFill="1" applyBorder="1" applyAlignment="1">
      <alignment vertical="center" wrapText="1"/>
    </xf>
    <xf numFmtId="0" fontId="8" fillId="0" borderId="10" xfId="0" applyFont="1" applyBorder="1" applyAlignment="1" applyProtection="1">
      <alignment/>
      <protection locked="0"/>
    </xf>
    <xf numFmtId="0" fontId="0" fillId="0" borderId="10" xfId="0" applyBorder="1" applyAlignment="1" applyProtection="1">
      <alignment/>
      <protection locked="0"/>
    </xf>
    <xf numFmtId="44" fontId="5" fillId="0" borderId="0" xfId="0" applyNumberFormat="1" applyFont="1" applyAlignment="1" applyProtection="1">
      <alignment/>
      <protection/>
    </xf>
    <xf numFmtId="167" fontId="0" fillId="0" borderId="0" xfId="0" applyNumberFormat="1" applyAlignment="1" applyProtection="1">
      <alignment/>
      <protection/>
    </xf>
    <xf numFmtId="44" fontId="0" fillId="0" borderId="0" xfId="0" applyNumberFormat="1" applyAlignment="1" applyProtection="1">
      <alignment/>
      <protection/>
    </xf>
    <xf numFmtId="0" fontId="0" fillId="0" borderId="0" xfId="0" applyAlignment="1" applyProtection="1">
      <alignment/>
      <protection/>
    </xf>
    <xf numFmtId="0" fontId="5" fillId="0" borderId="42" xfId="0" applyFont="1" applyBorder="1" applyAlignment="1" applyProtection="1">
      <alignment/>
      <protection/>
    </xf>
    <xf numFmtId="167" fontId="0" fillId="0" borderId="43" xfId="0" applyNumberFormat="1" applyBorder="1" applyAlignment="1" applyProtection="1">
      <alignment horizontal="center" wrapText="1"/>
      <protection/>
    </xf>
    <xf numFmtId="44" fontId="0" fillId="0" borderId="43" xfId="0" applyNumberFormat="1" applyBorder="1" applyAlignment="1" applyProtection="1">
      <alignment horizontal="center" wrapText="1"/>
      <protection/>
    </xf>
    <xf numFmtId="44" fontId="0" fillId="0" borderId="44" xfId="0" applyNumberFormat="1" applyBorder="1" applyAlignment="1" applyProtection="1">
      <alignment horizontal="center" wrapText="1"/>
      <protection/>
    </xf>
    <xf numFmtId="0" fontId="0" fillId="0" borderId="32" xfId="0" applyBorder="1" applyAlignment="1" applyProtection="1">
      <alignment/>
      <protection/>
    </xf>
    <xf numFmtId="167" fontId="0" fillId="0" borderId="12" xfId="0" applyNumberFormat="1" applyBorder="1" applyAlignment="1" applyProtection="1">
      <alignment/>
      <protection/>
    </xf>
    <xf numFmtId="44" fontId="0" fillId="0" borderId="12" xfId="0" applyNumberFormat="1" applyBorder="1" applyAlignment="1" applyProtection="1">
      <alignment/>
      <protection/>
    </xf>
    <xf numFmtId="44" fontId="0" fillId="0" borderId="33" xfId="0" applyNumberFormat="1" applyBorder="1" applyAlignment="1" applyProtection="1">
      <alignment/>
      <protection/>
    </xf>
    <xf numFmtId="44" fontId="8" fillId="0" borderId="12" xfId="0" applyNumberFormat="1" applyFont="1" applyBorder="1" applyAlignment="1" applyProtection="1">
      <alignment/>
      <protection/>
    </xf>
    <xf numFmtId="0" fontId="0" fillId="0" borderId="57" xfId="0" applyBorder="1" applyAlignment="1" applyProtection="1">
      <alignment/>
      <protection/>
    </xf>
    <xf numFmtId="167" fontId="0" fillId="0" borderId="18" xfId="0" applyNumberFormat="1" applyBorder="1" applyAlignment="1" applyProtection="1">
      <alignment/>
      <protection/>
    </xf>
    <xf numFmtId="44" fontId="0" fillId="0" borderId="18" xfId="0" applyNumberFormat="1" applyBorder="1" applyAlignment="1" applyProtection="1">
      <alignment/>
      <protection/>
    </xf>
    <xf numFmtId="44" fontId="0" fillId="0" borderId="39" xfId="0" applyNumberFormat="1" applyBorder="1" applyAlignment="1" applyProtection="1">
      <alignment/>
      <protection/>
    </xf>
    <xf numFmtId="0" fontId="11" fillId="0" borderId="13" xfId="0" applyFont="1" applyBorder="1" applyAlignment="1" applyProtection="1">
      <alignment/>
      <protection/>
    </xf>
    <xf numFmtId="167" fontId="0" fillId="0" borderId="14" xfId="0" applyNumberFormat="1" applyBorder="1" applyAlignment="1" applyProtection="1">
      <alignment/>
      <protection/>
    </xf>
    <xf numFmtId="44" fontId="0" fillId="0" borderId="14" xfId="0" applyNumberFormat="1" applyFill="1" applyBorder="1" applyAlignment="1" applyProtection="1">
      <alignment/>
      <protection/>
    </xf>
    <xf numFmtId="44" fontId="0" fillId="0" borderId="15" xfId="0" applyNumberFormat="1" applyFill="1" applyBorder="1" applyAlignment="1" applyProtection="1">
      <alignment/>
      <protection/>
    </xf>
    <xf numFmtId="0" fontId="5" fillId="36" borderId="27" xfId="0" applyFont="1" applyFill="1" applyBorder="1" applyAlignment="1" applyProtection="1">
      <alignment/>
      <protection/>
    </xf>
    <xf numFmtId="167" fontId="5" fillId="36" borderId="0" xfId="0" applyNumberFormat="1" applyFont="1" applyFill="1" applyBorder="1" applyAlignment="1" applyProtection="1">
      <alignment/>
      <protection/>
    </xf>
    <xf numFmtId="44" fontId="5" fillId="0" borderId="26" xfId="0" applyNumberFormat="1" applyFont="1" applyBorder="1" applyAlignment="1" applyProtection="1">
      <alignment/>
      <protection/>
    </xf>
    <xf numFmtId="44" fontId="5" fillId="0" borderId="11" xfId="0" applyNumberFormat="1" applyFont="1" applyBorder="1" applyAlignment="1" applyProtection="1">
      <alignment/>
      <protection/>
    </xf>
    <xf numFmtId="0" fontId="5" fillId="0" borderId="16" xfId="0" applyFont="1" applyBorder="1" applyAlignment="1" applyProtection="1">
      <alignment/>
      <protection/>
    </xf>
    <xf numFmtId="167" fontId="0" fillId="0" borderId="37" xfId="0" applyNumberFormat="1" applyBorder="1" applyAlignment="1" applyProtection="1">
      <alignment/>
      <protection/>
    </xf>
    <xf numFmtId="44" fontId="0" fillId="0" borderId="10" xfId="0" applyNumberFormat="1" applyFont="1" applyBorder="1" applyAlignment="1" applyProtection="1">
      <alignment horizontal="center"/>
      <protection/>
    </xf>
    <xf numFmtId="44" fontId="0" fillId="33" borderId="37" xfId="0" applyNumberFormat="1" applyFill="1" applyBorder="1" applyAlignment="1" applyProtection="1">
      <alignment/>
      <protection/>
    </xf>
    <xf numFmtId="0" fontId="10" fillId="0" borderId="0" xfId="0" applyFont="1" applyAlignment="1" applyProtection="1">
      <alignment/>
      <protection/>
    </xf>
    <xf numFmtId="0" fontId="6" fillId="0" borderId="53" xfId="0" applyFont="1" applyBorder="1" applyAlignment="1" applyProtection="1">
      <alignment/>
      <protection/>
    </xf>
    <xf numFmtId="167" fontId="0" fillId="0" borderId="60" xfId="0" applyNumberFormat="1" applyBorder="1" applyAlignment="1" applyProtection="1">
      <alignment/>
      <protection/>
    </xf>
    <xf numFmtId="44" fontId="0" fillId="0" borderId="60" xfId="0" applyNumberFormat="1" applyBorder="1" applyAlignment="1" applyProtection="1">
      <alignment/>
      <protection/>
    </xf>
    <xf numFmtId="44" fontId="0" fillId="0" borderId="61" xfId="0" applyNumberFormat="1" applyBorder="1" applyAlignment="1" applyProtection="1">
      <alignment/>
      <protection/>
    </xf>
    <xf numFmtId="0" fontId="5" fillId="0" borderId="34" xfId="0" applyFont="1" applyBorder="1" applyAlignment="1" applyProtection="1">
      <alignment/>
      <protection/>
    </xf>
    <xf numFmtId="167" fontId="0" fillId="0" borderId="59" xfId="0" applyNumberFormat="1" applyBorder="1" applyAlignment="1" applyProtection="1">
      <alignment/>
      <protection/>
    </xf>
    <xf numFmtId="167" fontId="0" fillId="0" borderId="0" xfId="0" applyNumberFormat="1" applyBorder="1" applyAlignment="1" applyProtection="1">
      <alignment/>
      <protection/>
    </xf>
    <xf numFmtId="44" fontId="0" fillId="0" borderId="0" xfId="0" applyNumberFormat="1" applyBorder="1" applyAlignment="1" applyProtection="1">
      <alignment/>
      <protection/>
    </xf>
    <xf numFmtId="44" fontId="0" fillId="0" borderId="24" xfId="0" applyNumberFormat="1" applyBorder="1" applyAlignment="1" applyProtection="1">
      <alignment/>
      <protection/>
    </xf>
    <xf numFmtId="167" fontId="5" fillId="0" borderId="25" xfId="0" applyNumberFormat="1" applyFont="1" applyBorder="1" applyAlignment="1" applyProtection="1">
      <alignment horizontal="center" wrapText="1"/>
      <protection/>
    </xf>
    <xf numFmtId="167" fontId="5" fillId="0" borderId="41" xfId="0" applyNumberFormat="1" applyFont="1" applyBorder="1" applyAlignment="1" applyProtection="1">
      <alignment horizontal="center" wrapText="1"/>
      <protection/>
    </xf>
    <xf numFmtId="0" fontId="2" fillId="0" borderId="35" xfId="0" applyFont="1" applyBorder="1" applyAlignment="1" applyProtection="1">
      <alignment horizontal="left"/>
      <protection/>
    </xf>
    <xf numFmtId="0" fontId="2" fillId="0" borderId="13" xfId="0" applyFont="1" applyBorder="1" applyAlignment="1" applyProtection="1">
      <alignment/>
      <protection/>
    </xf>
    <xf numFmtId="44" fontId="0" fillId="0" borderId="14" xfId="0" applyNumberFormat="1" applyBorder="1" applyAlignment="1" applyProtection="1">
      <alignment/>
      <protection/>
    </xf>
    <xf numFmtId="44" fontId="0" fillId="0" borderId="15" xfId="0" applyNumberFormat="1" applyBorder="1" applyAlignment="1" applyProtection="1">
      <alignment/>
      <protection/>
    </xf>
    <xf numFmtId="44" fontId="0" fillId="33" borderId="39" xfId="0" applyNumberFormat="1" applyFont="1" applyFill="1" applyBorder="1" applyAlignment="1" applyProtection="1">
      <alignment/>
      <protection/>
    </xf>
    <xf numFmtId="44" fontId="0" fillId="33" borderId="40" xfId="0" applyNumberFormat="1" applyFont="1" applyFill="1" applyBorder="1" applyAlignment="1" applyProtection="1">
      <alignment/>
      <protection/>
    </xf>
    <xf numFmtId="44" fontId="0" fillId="0" borderId="22" xfId="0" applyNumberFormat="1" applyBorder="1" applyAlignment="1" applyProtection="1">
      <alignment/>
      <protection/>
    </xf>
    <xf numFmtId="0" fontId="3" fillId="0" borderId="27" xfId="0" applyFont="1" applyBorder="1" applyAlignment="1" applyProtection="1">
      <alignment horizontal="left"/>
      <protection/>
    </xf>
    <xf numFmtId="0" fontId="2" fillId="0" borderId="0" xfId="0" applyFont="1" applyBorder="1" applyAlignment="1" applyProtection="1">
      <alignment/>
      <protection/>
    </xf>
    <xf numFmtId="44" fontId="0" fillId="0" borderId="10" xfId="0" applyNumberFormat="1" applyBorder="1" applyAlignment="1" applyProtection="1">
      <alignment/>
      <protection/>
    </xf>
    <xf numFmtId="44" fontId="0" fillId="33" borderId="36" xfId="0" applyNumberFormat="1" applyFont="1" applyFill="1" applyBorder="1" applyAlignment="1" applyProtection="1">
      <alignment/>
      <protection/>
    </xf>
    <xf numFmtId="44" fontId="0" fillId="0" borderId="17" xfId="0" applyNumberFormat="1" applyBorder="1" applyAlignment="1" applyProtection="1">
      <alignment/>
      <protection/>
    </xf>
    <xf numFmtId="44" fontId="0" fillId="33" borderId="41" xfId="0" applyNumberFormat="1" applyFont="1" applyFill="1" applyBorder="1" applyAlignment="1" applyProtection="1">
      <alignment/>
      <protection/>
    </xf>
    <xf numFmtId="0" fontId="9" fillId="0" borderId="0" xfId="0" applyFont="1" applyBorder="1" applyAlignment="1" applyProtection="1">
      <alignment/>
      <protection/>
    </xf>
    <xf numFmtId="44" fontId="0" fillId="0" borderId="36" xfId="0" applyNumberFormat="1" applyBorder="1" applyAlignment="1" applyProtection="1">
      <alignment/>
      <protection/>
    </xf>
    <xf numFmtId="0" fontId="0" fillId="0" borderId="0" xfId="0" applyBorder="1" applyAlignment="1" applyProtection="1">
      <alignment/>
      <protection/>
    </xf>
    <xf numFmtId="0" fontId="2" fillId="0" borderId="27" xfId="0" applyFont="1" applyBorder="1" applyAlignment="1" applyProtection="1">
      <alignment horizontal="left"/>
      <protection/>
    </xf>
    <xf numFmtId="44" fontId="0" fillId="33" borderId="23" xfId="0" applyNumberFormat="1" applyFont="1" applyFill="1" applyBorder="1" applyAlignment="1" applyProtection="1">
      <alignment/>
      <protection/>
    </xf>
    <xf numFmtId="44" fontId="0" fillId="33" borderId="24" xfId="0" applyNumberFormat="1" applyFont="1" applyFill="1" applyBorder="1" applyAlignment="1" applyProtection="1">
      <alignment/>
      <protection/>
    </xf>
    <xf numFmtId="44" fontId="0" fillId="33" borderId="20" xfId="0" applyNumberFormat="1" applyFont="1" applyFill="1" applyBorder="1" applyAlignment="1" applyProtection="1">
      <alignment/>
      <protection/>
    </xf>
    <xf numFmtId="0" fontId="3" fillId="0" borderId="16" xfId="0" applyFont="1" applyBorder="1" applyAlignment="1" applyProtection="1">
      <alignment horizontal="left"/>
      <protection/>
    </xf>
    <xf numFmtId="0" fontId="9" fillId="0" borderId="37" xfId="0" applyFont="1" applyBorder="1" applyAlignment="1" applyProtection="1">
      <alignment/>
      <protection/>
    </xf>
    <xf numFmtId="44" fontId="0" fillId="0" borderId="37" xfId="0" applyNumberFormat="1" applyBorder="1" applyAlignment="1" applyProtection="1">
      <alignment/>
      <protection/>
    </xf>
    <xf numFmtId="44" fontId="0" fillId="0" borderId="38" xfId="0" applyNumberFormat="1" applyBorder="1" applyAlignment="1" applyProtection="1">
      <alignment/>
      <protection/>
    </xf>
    <xf numFmtId="0" fontId="0" fillId="0" borderId="0" xfId="0" applyAlignment="1" applyProtection="1">
      <alignment/>
      <protection/>
    </xf>
    <xf numFmtId="4" fontId="8" fillId="0" borderId="0" xfId="0" applyNumberFormat="1" applyFont="1" applyAlignment="1" applyProtection="1">
      <alignment/>
      <protection locked="0"/>
    </xf>
    <xf numFmtId="0" fontId="3" fillId="0" borderId="0" xfId="0" applyFont="1" applyAlignment="1">
      <alignment/>
    </xf>
    <xf numFmtId="4" fontId="12" fillId="33" borderId="0" xfId="0" applyNumberFormat="1" applyFont="1" applyFill="1" applyAlignment="1">
      <alignment horizontal="left"/>
    </xf>
    <xf numFmtId="3" fontId="12" fillId="0" borderId="0" xfId="0" applyNumberFormat="1" applyFont="1" applyFill="1" applyAlignment="1">
      <alignment horizontal="center"/>
    </xf>
    <xf numFmtId="0" fontId="0" fillId="0" borderId="0" xfId="0" applyBorder="1" applyAlignment="1" applyProtection="1">
      <alignment/>
      <protection locked="0"/>
    </xf>
    <xf numFmtId="0" fontId="0" fillId="37" borderId="10" xfId="0" applyFill="1" applyBorder="1" applyAlignment="1">
      <alignment/>
    </xf>
    <xf numFmtId="0" fontId="8" fillId="37" borderId="65" xfId="0" applyFont="1" applyFill="1" applyBorder="1" applyAlignment="1">
      <alignment/>
    </xf>
    <xf numFmtId="0" fontId="2" fillId="0" borderId="0" xfId="0" applyFont="1" applyAlignment="1">
      <alignment horizontal="center"/>
    </xf>
    <xf numFmtId="0" fontId="2" fillId="0" borderId="0" xfId="0" applyFont="1" applyFill="1" applyAlignment="1">
      <alignment horizontal="center"/>
    </xf>
    <xf numFmtId="165" fontId="2" fillId="0" borderId="0" xfId="0" applyNumberFormat="1" applyFont="1" applyFill="1" applyAlignment="1">
      <alignment horizontal="center"/>
    </xf>
    <xf numFmtId="0" fontId="2" fillId="0" borderId="0" xfId="0" applyFont="1" applyFill="1" applyAlignment="1">
      <alignment/>
    </xf>
    <xf numFmtId="0" fontId="2" fillId="0" borderId="0" xfId="0" applyFont="1" applyFill="1" applyAlignment="1">
      <alignment horizontal="center"/>
    </xf>
    <xf numFmtId="0" fontId="0" fillId="0" borderId="0" xfId="0" applyFont="1" applyAlignment="1">
      <alignment/>
    </xf>
    <xf numFmtId="0" fontId="82" fillId="38" borderId="0" xfId="0" applyFont="1" applyFill="1" applyAlignment="1">
      <alignment/>
    </xf>
    <xf numFmtId="0" fontId="0" fillId="38" borderId="0" xfId="0" applyFill="1" applyAlignment="1">
      <alignment/>
    </xf>
    <xf numFmtId="0" fontId="83" fillId="38" borderId="0" xfId="53" applyFont="1" applyFill="1" applyAlignment="1">
      <alignment/>
    </xf>
    <xf numFmtId="0" fontId="84" fillId="38" borderId="0" xfId="0" applyFont="1" applyFill="1" applyAlignment="1">
      <alignment/>
    </xf>
    <xf numFmtId="0" fontId="85" fillId="38" borderId="0" xfId="0" applyFont="1" applyFill="1" applyAlignment="1">
      <alignment/>
    </xf>
    <xf numFmtId="0" fontId="0" fillId="0" borderId="0" xfId="0" applyFont="1" applyAlignment="1">
      <alignment/>
    </xf>
    <xf numFmtId="0" fontId="82" fillId="38" borderId="0" xfId="0" applyFont="1" applyFill="1" applyAlignment="1">
      <alignment horizontal="left" vertical="top" wrapText="1"/>
    </xf>
    <xf numFmtId="0" fontId="19" fillId="36" borderId="0" xfId="0" applyFont="1" applyFill="1" applyAlignment="1">
      <alignment horizontal="center" vertical="center"/>
    </xf>
    <xf numFmtId="0" fontId="6" fillId="36" borderId="0" xfId="0" applyFont="1" applyFill="1" applyAlignment="1">
      <alignment horizontal="center" vertical="center"/>
    </xf>
    <xf numFmtId="44" fontId="27" fillId="0" borderId="0" xfId="0" applyNumberFormat="1" applyFont="1" applyFill="1" applyAlignment="1" applyProtection="1">
      <alignment horizontal="center"/>
      <protection/>
    </xf>
    <xf numFmtId="0" fontId="20" fillId="0" borderId="30" xfId="0" applyFont="1" applyBorder="1" applyAlignment="1" applyProtection="1">
      <alignment wrapText="1"/>
      <protection/>
    </xf>
    <xf numFmtId="0" fontId="20" fillId="0" borderId="30" xfId="0" applyFont="1" applyBorder="1" applyAlignment="1">
      <alignment wrapText="1"/>
    </xf>
    <xf numFmtId="0" fontId="20" fillId="0" borderId="0" xfId="0" applyFont="1" applyAlignment="1">
      <alignment wrapText="1"/>
    </xf>
    <xf numFmtId="44" fontId="27" fillId="0" borderId="0" xfId="0" applyNumberFormat="1" applyFont="1" applyAlignment="1">
      <alignment horizontal="center"/>
    </xf>
    <xf numFmtId="44" fontId="18" fillId="0" borderId="0" xfId="0" applyNumberFormat="1" applyFont="1" applyAlignment="1">
      <alignment horizontal="center"/>
    </xf>
    <xf numFmtId="44" fontId="29" fillId="0" borderId="0" xfId="0" applyNumberFormat="1" applyFont="1" applyAlignment="1">
      <alignment horizontal="center"/>
    </xf>
    <xf numFmtId="0" fontId="0" fillId="0" borderId="30" xfId="0" applyBorder="1" applyAlignment="1">
      <alignment wrapText="1"/>
    </xf>
    <xf numFmtId="0" fontId="0" fillId="0" borderId="0" xfId="0" applyAlignment="1">
      <alignment wrapText="1"/>
    </xf>
    <xf numFmtId="44" fontId="28" fillId="0" borderId="0" xfId="0" applyNumberFormat="1" applyFont="1" applyAlignment="1">
      <alignment horizontal="center"/>
    </xf>
    <xf numFmtId="0" fontId="24" fillId="0" borderId="0" xfId="0" applyFont="1" applyAlignment="1">
      <alignment horizontal="center" vertical="center"/>
    </xf>
    <xf numFmtId="0" fontId="0" fillId="0" borderId="27" xfId="0" applyFont="1" applyBorder="1" applyAlignment="1">
      <alignment horizontal="left"/>
    </xf>
    <xf numFmtId="0" fontId="0" fillId="0" borderId="0" xfId="0" applyFont="1" applyBorder="1" applyAlignment="1" quotePrefix="1">
      <alignment horizontal="left"/>
    </xf>
    <xf numFmtId="0" fontId="6" fillId="39" borderId="13" xfId="0" applyFont="1" applyFill="1" applyBorder="1" applyAlignment="1">
      <alignment horizontal="center" vertical="center"/>
    </xf>
    <xf numFmtId="0" fontId="6" fillId="39" borderId="14" xfId="0" applyFont="1" applyFill="1" applyBorder="1" applyAlignment="1">
      <alignment horizontal="center" vertical="center"/>
    </xf>
    <xf numFmtId="0" fontId="6" fillId="39" borderId="15" xfId="0" applyFont="1" applyFill="1" applyBorder="1" applyAlignment="1">
      <alignment horizontal="center" vertical="center"/>
    </xf>
    <xf numFmtId="0" fontId="22" fillId="0" borderId="59" xfId="0" applyFont="1" applyBorder="1" applyAlignment="1">
      <alignment horizontal="center" vertical="center"/>
    </xf>
    <xf numFmtId="0" fontId="6" fillId="0" borderId="0" xfId="0" applyFont="1" applyAlignment="1">
      <alignment horizontal="center" vertical="center"/>
    </xf>
    <xf numFmtId="0" fontId="21" fillId="39" borderId="21" xfId="0" applyFont="1" applyFill="1" applyBorder="1" applyAlignment="1">
      <alignment horizontal="center" vertical="center"/>
    </xf>
    <xf numFmtId="0" fontId="4" fillId="39" borderId="22" xfId="0" applyFont="1" applyFill="1" applyBorder="1" applyAlignment="1">
      <alignment horizontal="center" vertical="center"/>
    </xf>
    <xf numFmtId="0" fontId="4" fillId="39" borderId="23" xfId="0" applyFont="1" applyFill="1" applyBorder="1" applyAlignment="1">
      <alignment horizontal="center" vertical="center"/>
    </xf>
    <xf numFmtId="0" fontId="4" fillId="39" borderId="66" xfId="0" applyFont="1" applyFill="1" applyBorder="1" applyAlignment="1">
      <alignment horizontal="center" vertical="center"/>
    </xf>
    <xf numFmtId="0" fontId="4" fillId="39" borderId="28" xfId="0" applyFont="1" applyFill="1" applyBorder="1" applyAlignment="1">
      <alignment horizontal="center" vertical="center"/>
    </xf>
    <xf numFmtId="0" fontId="4" fillId="39" borderId="25" xfId="0" applyFont="1" applyFill="1" applyBorder="1" applyAlignment="1">
      <alignment horizontal="center" vertical="center"/>
    </xf>
    <xf numFmtId="0" fontId="22" fillId="0" borderId="0" xfId="0" applyFont="1" applyAlignment="1">
      <alignment horizontal="center" vertical="center"/>
    </xf>
    <xf numFmtId="0" fontId="21" fillId="39" borderId="22" xfId="0" applyFont="1" applyFill="1" applyBorder="1" applyAlignment="1">
      <alignment horizontal="center" vertical="center"/>
    </xf>
    <xf numFmtId="0" fontId="21" fillId="39" borderId="23" xfId="0" applyFont="1" applyFill="1" applyBorder="1" applyAlignment="1">
      <alignment horizontal="center" vertical="center"/>
    </xf>
    <xf numFmtId="0" fontId="21" fillId="39" borderId="66" xfId="0" applyFont="1" applyFill="1" applyBorder="1" applyAlignment="1">
      <alignment horizontal="center" vertical="center"/>
    </xf>
    <xf numFmtId="0" fontId="21" fillId="39" borderId="28" xfId="0" applyFont="1" applyFill="1" applyBorder="1" applyAlignment="1">
      <alignment horizontal="center" vertical="center"/>
    </xf>
    <xf numFmtId="0" fontId="21" fillId="39" borderId="25" xfId="0" applyFont="1" applyFill="1" applyBorder="1" applyAlignment="1">
      <alignment horizontal="center" vertical="center"/>
    </xf>
    <xf numFmtId="0" fontId="6" fillId="35" borderId="0" xfId="0" applyFont="1" applyFill="1" applyAlignment="1">
      <alignment horizontal="center" vertical="center"/>
    </xf>
    <xf numFmtId="0" fontId="5" fillId="0" borderId="0" xfId="0" applyFont="1" applyAlignment="1">
      <alignment horizontal="center" vertical="center"/>
    </xf>
    <xf numFmtId="0" fontId="26" fillId="0" borderId="0" xfId="0" applyFont="1" applyAlignment="1">
      <alignment horizontal="center"/>
    </xf>
    <xf numFmtId="0" fontId="6" fillId="35"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15</xdr:row>
      <xdr:rowOff>38100</xdr:rowOff>
    </xdr:from>
    <xdr:to>
      <xdr:col>8</xdr:col>
      <xdr:colOff>495300</xdr:colOff>
      <xdr:row>20</xdr:row>
      <xdr:rowOff>95250</xdr:rowOff>
    </xdr:to>
    <xdr:sp>
      <xdr:nvSpPr>
        <xdr:cNvPr id="1" name="WordArt 3"/>
        <xdr:cNvSpPr>
          <a:spLocks/>
        </xdr:cNvSpPr>
      </xdr:nvSpPr>
      <xdr:spPr>
        <a:xfrm>
          <a:off x="1209675" y="2466975"/>
          <a:ext cx="4162425" cy="866775"/>
        </a:xfrm>
        <a:prstGeom prst="rect"/>
        <a:noFill/>
      </xdr:spPr>
      <xdr:txBody>
        <a:bodyPr fromWordArt="1" wrap="none" lIns="91440" tIns="45720" rIns="91440" bIns="45720">
          <a:prstTxWarp prst="textPlain">
            <a:avLst>
              <a:gd name="adj" fmla="val 46268"/>
            </a:avLst>
          </a:prstTxWarp>
        </a:bodyPr>
        <a:p>
          <a:pPr algn="ctr"/>
          <a:r>
            <a:rPr sz="1600" b="1" kern="10" spc="0">
              <a:ln w="9525" cmpd="sng">
                <a:solidFill>
                  <a:srgbClr val="000000"/>
                </a:solidFill>
                <a:headEnd type="none"/>
                <a:tailEnd type="none"/>
              </a:ln>
              <a:solidFill>
                <a:srgbClr val="FFFFFF"/>
              </a:solidFill>
              <a:latin typeface="Arial Black"/>
              <a:cs typeface="Arial Black"/>
            </a:rPr>
            <a:t>STATE AID FINANCIAL REPORTING(SAFR)PREPARATION WORKBOOK</a:t>
          </a:r>
        </a:p>
      </xdr:txBody>
    </xdr:sp>
    <xdr:clientData/>
  </xdr:twoCellAnchor>
  <xdr:twoCellAnchor>
    <xdr:from>
      <xdr:col>1</xdr:col>
      <xdr:colOff>333375</xdr:colOff>
      <xdr:row>21</xdr:row>
      <xdr:rowOff>19050</xdr:rowOff>
    </xdr:from>
    <xdr:to>
      <xdr:col>9</xdr:col>
      <xdr:colOff>438150</xdr:colOff>
      <xdr:row>31</xdr:row>
      <xdr:rowOff>95250</xdr:rowOff>
    </xdr:to>
    <xdr:sp>
      <xdr:nvSpPr>
        <xdr:cNvPr id="2" name="Text Box 4"/>
        <xdr:cNvSpPr txBox="1">
          <a:spLocks noChangeArrowheads="1"/>
        </xdr:cNvSpPr>
      </xdr:nvSpPr>
      <xdr:spPr>
        <a:xfrm>
          <a:off x="942975" y="3419475"/>
          <a:ext cx="4981575" cy="1695450"/>
        </a:xfrm>
        <a:prstGeom prst="rect">
          <a:avLst/>
        </a:prstGeom>
        <a:solidFill>
          <a:srgbClr val="FFFFFF"/>
        </a:solidFill>
        <a:ln w="9525" cmpd="sng">
          <a:noFill/>
        </a:ln>
      </xdr:spPr>
      <xdr:txBody>
        <a:bodyPr vertOverflow="clip" wrap="square" lIns="36576" tIns="32004" rIns="0" bIns="0"/>
        <a:p>
          <a:pPr algn="l">
            <a:defRPr/>
          </a:pP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EXCEL workbook consists of a series of worksheets (accessed by clicking on the tabs) that can be used to "pre-edit" and identify potential errors in district data required in the Department of Public Instruction's State Aid Financial Reporting (SAFR) internet application.  The file should be saved to a location on a district computer.  A working knowledge of EXCEL is necessary to successfully complete the worksheets.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Each worksheet is preceeded by a sheet with specific instructions and/or examples color coded to the related worksheet tabs.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entered into this workbook does not interact with the SAFR system.</a:t>
          </a:r>
        </a:p>
      </xdr:txBody>
    </xdr:sp>
    <xdr:clientData/>
  </xdr:twoCellAnchor>
  <xdr:twoCellAnchor editAs="oneCell">
    <xdr:from>
      <xdr:col>3</xdr:col>
      <xdr:colOff>333375</xdr:colOff>
      <xdr:row>1</xdr:row>
      <xdr:rowOff>85725</xdr:rowOff>
    </xdr:from>
    <xdr:to>
      <xdr:col>6</xdr:col>
      <xdr:colOff>514350</xdr:colOff>
      <xdr:row>12</xdr:row>
      <xdr:rowOff>66675</xdr:rowOff>
    </xdr:to>
    <xdr:pic>
      <xdr:nvPicPr>
        <xdr:cNvPr id="3" name="Picture 1"/>
        <xdr:cNvPicPr preferRelativeResize="1">
          <a:picLocks noChangeAspect="1"/>
        </xdr:cNvPicPr>
      </xdr:nvPicPr>
      <xdr:blipFill>
        <a:blip r:embed="rId1"/>
        <a:stretch>
          <a:fillRect/>
        </a:stretch>
      </xdr:blipFill>
      <xdr:spPr>
        <a:xfrm>
          <a:off x="2162175" y="247650"/>
          <a:ext cx="2009775" cy="1762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11</xdr:col>
      <xdr:colOff>600075</xdr:colOff>
      <xdr:row>39</xdr:row>
      <xdr:rowOff>38100</xdr:rowOff>
    </xdr:to>
    <xdr:sp>
      <xdr:nvSpPr>
        <xdr:cNvPr id="1" name="Text Box 1"/>
        <xdr:cNvSpPr txBox="1">
          <a:spLocks noChangeArrowheads="1"/>
        </xdr:cNvSpPr>
      </xdr:nvSpPr>
      <xdr:spPr>
        <a:xfrm>
          <a:off x="0" y="19050"/>
          <a:ext cx="7305675" cy="6334125"/>
        </a:xfrm>
        <a:prstGeom prst="rect">
          <a:avLst/>
        </a:prstGeom>
        <a:solidFill>
          <a:srgbClr val="FFFFFF"/>
        </a:solidFill>
        <a:ln w="9525" cmpd="sng">
          <a:noFill/>
        </a:ln>
      </xdr:spPr>
      <xdr:txBody>
        <a:bodyPr vertOverflow="clip" wrap="square" lIns="64008" tIns="50292" rIns="0" bIns="0"/>
        <a:p>
          <a:pPr algn="l">
            <a:defRPr/>
          </a:pPr>
          <a:r>
            <a:rPr lang="en-US" cap="none" sz="20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Purpose of this Workpaper: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purpose of this worksheet is to determine a preliminary judgment of the integrity of your balance sheet, fund by fund.    A trial balance is a very helpful tool in determining the accuracy of a financial report.  It is a statement that tests the equality or balance of all open debit &amp; credit items in a double-entry ledger.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 complete the trial balance statement you will need balance sheet accounts from the previous year as well as the current year that is being reported.  These are summarized as B 700 000 (assets); B 800,000 (liabilities); and B 900,000 (fund balance).  
</a:t>
          </a:r>
          <a:r>
            <a:rPr lang="en-US" cap="none" sz="1200" b="0" i="0" u="none" baseline="0">
              <a:solidFill>
                <a:srgbClr val="000000"/>
              </a:solidFill>
              <a:latin typeface="Arial"/>
              <a:ea typeface="Arial"/>
              <a:cs typeface="Arial"/>
            </a:rPr>
            <a:t>You will also need total revenues (R 000 000) and expenditures (E 000 000) from the current year being reported.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Using the Excel worksheet provided, you will need to insert these values into the appropriate cell.  The worksheet is designed to edit for balance in each individual fund.  </a:t>
          </a:r>
          <a:r>
            <a:rPr lang="en-US" cap="none" sz="1200" b="1" i="0" u="none" baseline="0">
              <a:solidFill>
                <a:srgbClr val="000000"/>
              </a:solidFill>
              <a:latin typeface="Arial"/>
              <a:ea typeface="Arial"/>
              <a:cs typeface="Arial"/>
            </a:rPr>
            <a:t>I</a:t>
          </a:r>
          <a:r>
            <a:rPr lang="en-US" cap="none" sz="1200" b="1" i="0" u="sng" baseline="0">
              <a:solidFill>
                <a:srgbClr val="000000"/>
              </a:solidFill>
              <a:latin typeface="Arial"/>
              <a:ea typeface="Arial"/>
              <a:cs typeface="Arial"/>
            </a:rPr>
            <a:t>t is not designed to calculate totals</a:t>
          </a:r>
          <a:r>
            <a:rPr lang="en-US" cap="none" sz="1200" b="0" i="0" u="none" baseline="0">
              <a:solidFill>
                <a:srgbClr val="000000"/>
              </a:solidFill>
              <a:latin typeface="Arial"/>
              <a:ea typeface="Arial"/>
              <a:cs typeface="Arial"/>
            </a:rPr>
            <a:t> . If you have used entries that are not in balance, you will be cautioned with an error message on the worksheet to re-examine your totals.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When the trial balances are accurate and balanced, you should  enter these values into your annual report program in their respective accounts. 
</a:t>
          </a:r>
        </a:p>
      </xdr:txBody>
    </xdr:sp>
    <xdr:clientData/>
  </xdr:twoCellAnchor>
  <xdr:twoCellAnchor>
    <xdr:from>
      <xdr:col>4</xdr:col>
      <xdr:colOff>123825</xdr:colOff>
      <xdr:row>1</xdr:row>
      <xdr:rowOff>19050</xdr:rowOff>
    </xdr:from>
    <xdr:to>
      <xdr:col>7</xdr:col>
      <xdr:colOff>152400</xdr:colOff>
      <xdr:row>3</xdr:row>
      <xdr:rowOff>95250</xdr:rowOff>
    </xdr:to>
    <xdr:sp>
      <xdr:nvSpPr>
        <xdr:cNvPr id="2" name="WordArt 2"/>
        <xdr:cNvSpPr>
          <a:spLocks/>
        </xdr:cNvSpPr>
      </xdr:nvSpPr>
      <xdr:spPr>
        <a:xfrm>
          <a:off x="2562225" y="180975"/>
          <a:ext cx="1857375" cy="400050"/>
        </a:xfrm>
        <a:prstGeom prst="rect"/>
        <a:noFill/>
      </xdr:spPr>
      <xdr:txBody>
        <a:bodyPr fromWordArt="1" wrap="none" lIns="91440" tIns="45720" rIns="91440" bIns="45720">
          <a:prstTxWarp prst="textPlain"/>
        </a:bodyPr>
        <a:p>
          <a:pPr algn="ctr"/>
          <a:r>
            <a:rPr sz="2000" b="1" kern="10" spc="0">
              <a:ln w="6350" cmpd="sng">
                <a:solidFill>
                  <a:srgbClr val="000000"/>
                </a:solidFill>
                <a:headEnd type="none"/>
                <a:tailEnd type="none"/>
              </a:ln>
              <a:solidFill>
                <a:srgbClr val="FFFF00"/>
              </a:solidFill>
              <a:latin typeface="Arial"/>
              <a:cs typeface="Arial"/>
            </a:rPr>
            <a:t>Trial Balance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6</xdr:row>
      <xdr:rowOff>133350</xdr:rowOff>
    </xdr:from>
    <xdr:to>
      <xdr:col>11</xdr:col>
      <xdr:colOff>190500</xdr:colOff>
      <xdr:row>52</xdr:row>
      <xdr:rowOff>95250</xdr:rowOff>
    </xdr:to>
    <xdr:sp>
      <xdr:nvSpPr>
        <xdr:cNvPr id="1" name="Text Box 1"/>
        <xdr:cNvSpPr txBox="1">
          <a:spLocks noChangeArrowheads="1"/>
        </xdr:cNvSpPr>
      </xdr:nvSpPr>
      <xdr:spPr>
        <a:xfrm>
          <a:off x="523875" y="1104900"/>
          <a:ext cx="6372225" cy="7410450"/>
        </a:xfrm>
        <a:prstGeom prst="rect">
          <a:avLst/>
        </a:prstGeom>
        <a:noFill/>
        <a:ln w="9525" cmpd="sng">
          <a:noFill/>
        </a:ln>
      </xdr:spPr>
      <xdr:txBody>
        <a:bodyPr vertOverflow="clip" wrap="square" lIns="64008" tIns="50292" rIns="0" bIns="0"/>
        <a:p>
          <a:pPr algn="l">
            <a:defRPr/>
          </a:pPr>
          <a:r>
            <a:rPr lang="en-US" cap="none" sz="20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Purpose of these worksheets:</a:t>
          </a:r>
          <a:r>
            <a:rPr lang="en-US" cap="none" sz="2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following worksheet tabs can be used to reconcile long term debt transactions that you have recorded in your ledger with the long term debt amortization schedules that you have on file.    If available, you may also wish to reference the audit report showing the long term debt balances.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are six separate tabs for this section of the workbook.  Each tab relates to a different type of debt.  Your district may be servicing more than one type of debt.  Use the appropriate worksheet to record  each type.  Your district may also have more than one borrowing issue on the same worksheet.  For example:  Your district may have a long term bond issue and and three State Trust Fund notes.  You would use two separate worksheets to record these and there would be three separate entries on the Trust Fund Loan worksheet.
</a:t>
          </a:r>
          <a:r>
            <a:rPr lang="en-US" cap="none" sz="1200" b="0" i="0" u="none" baseline="0">
              <a:solidFill>
                <a:srgbClr val="000000"/>
              </a:solidFill>
              <a:latin typeface="Arial"/>
              <a:ea typeface="Arial"/>
              <a:cs typeface="Arial"/>
            </a:rPr>
            <a:t>  
</a:t>
          </a:r>
          <a:r>
            <a:rPr lang="en-US" cap="none" sz="2000" b="0" i="0" u="none" baseline="0">
              <a:solidFill>
                <a:srgbClr val="00FF00"/>
              </a:solidFill>
              <a:latin typeface="Arial"/>
              <a:ea typeface="Arial"/>
              <a:cs typeface="Arial"/>
            </a:rPr>
            <a:t>*</a:t>
          </a:r>
          <a:r>
            <a:rPr lang="en-US" cap="none" sz="1200" b="0" i="0" u="none" baseline="0">
              <a:solidFill>
                <a:srgbClr val="000000"/>
              </a:solidFill>
              <a:latin typeface="Arial"/>
              <a:ea typeface="Arial"/>
              <a:cs typeface="Arial"/>
            </a:rPr>
            <a:t>The workbook tabs include:
</a:t>
          </a:r>
          <a:r>
            <a:rPr lang="en-US" cap="none" sz="1200" b="0" i="0" u="none" baseline="0">
              <a:solidFill>
                <a:srgbClr val="000000"/>
              </a:solidFill>
              <a:latin typeface="Arial"/>
              <a:ea typeface="Arial"/>
              <a:cs typeface="Arial"/>
            </a:rPr>
            <a:t>                    Long term notes 
</a:t>
          </a:r>
          <a:r>
            <a:rPr lang="en-US" cap="none" sz="1200" b="0" i="0" u="none" baseline="0">
              <a:solidFill>
                <a:srgbClr val="000000"/>
              </a:solidFill>
              <a:latin typeface="Arial"/>
              <a:ea typeface="Arial"/>
              <a:cs typeface="Arial"/>
            </a:rPr>
            <a:t>                    State Trust Fund
</a:t>
          </a:r>
          <a:r>
            <a:rPr lang="en-US" cap="none" sz="1200" b="0" i="0" u="none" baseline="0">
              <a:solidFill>
                <a:srgbClr val="000000"/>
              </a:solidFill>
              <a:latin typeface="Arial"/>
              <a:ea typeface="Arial"/>
              <a:cs typeface="Arial"/>
            </a:rPr>
            <a:t>                    Long term bond issue
</a:t>
          </a:r>
          <a:r>
            <a:rPr lang="en-US" cap="none" sz="1200" b="0" i="0" u="none" baseline="0">
              <a:solidFill>
                <a:srgbClr val="000000"/>
              </a:solidFill>
              <a:latin typeface="Arial"/>
              <a:ea typeface="Arial"/>
              <a:cs typeface="Arial"/>
            </a:rPr>
            <a:t>                    Land contract
</a:t>
          </a:r>
          <a:r>
            <a:rPr lang="en-US" cap="none" sz="1200" b="0" i="0" u="none" baseline="0">
              <a:solidFill>
                <a:srgbClr val="000000"/>
              </a:solidFill>
              <a:latin typeface="Arial"/>
              <a:ea typeface="Arial"/>
              <a:cs typeface="Arial"/>
            </a:rPr>
            <a:t>                    Capital lease
</a:t>
          </a:r>
          <a:r>
            <a:rPr lang="en-US" cap="none" sz="1200" b="0" i="0" u="none" baseline="0">
              <a:solidFill>
                <a:srgbClr val="000000"/>
              </a:solidFill>
              <a:latin typeface="Arial"/>
              <a:ea typeface="Arial"/>
              <a:cs typeface="Arial"/>
            </a:rPr>
            <a:t>                    TEACH loan
</a:t>
          </a:r>
          <a:r>
            <a:rPr lang="en-US" cap="none" sz="1200" b="0" i="0" u="none" baseline="0">
              <a:solidFill>
                <a:srgbClr val="000000"/>
              </a:solidFill>
              <a:latin typeface="Arial"/>
              <a:ea typeface="Arial"/>
              <a:cs typeface="Arial"/>
            </a:rPr>
            <a:t>(some of the tabs may not apply to your district)
</a:t>
          </a:r>
          <a:r>
            <a:rPr lang="en-US" cap="none" sz="12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You will need two pieces of data to complete these worksheets: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  Amortization schedules for each long term debt issue (these are generally provided  to the district at the time the debt is incurred and should show both principal and interest payments)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2) The district's debt ledger, showing principal &amp; interest payments for the period being reported.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p>
      </xdr:txBody>
    </xdr:sp>
    <xdr:clientData/>
  </xdr:twoCellAnchor>
  <xdr:twoCellAnchor>
    <xdr:from>
      <xdr:col>2</xdr:col>
      <xdr:colOff>390525</xdr:colOff>
      <xdr:row>7</xdr:row>
      <xdr:rowOff>114300</xdr:rowOff>
    </xdr:from>
    <xdr:to>
      <xdr:col>9</xdr:col>
      <xdr:colOff>57150</xdr:colOff>
      <xdr:row>11</xdr:row>
      <xdr:rowOff>114300</xdr:rowOff>
    </xdr:to>
    <xdr:sp>
      <xdr:nvSpPr>
        <xdr:cNvPr id="2" name="WordArt 2"/>
        <xdr:cNvSpPr>
          <a:spLocks/>
        </xdr:cNvSpPr>
      </xdr:nvSpPr>
      <xdr:spPr>
        <a:xfrm>
          <a:off x="1609725" y="1247775"/>
          <a:ext cx="3933825" cy="647700"/>
        </a:xfrm>
        <a:prstGeom prst="rect"/>
        <a:noFill/>
      </xdr:spPr>
      <xdr:txBody>
        <a:bodyPr fromWordArt="1" wrap="none" lIns="91440" tIns="45720" rIns="91440" bIns="45720">
          <a:prstTxWarp prst="textPlain"/>
        </a:bodyPr>
        <a:p>
          <a:pPr algn="ctr"/>
          <a:r>
            <a:rPr sz="3600" b="1" kern="10" spc="0">
              <a:ln w="9525" cmpd="sng">
                <a:solidFill>
                  <a:srgbClr val="000000"/>
                </a:solidFill>
                <a:headEnd type="none"/>
                <a:tailEnd type="none"/>
              </a:ln>
              <a:solidFill>
                <a:srgbClr val="00FF00"/>
              </a:solidFill>
              <a:latin typeface="Arial Black"/>
              <a:cs typeface="Arial Black"/>
            </a:rPr>
            <a:t>Long-Term Debt Reconciliation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0</xdr:rowOff>
    </xdr:from>
    <xdr:to>
      <xdr:col>9</xdr:col>
      <xdr:colOff>190500</xdr:colOff>
      <xdr:row>67</xdr:row>
      <xdr:rowOff>19050</xdr:rowOff>
    </xdr:to>
    <xdr:sp>
      <xdr:nvSpPr>
        <xdr:cNvPr id="1" name="Text Box 1"/>
        <xdr:cNvSpPr txBox="1">
          <a:spLocks noChangeArrowheads="1"/>
        </xdr:cNvSpPr>
      </xdr:nvSpPr>
      <xdr:spPr>
        <a:xfrm>
          <a:off x="47625" y="8753475"/>
          <a:ext cx="8743950" cy="2771775"/>
        </a:xfrm>
        <a:prstGeom prst="rect">
          <a:avLst/>
        </a:prstGeom>
        <a:solidFill>
          <a:srgbClr val="FFFFFF"/>
        </a:solidFill>
        <a:ln w="9525" cmpd="sng">
          <a:noFill/>
        </a:ln>
      </xdr:spPr>
      <xdr:txBody>
        <a:bodyPr vertOverflow="clip" wrap="square" lIns="45720" tIns="36576" rIns="0" bIns="0"/>
        <a:p>
          <a:pPr algn="l">
            <a:defRPr/>
          </a:pPr>
          <a:r>
            <a:rPr lang="en-US" cap="none" sz="1200" b="0" i="0" u="none" baseline="0">
              <a:solidFill>
                <a:srgbClr val="000000"/>
              </a:solidFill>
              <a:latin typeface="Arial"/>
              <a:ea typeface="Arial"/>
              <a:cs typeface="Arial"/>
            </a:rPr>
            <a:t>This sample district is displayed for you to see the balancing concept of the worksheet.   In the first box you will identify all of the debt issues appropriate to the worksheet (i.e., notes, bonds,  or State Trust fund loans, etc.) .  This includes any refinancing activities that occurred during the reported period.  
</a:t>
          </a:r>
          <a:r>
            <a:rPr lang="en-US" cap="none" sz="1200" b="0" i="0" u="none" baseline="0">
              <a:solidFill>
                <a:srgbClr val="000000"/>
              </a:solidFill>
              <a:latin typeface="Arial"/>
              <a:ea typeface="Arial"/>
              <a:cs typeface="Arial"/>
            </a:rPr>
            <a:t>In the second box you will balance the loan proceeds (debt additions) and the payments (debt reductions) in each Fund against the totals identified in the first box.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remainder of the tabs are blank to allow you to insert the appropriate debt totals from your district. </a:t>
          </a:r>
        </a:p>
      </xdr:txBody>
    </xdr:sp>
    <xdr:clientData/>
  </xdr:twoCellAnchor>
  <xdr:twoCellAnchor>
    <xdr:from>
      <xdr:col>0</xdr:col>
      <xdr:colOff>304800</xdr:colOff>
      <xdr:row>13</xdr:row>
      <xdr:rowOff>0</xdr:rowOff>
    </xdr:from>
    <xdr:to>
      <xdr:col>1</xdr:col>
      <xdr:colOff>200025</xdr:colOff>
      <xdr:row>16</xdr:row>
      <xdr:rowOff>57150</xdr:rowOff>
    </xdr:to>
    <xdr:sp>
      <xdr:nvSpPr>
        <xdr:cNvPr id="2" name="AutoShape 2"/>
        <xdr:cNvSpPr>
          <a:spLocks/>
        </xdr:cNvSpPr>
      </xdr:nvSpPr>
      <xdr:spPr>
        <a:xfrm>
          <a:off x="304800" y="2438400"/>
          <a:ext cx="1104900" cy="542925"/>
        </a:xfrm>
        <a:prstGeom prst="rightArrowCallout">
          <a:avLst/>
        </a:prstGeom>
        <a:solidFill>
          <a:srgbClr val="99CC00"/>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Fill in dates from amor. schedule</a:t>
          </a:r>
        </a:p>
      </xdr:txBody>
    </xdr:sp>
    <xdr:clientData/>
  </xdr:twoCellAnchor>
  <xdr:twoCellAnchor>
    <xdr:from>
      <xdr:col>3</xdr:col>
      <xdr:colOff>19050</xdr:colOff>
      <xdr:row>11</xdr:row>
      <xdr:rowOff>0</xdr:rowOff>
    </xdr:from>
    <xdr:to>
      <xdr:col>3</xdr:col>
      <xdr:colOff>1066800</xdr:colOff>
      <xdr:row>12</xdr:row>
      <xdr:rowOff>323850</xdr:rowOff>
    </xdr:to>
    <xdr:sp>
      <xdr:nvSpPr>
        <xdr:cNvPr id="3" name="AutoShape 3"/>
        <xdr:cNvSpPr>
          <a:spLocks/>
        </xdr:cNvSpPr>
      </xdr:nvSpPr>
      <xdr:spPr>
        <a:xfrm>
          <a:off x="2466975" y="1781175"/>
          <a:ext cx="1047750" cy="495300"/>
        </a:xfrm>
        <a:prstGeom prst="downArrowCallout">
          <a:avLst/>
        </a:prstGeom>
        <a:solidFill>
          <a:srgbClr val="99CC00"/>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Enter all exsiting long term notes</a:t>
          </a:r>
        </a:p>
      </xdr:txBody>
    </xdr:sp>
    <xdr:clientData/>
  </xdr:twoCellAnchor>
  <xdr:twoCellAnchor>
    <xdr:from>
      <xdr:col>4</xdr:col>
      <xdr:colOff>57150</xdr:colOff>
      <xdr:row>11</xdr:row>
      <xdr:rowOff>0</xdr:rowOff>
    </xdr:from>
    <xdr:to>
      <xdr:col>4</xdr:col>
      <xdr:colOff>1085850</xdr:colOff>
      <xdr:row>12</xdr:row>
      <xdr:rowOff>323850</xdr:rowOff>
    </xdr:to>
    <xdr:sp>
      <xdr:nvSpPr>
        <xdr:cNvPr id="4" name="AutoShape 4"/>
        <xdr:cNvSpPr>
          <a:spLocks/>
        </xdr:cNvSpPr>
      </xdr:nvSpPr>
      <xdr:spPr>
        <a:xfrm>
          <a:off x="3600450" y="1781175"/>
          <a:ext cx="1028700" cy="495300"/>
        </a:xfrm>
        <a:prstGeom prst="downArrowCallout">
          <a:avLst/>
        </a:prstGeom>
        <a:solidFill>
          <a:srgbClr val="99CC00"/>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Enter any notes incurred this year</a:t>
          </a:r>
        </a:p>
      </xdr:txBody>
    </xdr:sp>
    <xdr:clientData/>
  </xdr:twoCellAnchor>
  <xdr:twoCellAnchor>
    <xdr:from>
      <xdr:col>5</xdr:col>
      <xdr:colOff>66675</xdr:colOff>
      <xdr:row>8</xdr:row>
      <xdr:rowOff>66675</xdr:rowOff>
    </xdr:from>
    <xdr:to>
      <xdr:col>5</xdr:col>
      <xdr:colOff>952500</xdr:colOff>
      <xdr:row>12</xdr:row>
      <xdr:rowOff>152400</xdr:rowOff>
    </xdr:to>
    <xdr:sp>
      <xdr:nvSpPr>
        <xdr:cNvPr id="5" name="AutoShape 5"/>
        <xdr:cNvSpPr>
          <a:spLocks/>
        </xdr:cNvSpPr>
      </xdr:nvSpPr>
      <xdr:spPr>
        <a:xfrm>
          <a:off x="4695825" y="1362075"/>
          <a:ext cx="885825" cy="742950"/>
        </a:xfrm>
        <a:prstGeom prst="downArrowCallout">
          <a:avLst/>
        </a:prstGeom>
        <a:solidFill>
          <a:srgbClr val="99CC00"/>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Enter principal paid for each issue</a:t>
          </a:r>
        </a:p>
      </xdr:txBody>
    </xdr:sp>
    <xdr:clientData/>
  </xdr:twoCellAnchor>
  <xdr:twoCellAnchor>
    <xdr:from>
      <xdr:col>6</xdr:col>
      <xdr:colOff>133350</xdr:colOff>
      <xdr:row>8</xdr:row>
      <xdr:rowOff>47625</xdr:rowOff>
    </xdr:from>
    <xdr:to>
      <xdr:col>7</xdr:col>
      <xdr:colOff>66675</xdr:colOff>
      <xdr:row>12</xdr:row>
      <xdr:rowOff>171450</xdr:rowOff>
    </xdr:to>
    <xdr:sp>
      <xdr:nvSpPr>
        <xdr:cNvPr id="6" name="AutoShape 6"/>
        <xdr:cNvSpPr>
          <a:spLocks/>
        </xdr:cNvSpPr>
      </xdr:nvSpPr>
      <xdr:spPr>
        <a:xfrm>
          <a:off x="5715000" y="1343025"/>
          <a:ext cx="933450" cy="781050"/>
        </a:xfrm>
        <a:prstGeom prst="downArrowCallout">
          <a:avLst/>
        </a:prstGeom>
        <a:solidFill>
          <a:srgbClr val="99CC00"/>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Enter any principal that was refinanced</a:t>
          </a:r>
        </a:p>
      </xdr:txBody>
    </xdr:sp>
    <xdr:clientData/>
  </xdr:twoCellAnchor>
  <xdr:twoCellAnchor>
    <xdr:from>
      <xdr:col>7</xdr:col>
      <xdr:colOff>923925</xdr:colOff>
      <xdr:row>23</xdr:row>
      <xdr:rowOff>76200</xdr:rowOff>
    </xdr:from>
    <xdr:to>
      <xdr:col>9</xdr:col>
      <xdr:colOff>76200</xdr:colOff>
      <xdr:row>27</xdr:row>
      <xdr:rowOff>19050</xdr:rowOff>
    </xdr:to>
    <xdr:sp>
      <xdr:nvSpPr>
        <xdr:cNvPr id="7" name="AutoShape 7"/>
        <xdr:cNvSpPr>
          <a:spLocks/>
        </xdr:cNvSpPr>
      </xdr:nvSpPr>
      <xdr:spPr>
        <a:xfrm>
          <a:off x="7505700" y="4152900"/>
          <a:ext cx="1171575" cy="638175"/>
        </a:xfrm>
        <a:prstGeom prst="upArrowCallout">
          <a:avLst/>
        </a:prstGeom>
        <a:solidFill>
          <a:srgbClr val="99CC00"/>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Should reflect total of long term notes</a:t>
          </a:r>
        </a:p>
      </xdr:txBody>
    </xdr:sp>
    <xdr:clientData/>
  </xdr:twoCellAnchor>
  <xdr:twoCellAnchor>
    <xdr:from>
      <xdr:col>6</xdr:col>
      <xdr:colOff>190500</xdr:colOff>
      <xdr:row>28</xdr:row>
      <xdr:rowOff>76200</xdr:rowOff>
    </xdr:from>
    <xdr:to>
      <xdr:col>7</xdr:col>
      <xdr:colOff>704850</xdr:colOff>
      <xdr:row>33</xdr:row>
      <xdr:rowOff>57150</xdr:rowOff>
    </xdr:to>
    <xdr:sp>
      <xdr:nvSpPr>
        <xdr:cNvPr id="8" name="AutoShape 12"/>
        <xdr:cNvSpPr>
          <a:spLocks/>
        </xdr:cNvSpPr>
      </xdr:nvSpPr>
      <xdr:spPr>
        <a:xfrm>
          <a:off x="5772150" y="5172075"/>
          <a:ext cx="1514475" cy="809625"/>
        </a:xfrm>
        <a:prstGeom prst="leftArrowCallout">
          <a:avLst/>
        </a:prstGeom>
        <a:solidFill>
          <a:srgbClr val="99CC00"/>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Enter debt issue principal totals by Fund - this must equal Total Long Term Notes </a:t>
          </a:r>
        </a:p>
      </xdr:txBody>
    </xdr:sp>
    <xdr:clientData/>
  </xdr:twoCellAnchor>
  <xdr:twoCellAnchor>
    <xdr:from>
      <xdr:col>6</xdr:col>
      <xdr:colOff>1000125</xdr:colOff>
      <xdr:row>38</xdr:row>
      <xdr:rowOff>133350</xdr:rowOff>
    </xdr:from>
    <xdr:to>
      <xdr:col>8</xdr:col>
      <xdr:colOff>647700</xdr:colOff>
      <xdr:row>43</xdr:row>
      <xdr:rowOff>19050</xdr:rowOff>
    </xdr:to>
    <xdr:sp>
      <xdr:nvSpPr>
        <xdr:cNvPr id="9" name="AutoShape 13"/>
        <xdr:cNvSpPr>
          <a:spLocks/>
        </xdr:cNvSpPr>
      </xdr:nvSpPr>
      <xdr:spPr>
        <a:xfrm>
          <a:off x="6581775" y="6886575"/>
          <a:ext cx="1581150" cy="695325"/>
        </a:xfrm>
        <a:prstGeom prst="leftArrowCallout">
          <a:avLst/>
        </a:prstGeom>
        <a:solidFill>
          <a:srgbClr val="99CC00"/>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Enter principal payments made during this fiscal period</a:t>
          </a:r>
        </a:p>
      </xdr:txBody>
    </xdr:sp>
    <xdr:clientData/>
  </xdr:twoCellAnchor>
  <xdr:twoCellAnchor>
    <xdr:from>
      <xdr:col>0</xdr:col>
      <xdr:colOff>0</xdr:colOff>
      <xdr:row>46</xdr:row>
      <xdr:rowOff>85725</xdr:rowOff>
    </xdr:from>
    <xdr:to>
      <xdr:col>4</xdr:col>
      <xdr:colOff>1028700</xdr:colOff>
      <xdr:row>49</xdr:row>
      <xdr:rowOff>28575</xdr:rowOff>
    </xdr:to>
    <xdr:sp>
      <xdr:nvSpPr>
        <xdr:cNvPr id="10" name="Oval 15"/>
        <xdr:cNvSpPr>
          <a:spLocks/>
        </xdr:cNvSpPr>
      </xdr:nvSpPr>
      <xdr:spPr>
        <a:xfrm>
          <a:off x="0" y="8162925"/>
          <a:ext cx="4572000" cy="457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123825</xdr:colOff>
      <xdr:row>46</xdr:row>
      <xdr:rowOff>171450</xdr:rowOff>
    </xdr:from>
    <xdr:ext cx="3181350" cy="161925"/>
    <xdr:sp>
      <xdr:nvSpPr>
        <xdr:cNvPr id="11" name="Text Box 16"/>
        <xdr:cNvSpPr txBox="1">
          <a:spLocks noChangeArrowheads="1"/>
        </xdr:cNvSpPr>
      </xdr:nvSpPr>
      <xdr:spPr>
        <a:xfrm>
          <a:off x="1333500" y="8248650"/>
          <a:ext cx="3181350"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FF0000"/>
              </a:solidFill>
              <a:latin typeface="Arial"/>
              <a:ea typeface="Arial"/>
              <a:cs typeface="Arial"/>
            </a:rPr>
            <a:t>an error message will appear here if you are off balance</a:t>
          </a:r>
        </a:p>
      </xdr:txBody>
    </xdr:sp>
    <xdr:clientData/>
  </xdr:oneCellAnchor>
  <xdr:oneCellAnchor>
    <xdr:from>
      <xdr:col>1</xdr:col>
      <xdr:colOff>0</xdr:colOff>
      <xdr:row>35</xdr:row>
      <xdr:rowOff>19050</xdr:rowOff>
    </xdr:from>
    <xdr:ext cx="3190875" cy="161925"/>
    <xdr:sp>
      <xdr:nvSpPr>
        <xdr:cNvPr id="12" name="Text Box 17"/>
        <xdr:cNvSpPr txBox="1">
          <a:spLocks noChangeArrowheads="1"/>
        </xdr:cNvSpPr>
      </xdr:nvSpPr>
      <xdr:spPr>
        <a:xfrm>
          <a:off x="1209675" y="6286500"/>
          <a:ext cx="319087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FF0000"/>
              </a:solidFill>
              <a:latin typeface="Arial"/>
              <a:ea typeface="Arial"/>
              <a:cs typeface="Arial"/>
            </a:rPr>
            <a:t>an error message will appear here if you are off balance</a:t>
          </a:r>
        </a:p>
      </xdr:txBody>
    </xdr:sp>
    <xdr:clientData/>
  </xdr:oneCellAnchor>
  <xdr:twoCellAnchor>
    <xdr:from>
      <xdr:col>0</xdr:col>
      <xdr:colOff>0</xdr:colOff>
      <xdr:row>34</xdr:row>
      <xdr:rowOff>104775</xdr:rowOff>
    </xdr:from>
    <xdr:to>
      <xdr:col>4</xdr:col>
      <xdr:colOff>1085850</xdr:colOff>
      <xdr:row>37</xdr:row>
      <xdr:rowOff>0</xdr:rowOff>
    </xdr:to>
    <xdr:sp>
      <xdr:nvSpPr>
        <xdr:cNvPr id="13" name="Oval 18"/>
        <xdr:cNvSpPr>
          <a:spLocks/>
        </xdr:cNvSpPr>
      </xdr:nvSpPr>
      <xdr:spPr>
        <a:xfrm>
          <a:off x="0" y="6200775"/>
          <a:ext cx="46291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0</xdr:rowOff>
    </xdr:from>
    <xdr:to>
      <xdr:col>12</xdr:col>
      <xdr:colOff>552450</xdr:colOff>
      <xdr:row>72</xdr:row>
      <xdr:rowOff>76200</xdr:rowOff>
    </xdr:to>
    <xdr:sp>
      <xdr:nvSpPr>
        <xdr:cNvPr id="1" name="Text Box 1"/>
        <xdr:cNvSpPr txBox="1">
          <a:spLocks noChangeArrowheads="1"/>
        </xdr:cNvSpPr>
      </xdr:nvSpPr>
      <xdr:spPr>
        <a:xfrm>
          <a:off x="314325" y="0"/>
          <a:ext cx="7553325" cy="1173480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Purpose of this Workpaper: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purpose of this worksheet is to correctly record any transfer of dollars between funds within a school district budget.  The term "Transfer" specifically means </a:t>
          </a:r>
          <a:r>
            <a:rPr lang="en-US" cap="none" sz="1200" b="0" i="0" u="sng" baseline="0">
              <a:solidFill>
                <a:srgbClr val="000000"/>
              </a:solidFill>
              <a:latin typeface="Arial"/>
              <a:ea typeface="Arial"/>
              <a:cs typeface="Arial"/>
            </a:rPr>
            <a:t>permanent</a:t>
          </a:r>
          <a:r>
            <a:rPr lang="en-US" cap="none" sz="1200" b="0" i="0" u="none" baseline="0">
              <a:solidFill>
                <a:srgbClr val="000000"/>
              </a:solidFill>
              <a:latin typeface="Arial"/>
              <a:ea typeface="Arial"/>
              <a:cs typeface="Arial"/>
            </a:rPr>
            <a:t> movement of dollars.  (vs. temporary cash advances between funds which are recorded in "due to/due from" accounts).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DPI has specific reporting requirements for transfers.  Proper recording of transfers in the district's ledger is essential to avoid double counting revenues or expenditures that might distort district-wide financial statements, cost and revenue data.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are three types of transfer transactions:   
</a:t>
          </a:r>
          <a:r>
            <a:rPr lang="en-US" cap="none" sz="20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Operating transfers  (Function 411 000)</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These are interfund transfers other than Indirect Cost or Residual Balance Transfers.  Operating transfers are only allowed as permitted in the reporting requirements to DPI.
</a:t>
          </a:r>
          <a:r>
            <a:rPr lang="en-US" cap="none" sz="20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Indirect Cost transfers  (Function 418 000)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This is an interfund transfer that reimburses another fund for administrative and other "indirect" charges.
</a:t>
          </a:r>
          <a:r>
            <a:rPr lang="en-US" cap="none" sz="1200" b="0" i="0" u="none" baseline="0">
              <a:solidFill>
                <a:srgbClr val="000000"/>
              </a:solidFill>
              <a:latin typeface="Arial"/>
              <a:ea typeface="Arial"/>
              <a:cs typeface="Arial"/>
            </a:rPr>
            <a:t>(example:  payment from Fd. 80 to Fd. 10 for administrative expenses incurred on behalf of community service - 10 R  418 000 180)
</a:t>
          </a:r>
          <a:r>
            <a:rPr lang="en-US" cap="none" sz="20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Residual Balance transfers (Function 419 000)
</a:t>
          </a:r>
          <a:r>
            <a:rPr lang="en-US" cap="none" sz="1200" b="0" i="0" u="none" baseline="0">
              <a:solidFill>
                <a:srgbClr val="000000"/>
              </a:solidFill>
              <a:latin typeface="Arial"/>
              <a:ea typeface="Arial"/>
              <a:cs typeface="Arial"/>
            </a:rPr>
            <a:t>This is an interfund transfer that closes out a fund</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by transferring the balance to another fund.  This leaves the original fund with a "zero-balance". 
</a:t>
          </a:r>
          <a:r>
            <a:rPr lang="en-US" cap="none" sz="1200" b="0" i="0" u="none" baseline="0">
              <a:solidFill>
                <a:srgbClr val="000000"/>
              </a:solidFill>
              <a:latin typeface="Arial"/>
              <a:ea typeface="Arial"/>
              <a:cs typeface="Arial"/>
            </a:rPr>
            <a:t>(example:  a balance left in Fd. 49 building fund must be transferred to Fund 39 when the project is completed - the account in Fund 39 is R  419 000  149; the related account in Fund 49 is E 419 000 839).
</a:t>
          </a:r>
          <a:r>
            <a:rPr lang="en-US" cap="none" sz="1200" b="0" i="0" u="none" baseline="0">
              <a:solidFill>
                <a:srgbClr val="000000"/>
              </a:solidFill>
              <a:latin typeface="Arial"/>
              <a:ea typeface="Arial"/>
              <a:cs typeface="Arial"/>
            </a:rPr>
            <a:t> 
</a:t>
          </a:r>
          <a:r>
            <a:rPr lang="en-US" cap="none" sz="1200" b="1" i="0" u="none" baseline="0">
              <a:solidFill>
                <a:srgbClr val="3366FF"/>
              </a:solidFill>
              <a:latin typeface="Arial"/>
              <a:ea typeface="Arial"/>
              <a:cs typeface="Arial"/>
            </a:rPr>
            <a:t>
</a:t>
          </a:r>
          <a:r>
            <a:rPr lang="en-US" cap="none" sz="1200" b="1" i="0" u="none" baseline="0">
              <a:solidFill>
                <a:srgbClr val="000000"/>
              </a:solidFill>
              <a:latin typeface="Arial"/>
              <a:ea typeface="Arial"/>
              <a:cs typeface="Arial"/>
            </a:rPr>
            <a:t>Fund Reimbursements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may be times when one fund must reimburse another fund.  This is generally because an expense may initially be paid out of an inappropriate account.  When this occurs, </a:t>
          </a:r>
          <a:r>
            <a:rPr lang="en-US" cap="none" sz="1200" b="0" i="0" u="sng" baseline="0">
              <a:solidFill>
                <a:srgbClr val="000000"/>
              </a:solidFill>
              <a:latin typeface="Arial"/>
              <a:ea typeface="Arial"/>
              <a:cs typeface="Arial"/>
            </a:rPr>
            <a:t>you should not use a transfer function</a:t>
          </a:r>
          <a:r>
            <a:rPr lang="en-US" cap="none" sz="1200" b="0" i="0" u="none" baseline="0">
              <a:solidFill>
                <a:srgbClr val="000000"/>
              </a:solidFill>
              <a:latin typeface="Arial"/>
              <a:ea typeface="Arial"/>
              <a:cs typeface="Arial"/>
            </a:rPr>
            <a:t> account.  If the depository is the same for both funds, you should reclassify the expenditure from the fund originally charged to a corresponding expenditure in the proper fund.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If the actual bank accounts are segregated, you can accomplish the correction by physically writing a check from the original fund and depositing it in the appropriate fund.   Your commercial accounting software will make the double entry for you.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Completing the worksheet:</a:t>
          </a:r>
          <a:r>
            <a:rPr lang="en-US" cap="none" sz="1200" b="1" i="0" u="none" baseline="0">
              <a:solidFill>
                <a:srgbClr val="3366FF"/>
              </a:solidFill>
              <a:latin typeface="Arial"/>
              <a:ea typeface="Arial"/>
              <a:cs typeface="Arial"/>
            </a:rPr>
            <a:t>
</a:t>
          </a:r>
          <a:r>
            <a:rPr lang="en-US" cap="none" sz="1200" b="0" i="0" u="none" baseline="0">
              <a:solidFill>
                <a:srgbClr val="000000"/>
              </a:solidFill>
              <a:latin typeface="Arial"/>
              <a:ea typeface="Arial"/>
              <a:cs typeface="Arial"/>
            </a:rPr>
            <a:t>It will be necessary to have a copy of your accounting ledger to complete the following worksheet.  
</a:t>
          </a:r>
          <a:r>
            <a:rPr lang="en-US" cap="none" sz="1200" b="0" i="0" u="none" baseline="0">
              <a:solidFill>
                <a:srgbClr val="000000"/>
              </a:solidFill>
              <a:latin typeface="Arial"/>
              <a:ea typeface="Arial"/>
              <a:cs typeface="Arial"/>
            </a:rPr>
            <a:t>When you have completed the worksheet, you will be able to use it as a guide to make the necessary journal entries.  It is important that you follow through and actually make the journal entries.  If you forget this step, your balances will still be incorrect when you upload the data to the SAFR program.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Sample District on following page:</a:t>
          </a:r>
          <a:r>
            <a:rPr lang="en-US" cap="none" sz="1200" b="1" i="0" u="none" baseline="0">
              <a:solidFill>
                <a:srgbClr val="3366FF"/>
              </a:solidFill>
              <a:latin typeface="Arial"/>
              <a:ea typeface="Arial"/>
              <a:cs typeface="Arial"/>
            </a:rPr>
            <a:t>
</a:t>
          </a:r>
          <a:r>
            <a:rPr lang="en-US" cap="none" sz="1200" b="0" i="0" u="none" baseline="0">
              <a:solidFill>
                <a:srgbClr val="000000"/>
              </a:solidFill>
              <a:latin typeface="Arial"/>
              <a:ea typeface="Arial"/>
              <a:cs typeface="Arial"/>
            </a:rPr>
            <a:t>The following page shows ledger figures from a Sample District.  It might be helpful to look at the instruction balloons in the tinted cells to understand how to complete the worksheet.  A blank worksheet for your use immediately follows the Sample District.  Remember - this worksheet is designed to help you identify the journal entries that must be made to complete your annual report.  </a:t>
          </a:r>
          <a:r>
            <a:rPr lang="en-US" cap="none" sz="1200" b="0" i="0" u="sng" baseline="0">
              <a:solidFill>
                <a:srgbClr val="000000"/>
              </a:solidFill>
              <a:latin typeface="Arial"/>
              <a:ea typeface="Arial"/>
              <a:cs typeface="Arial"/>
            </a:rPr>
            <a:t>You must make the journal entries in the actual ledger</a:t>
          </a:r>
          <a:r>
            <a:rPr lang="en-US" cap="none" sz="1200" b="0" i="0" u="none" baseline="0">
              <a:solidFill>
                <a:srgbClr val="000000"/>
              </a:solidFill>
              <a:latin typeface="Arial"/>
              <a:ea typeface="Arial"/>
              <a:cs typeface="Arial"/>
            </a:rPr>
            <a:t>, however, to prepare your data for the DPI annual report in SAFR.  </a:t>
          </a:r>
        </a:p>
      </xdr:txBody>
    </xdr:sp>
    <xdr:clientData/>
  </xdr:twoCellAnchor>
  <xdr:twoCellAnchor>
    <xdr:from>
      <xdr:col>3</xdr:col>
      <xdr:colOff>142875</xdr:colOff>
      <xdr:row>5</xdr:row>
      <xdr:rowOff>19050</xdr:rowOff>
    </xdr:from>
    <xdr:to>
      <xdr:col>8</xdr:col>
      <xdr:colOff>171450</xdr:colOff>
      <xdr:row>8</xdr:row>
      <xdr:rowOff>57150</xdr:rowOff>
    </xdr:to>
    <xdr:sp>
      <xdr:nvSpPr>
        <xdr:cNvPr id="2" name="WordArt 2"/>
        <xdr:cNvSpPr>
          <a:spLocks/>
        </xdr:cNvSpPr>
      </xdr:nvSpPr>
      <xdr:spPr>
        <a:xfrm>
          <a:off x="1971675" y="828675"/>
          <a:ext cx="3076575" cy="5238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3366FF"/>
              </a:solidFill>
              <a:latin typeface="Arial"/>
              <a:cs typeface="Arial"/>
            </a:rPr>
            <a:t>Interfund Transfers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125</xdr:row>
      <xdr:rowOff>0</xdr:rowOff>
    </xdr:from>
    <xdr:to>
      <xdr:col>6</xdr:col>
      <xdr:colOff>409575</xdr:colOff>
      <xdr:row>125</xdr:row>
      <xdr:rowOff>0</xdr:rowOff>
    </xdr:to>
    <xdr:sp>
      <xdr:nvSpPr>
        <xdr:cNvPr id="1" name="Line 1"/>
        <xdr:cNvSpPr>
          <a:spLocks/>
        </xdr:cNvSpPr>
      </xdr:nvSpPr>
      <xdr:spPr>
        <a:xfrm>
          <a:off x="3657600" y="2145982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125</xdr:row>
      <xdr:rowOff>0</xdr:rowOff>
    </xdr:from>
    <xdr:to>
      <xdr:col>6</xdr:col>
      <xdr:colOff>400050</xdr:colOff>
      <xdr:row>125</xdr:row>
      <xdr:rowOff>0</xdr:rowOff>
    </xdr:to>
    <xdr:sp>
      <xdr:nvSpPr>
        <xdr:cNvPr id="2" name="Line 2"/>
        <xdr:cNvSpPr>
          <a:spLocks/>
        </xdr:cNvSpPr>
      </xdr:nvSpPr>
      <xdr:spPr>
        <a:xfrm>
          <a:off x="3676650" y="2145982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125</xdr:row>
      <xdr:rowOff>0</xdr:rowOff>
    </xdr:from>
    <xdr:to>
      <xdr:col>6</xdr:col>
      <xdr:colOff>400050</xdr:colOff>
      <xdr:row>125</xdr:row>
      <xdr:rowOff>0</xdr:rowOff>
    </xdr:to>
    <xdr:sp>
      <xdr:nvSpPr>
        <xdr:cNvPr id="3" name="Line 3"/>
        <xdr:cNvSpPr>
          <a:spLocks/>
        </xdr:cNvSpPr>
      </xdr:nvSpPr>
      <xdr:spPr>
        <a:xfrm>
          <a:off x="3676650" y="2145982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125</xdr:row>
      <xdr:rowOff>0</xdr:rowOff>
    </xdr:from>
    <xdr:to>
      <xdr:col>6</xdr:col>
      <xdr:colOff>400050</xdr:colOff>
      <xdr:row>125</xdr:row>
      <xdr:rowOff>0</xdr:rowOff>
    </xdr:to>
    <xdr:sp>
      <xdr:nvSpPr>
        <xdr:cNvPr id="4" name="Line 4"/>
        <xdr:cNvSpPr>
          <a:spLocks/>
        </xdr:cNvSpPr>
      </xdr:nvSpPr>
      <xdr:spPr>
        <a:xfrm>
          <a:off x="3676650" y="2145982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125</xdr:row>
      <xdr:rowOff>0</xdr:rowOff>
    </xdr:from>
    <xdr:to>
      <xdr:col>6</xdr:col>
      <xdr:colOff>400050</xdr:colOff>
      <xdr:row>125</xdr:row>
      <xdr:rowOff>0</xdr:rowOff>
    </xdr:to>
    <xdr:sp>
      <xdr:nvSpPr>
        <xdr:cNvPr id="5" name="Line 5"/>
        <xdr:cNvSpPr>
          <a:spLocks/>
        </xdr:cNvSpPr>
      </xdr:nvSpPr>
      <xdr:spPr>
        <a:xfrm>
          <a:off x="3676650" y="2145982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125</xdr:row>
      <xdr:rowOff>0</xdr:rowOff>
    </xdr:from>
    <xdr:to>
      <xdr:col>6</xdr:col>
      <xdr:colOff>400050</xdr:colOff>
      <xdr:row>125</xdr:row>
      <xdr:rowOff>0</xdr:rowOff>
    </xdr:to>
    <xdr:sp>
      <xdr:nvSpPr>
        <xdr:cNvPr id="6" name="Line 6"/>
        <xdr:cNvSpPr>
          <a:spLocks/>
        </xdr:cNvSpPr>
      </xdr:nvSpPr>
      <xdr:spPr>
        <a:xfrm>
          <a:off x="3676650" y="2145982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125</xdr:row>
      <xdr:rowOff>0</xdr:rowOff>
    </xdr:from>
    <xdr:to>
      <xdr:col>6</xdr:col>
      <xdr:colOff>400050</xdr:colOff>
      <xdr:row>125</xdr:row>
      <xdr:rowOff>0</xdr:rowOff>
    </xdr:to>
    <xdr:sp>
      <xdr:nvSpPr>
        <xdr:cNvPr id="7" name="Line 7"/>
        <xdr:cNvSpPr>
          <a:spLocks/>
        </xdr:cNvSpPr>
      </xdr:nvSpPr>
      <xdr:spPr>
        <a:xfrm>
          <a:off x="3676650" y="2145982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125</xdr:row>
      <xdr:rowOff>0</xdr:rowOff>
    </xdr:from>
    <xdr:to>
      <xdr:col>6</xdr:col>
      <xdr:colOff>400050</xdr:colOff>
      <xdr:row>125</xdr:row>
      <xdr:rowOff>0</xdr:rowOff>
    </xdr:to>
    <xdr:sp>
      <xdr:nvSpPr>
        <xdr:cNvPr id="8" name="Line 8"/>
        <xdr:cNvSpPr>
          <a:spLocks/>
        </xdr:cNvSpPr>
      </xdr:nvSpPr>
      <xdr:spPr>
        <a:xfrm>
          <a:off x="3676650" y="2145982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125</xdr:row>
      <xdr:rowOff>0</xdr:rowOff>
    </xdr:from>
    <xdr:to>
      <xdr:col>6</xdr:col>
      <xdr:colOff>400050</xdr:colOff>
      <xdr:row>125</xdr:row>
      <xdr:rowOff>0</xdr:rowOff>
    </xdr:to>
    <xdr:sp>
      <xdr:nvSpPr>
        <xdr:cNvPr id="9" name="Line 9"/>
        <xdr:cNvSpPr>
          <a:spLocks/>
        </xdr:cNvSpPr>
      </xdr:nvSpPr>
      <xdr:spPr>
        <a:xfrm>
          <a:off x="3676650" y="2145982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125</xdr:row>
      <xdr:rowOff>0</xdr:rowOff>
    </xdr:from>
    <xdr:to>
      <xdr:col>6</xdr:col>
      <xdr:colOff>400050</xdr:colOff>
      <xdr:row>125</xdr:row>
      <xdr:rowOff>0</xdr:rowOff>
    </xdr:to>
    <xdr:sp>
      <xdr:nvSpPr>
        <xdr:cNvPr id="10" name="Line 10"/>
        <xdr:cNvSpPr>
          <a:spLocks/>
        </xdr:cNvSpPr>
      </xdr:nvSpPr>
      <xdr:spPr>
        <a:xfrm>
          <a:off x="3676650" y="2145982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125</xdr:row>
      <xdr:rowOff>0</xdr:rowOff>
    </xdr:from>
    <xdr:to>
      <xdr:col>6</xdr:col>
      <xdr:colOff>400050</xdr:colOff>
      <xdr:row>125</xdr:row>
      <xdr:rowOff>0</xdr:rowOff>
    </xdr:to>
    <xdr:sp>
      <xdr:nvSpPr>
        <xdr:cNvPr id="11" name="Line 11"/>
        <xdr:cNvSpPr>
          <a:spLocks/>
        </xdr:cNvSpPr>
      </xdr:nvSpPr>
      <xdr:spPr>
        <a:xfrm>
          <a:off x="3676650" y="2145982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125</xdr:row>
      <xdr:rowOff>0</xdr:rowOff>
    </xdr:from>
    <xdr:to>
      <xdr:col>6</xdr:col>
      <xdr:colOff>400050</xdr:colOff>
      <xdr:row>125</xdr:row>
      <xdr:rowOff>0</xdr:rowOff>
    </xdr:to>
    <xdr:sp>
      <xdr:nvSpPr>
        <xdr:cNvPr id="12" name="Line 12"/>
        <xdr:cNvSpPr>
          <a:spLocks/>
        </xdr:cNvSpPr>
      </xdr:nvSpPr>
      <xdr:spPr>
        <a:xfrm>
          <a:off x="3676650" y="2145982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125</xdr:row>
      <xdr:rowOff>0</xdr:rowOff>
    </xdr:from>
    <xdr:to>
      <xdr:col>6</xdr:col>
      <xdr:colOff>400050</xdr:colOff>
      <xdr:row>125</xdr:row>
      <xdr:rowOff>0</xdr:rowOff>
    </xdr:to>
    <xdr:sp>
      <xdr:nvSpPr>
        <xdr:cNvPr id="13" name="Line 13"/>
        <xdr:cNvSpPr>
          <a:spLocks/>
        </xdr:cNvSpPr>
      </xdr:nvSpPr>
      <xdr:spPr>
        <a:xfrm>
          <a:off x="3676650" y="2145982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125</xdr:row>
      <xdr:rowOff>0</xdr:rowOff>
    </xdr:from>
    <xdr:to>
      <xdr:col>6</xdr:col>
      <xdr:colOff>400050</xdr:colOff>
      <xdr:row>125</xdr:row>
      <xdr:rowOff>0</xdr:rowOff>
    </xdr:to>
    <xdr:sp>
      <xdr:nvSpPr>
        <xdr:cNvPr id="14" name="Line 14"/>
        <xdr:cNvSpPr>
          <a:spLocks/>
        </xdr:cNvSpPr>
      </xdr:nvSpPr>
      <xdr:spPr>
        <a:xfrm>
          <a:off x="3676650" y="2145982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125</xdr:row>
      <xdr:rowOff>0</xdr:rowOff>
    </xdr:from>
    <xdr:to>
      <xdr:col>6</xdr:col>
      <xdr:colOff>409575</xdr:colOff>
      <xdr:row>125</xdr:row>
      <xdr:rowOff>0</xdr:rowOff>
    </xdr:to>
    <xdr:sp>
      <xdr:nvSpPr>
        <xdr:cNvPr id="15" name="Line 24"/>
        <xdr:cNvSpPr>
          <a:spLocks/>
        </xdr:cNvSpPr>
      </xdr:nvSpPr>
      <xdr:spPr>
        <a:xfrm>
          <a:off x="3657600" y="21459825"/>
          <a:ext cx="11049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125</xdr:row>
      <xdr:rowOff>0</xdr:rowOff>
    </xdr:from>
    <xdr:to>
      <xdr:col>6</xdr:col>
      <xdr:colOff>400050</xdr:colOff>
      <xdr:row>125</xdr:row>
      <xdr:rowOff>0</xdr:rowOff>
    </xdr:to>
    <xdr:sp>
      <xdr:nvSpPr>
        <xdr:cNvPr id="16" name="Line 45"/>
        <xdr:cNvSpPr>
          <a:spLocks/>
        </xdr:cNvSpPr>
      </xdr:nvSpPr>
      <xdr:spPr>
        <a:xfrm>
          <a:off x="3676650" y="21459825"/>
          <a:ext cx="10763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3</xdr:row>
      <xdr:rowOff>76200</xdr:rowOff>
    </xdr:from>
    <xdr:to>
      <xdr:col>3</xdr:col>
      <xdr:colOff>600075</xdr:colOff>
      <xdr:row>55</xdr:row>
      <xdr:rowOff>19050</xdr:rowOff>
    </xdr:to>
    <xdr:sp>
      <xdr:nvSpPr>
        <xdr:cNvPr id="1" name="Text Box 1"/>
        <xdr:cNvSpPr txBox="1">
          <a:spLocks noChangeArrowheads="1"/>
        </xdr:cNvSpPr>
      </xdr:nvSpPr>
      <xdr:spPr>
        <a:xfrm>
          <a:off x="781050" y="561975"/>
          <a:ext cx="7077075" cy="83629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Purpose of this Workpaper: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purpose of the following worksheet is to help you identify and properly record on your balance sheet "interfund loans".    After completing the worksheet, you should enter the values in your general ledger before uploading the strip file or manually entering the data  into the DPI annual report program.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Due To - Due From accounts are used to record cash advances (loans) from one fund to another fund.   If you review the matrix showing the Allowable Chart of Accounts you will see that the Asset Function 714 000 (Due from Other Funds) is available in all funds.   You can also see that the Liability Function  812 000 (Due to Other Funds) is available in all funds.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 complete the worksheet, you will need to identify and enter any cash advances made </a:t>
          </a:r>
          <a:r>
            <a:rPr lang="en-US" cap="none" sz="1200" b="0" i="0" u="sng" baseline="0">
              <a:solidFill>
                <a:srgbClr val="000000"/>
              </a:solidFill>
              <a:latin typeface="Arial"/>
              <a:ea typeface="Arial"/>
              <a:cs typeface="Arial"/>
            </a:rPr>
            <a:t>from</a:t>
          </a:r>
          <a:r>
            <a:rPr lang="en-US" cap="none" sz="1200" b="0" i="0" u="none" baseline="0">
              <a:solidFill>
                <a:srgbClr val="000000"/>
              </a:solidFill>
              <a:latin typeface="Arial"/>
              <a:ea typeface="Arial"/>
              <a:cs typeface="Arial"/>
            </a:rPr>
            <a:t> one fund to another fund on the left-hand side (Due From).   On the right-hand side, you must enter a  receipt </a:t>
          </a:r>
          <a:r>
            <a:rPr lang="en-US" cap="none" sz="1200" b="0" i="0" u="sng" baseline="0">
              <a:solidFill>
                <a:srgbClr val="000000"/>
              </a:solidFill>
              <a:latin typeface="Arial"/>
              <a:ea typeface="Arial"/>
              <a:cs typeface="Arial"/>
            </a:rPr>
            <a:t>into</a:t>
          </a:r>
          <a:r>
            <a:rPr lang="en-US" cap="none" sz="1200" b="0" i="0" u="none" baseline="0">
              <a:solidFill>
                <a:srgbClr val="000000"/>
              </a:solidFill>
              <a:latin typeface="Arial"/>
              <a:ea typeface="Arial"/>
              <a:cs typeface="Arial"/>
            </a:rPr>
            <a:t> a fund (Due To).   Finally, the total dollar amount in </a:t>
          </a:r>
          <a:r>
            <a:rPr lang="en-US" cap="none" sz="1200" b="0" i="1" u="none" baseline="0">
              <a:solidFill>
                <a:srgbClr val="000000"/>
              </a:solidFill>
              <a:latin typeface="Arial"/>
              <a:ea typeface="Arial"/>
              <a:cs typeface="Arial"/>
            </a:rPr>
            <a:t>due from other funds</a:t>
          </a:r>
          <a:r>
            <a:rPr lang="en-US" cap="none" sz="1200" b="0" i="0" u="none" baseline="0">
              <a:solidFill>
                <a:srgbClr val="000000"/>
              </a:solidFill>
              <a:latin typeface="Arial"/>
              <a:ea typeface="Arial"/>
              <a:cs typeface="Arial"/>
            </a:rPr>
            <a:t> on the balance sheets (left side) must equal the total dollar amount in </a:t>
          </a:r>
          <a:r>
            <a:rPr lang="en-US" cap="none" sz="1200" b="0" i="1" u="none" baseline="0">
              <a:solidFill>
                <a:srgbClr val="000000"/>
              </a:solidFill>
              <a:latin typeface="Arial"/>
              <a:ea typeface="Arial"/>
              <a:cs typeface="Arial"/>
            </a:rPr>
            <a:t>due to other funds</a:t>
          </a:r>
          <a:r>
            <a:rPr lang="en-US" cap="none" sz="1200" b="0" i="0" u="none" baseline="0">
              <a:solidFill>
                <a:srgbClr val="000000"/>
              </a:solidFill>
              <a:latin typeface="Arial"/>
              <a:ea typeface="Arial"/>
              <a:cs typeface="Arial"/>
            </a:rPr>
            <a:t>on the balance sheets (right side).    You will see that this must be identified for the beginning of the fiscal year as well as the close of the fiscal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1676400</xdr:colOff>
      <xdr:row>9</xdr:row>
      <xdr:rowOff>19050</xdr:rowOff>
    </xdr:from>
    <xdr:to>
      <xdr:col>2</xdr:col>
      <xdr:colOff>104775</xdr:colOff>
      <xdr:row>13</xdr:row>
      <xdr:rowOff>76200</xdr:rowOff>
    </xdr:to>
    <xdr:sp>
      <xdr:nvSpPr>
        <xdr:cNvPr id="2" name="WordArt 2"/>
        <xdr:cNvSpPr>
          <a:spLocks/>
        </xdr:cNvSpPr>
      </xdr:nvSpPr>
      <xdr:spPr>
        <a:xfrm>
          <a:off x="1676400" y="1476375"/>
          <a:ext cx="5076825" cy="7048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CC99"/>
              </a:solidFill>
              <a:latin typeface="Arial Black"/>
              <a:cs typeface="Arial Black"/>
            </a:rPr>
            <a:t>Due To - Due From Accounts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pi.wi.gov/sfs/finances/wufar/overview"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dpi.wi.gov/sfs/finances/wufar/accounting-issues-examples"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34:I36"/>
  <sheetViews>
    <sheetView showGridLines="0" tabSelected="1" zoomScalePageLayoutView="0" workbookViewId="0" topLeftCell="A1">
      <selection activeCell="K29" sqref="K29"/>
    </sheetView>
  </sheetViews>
  <sheetFormatPr defaultColWidth="9.140625" defaultRowHeight="12.75"/>
  <sheetData>
    <row r="34" spans="3:9" ht="12.75">
      <c r="C34" s="275" t="s">
        <v>918</v>
      </c>
      <c r="D34" s="279"/>
      <c r="E34" s="276"/>
      <c r="F34" s="276"/>
      <c r="G34" s="276"/>
      <c r="H34" s="276"/>
      <c r="I34" s="276"/>
    </row>
    <row r="35" spans="3:9" ht="12.75">
      <c r="C35" s="275" t="s">
        <v>915</v>
      </c>
      <c r="D35" s="279"/>
      <c r="E35" s="276"/>
      <c r="F35" s="276"/>
      <c r="G35" s="276"/>
      <c r="H35" s="276"/>
      <c r="I35" s="276"/>
    </row>
    <row r="36" spans="3:9" ht="12.75">
      <c r="C36" s="275" t="s">
        <v>917</v>
      </c>
      <c r="D36" s="279"/>
      <c r="E36" s="277" t="s">
        <v>916</v>
      </c>
      <c r="F36" s="276"/>
      <c r="G36" s="276"/>
      <c r="H36" s="276"/>
      <c r="I36" s="276"/>
    </row>
  </sheetData>
  <sheetProtection/>
  <hyperlinks>
    <hyperlink ref="E36" r:id="rId1" display="https://dpi.wi.gov/sfs/finances/wufar/overview"/>
  </hyperlinks>
  <printOptions/>
  <pageMargins left="0.75" right="0.75" top="1" bottom="1" header="0.5" footer="0.5"/>
  <pageSetup fitToHeight="1" fitToWidth="1" horizontalDpi="600" verticalDpi="600" orientation="portrait" scale="97" r:id="rId3"/>
  <drawing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46"/>
  <sheetViews>
    <sheetView zoomScalePageLayoutView="0" workbookViewId="0" topLeftCell="A2">
      <selection activeCell="I34" sqref="I34"/>
    </sheetView>
  </sheetViews>
  <sheetFormatPr defaultColWidth="9.140625" defaultRowHeight="12.75"/>
  <cols>
    <col min="1" max="1" width="16.28125" style="0" customWidth="1"/>
    <col min="2" max="3" width="11.28125" style="0" customWidth="1"/>
    <col min="4" max="4" width="16.28125" style="0" bestFit="1" customWidth="1"/>
    <col min="5" max="5" width="11.28125" style="0" bestFit="1" customWidth="1"/>
    <col min="6" max="6" width="11.7109375" style="0" customWidth="1"/>
    <col min="7" max="7" width="13.421875" style="0" customWidth="1"/>
    <col min="8" max="8" width="11.57421875" style="0" customWidth="1"/>
    <col min="9" max="9" width="16.28125" style="0" bestFit="1" customWidth="1"/>
  </cols>
  <sheetData>
    <row r="1" spans="1:9" ht="12.75">
      <c r="A1" s="27" t="s">
        <v>705</v>
      </c>
      <c r="B1" s="26"/>
      <c r="C1" s="26"/>
      <c r="D1" s="25"/>
      <c r="E1" s="25"/>
      <c r="F1" s="25"/>
      <c r="G1" s="25"/>
      <c r="H1" s="25"/>
      <c r="I1" s="25"/>
    </row>
    <row r="2" spans="1:9" ht="12.75">
      <c r="A2" s="288" t="s">
        <v>714</v>
      </c>
      <c r="B2" s="290"/>
      <c r="C2" s="26"/>
      <c r="D2" s="25"/>
      <c r="E2" s="25"/>
      <c r="F2" s="25"/>
      <c r="G2" s="25"/>
      <c r="H2" s="25"/>
      <c r="I2" s="25"/>
    </row>
    <row r="3" spans="1:9" ht="12.75">
      <c r="A3" s="290"/>
      <c r="B3" s="290"/>
      <c r="C3" s="26"/>
      <c r="D3" s="25"/>
      <c r="E3" s="25"/>
      <c r="F3" s="25"/>
      <c r="G3" s="25"/>
      <c r="H3" s="25"/>
      <c r="I3" s="25"/>
    </row>
    <row r="4" ht="13.5" thickBot="1"/>
    <row r="5" spans="1:9" ht="38.25">
      <c r="A5" s="97" t="s">
        <v>714</v>
      </c>
      <c r="B5" s="98" t="s">
        <v>691</v>
      </c>
      <c r="C5" s="98" t="s">
        <v>692</v>
      </c>
      <c r="D5" s="99" t="s">
        <v>696</v>
      </c>
      <c r="E5" s="99" t="s">
        <v>700</v>
      </c>
      <c r="F5" s="99" t="s">
        <v>698</v>
      </c>
      <c r="G5" s="99" t="s">
        <v>699</v>
      </c>
      <c r="H5" s="99" t="s">
        <v>709</v>
      </c>
      <c r="I5" s="100" t="s">
        <v>697</v>
      </c>
    </row>
    <row r="6" spans="1:9" ht="12.75">
      <c r="A6" s="101"/>
      <c r="B6" s="31"/>
      <c r="C6" s="31"/>
      <c r="D6" s="30"/>
      <c r="E6" s="30"/>
      <c r="F6" s="30"/>
      <c r="G6" s="30"/>
      <c r="H6" s="30"/>
      <c r="I6" s="83">
        <f aca="true" t="shared" si="0" ref="I6:I12">D6+E6-F6-G6-H6</f>
        <v>0</v>
      </c>
    </row>
    <row r="7" spans="1:9" ht="12.75">
      <c r="A7" s="101"/>
      <c r="B7" s="31"/>
      <c r="C7" s="31"/>
      <c r="D7" s="30"/>
      <c r="E7" s="30"/>
      <c r="F7" s="30"/>
      <c r="G7" s="30"/>
      <c r="H7" s="30"/>
      <c r="I7" s="83">
        <f t="shared" si="0"/>
        <v>0</v>
      </c>
    </row>
    <row r="8" spans="1:9" ht="12.75">
      <c r="A8" s="101"/>
      <c r="B8" s="31"/>
      <c r="C8" s="31"/>
      <c r="D8" s="30"/>
      <c r="E8" s="30"/>
      <c r="F8" s="30"/>
      <c r="G8" s="30"/>
      <c r="H8" s="30"/>
      <c r="I8" s="83">
        <f t="shared" si="0"/>
        <v>0</v>
      </c>
    </row>
    <row r="9" spans="1:9" ht="12.75">
      <c r="A9" s="101"/>
      <c r="B9" s="31"/>
      <c r="C9" s="31"/>
      <c r="D9" s="30"/>
      <c r="E9" s="30"/>
      <c r="F9" s="30"/>
      <c r="G9" s="30"/>
      <c r="H9" s="30"/>
      <c r="I9" s="83">
        <f t="shared" si="0"/>
        <v>0</v>
      </c>
    </row>
    <row r="10" spans="1:9" ht="12.75">
      <c r="A10" s="101"/>
      <c r="B10" s="31"/>
      <c r="C10" s="31"/>
      <c r="D10" s="30"/>
      <c r="E10" s="30"/>
      <c r="F10" s="30"/>
      <c r="G10" s="30"/>
      <c r="H10" s="30"/>
      <c r="I10" s="83">
        <f t="shared" si="0"/>
        <v>0</v>
      </c>
    </row>
    <row r="11" spans="1:9" ht="12.75">
      <c r="A11" s="101"/>
      <c r="B11" s="31"/>
      <c r="C11" s="31"/>
      <c r="D11" s="30"/>
      <c r="E11" s="30"/>
      <c r="F11" s="30"/>
      <c r="G11" s="30"/>
      <c r="H11" s="30"/>
      <c r="I11" s="83">
        <f t="shared" si="0"/>
        <v>0</v>
      </c>
    </row>
    <row r="12" spans="1:9" ht="12.75">
      <c r="A12" s="101"/>
      <c r="B12" s="31"/>
      <c r="C12" s="31"/>
      <c r="D12" s="30"/>
      <c r="E12" s="30"/>
      <c r="F12" s="30"/>
      <c r="G12" s="30"/>
      <c r="H12" s="30"/>
      <c r="I12" s="83">
        <f t="shared" si="0"/>
        <v>0</v>
      </c>
    </row>
    <row r="13" spans="1:9" ht="13.5" thickBot="1">
      <c r="A13" s="135" t="s">
        <v>819</v>
      </c>
      <c r="B13" s="50"/>
      <c r="C13" s="50"/>
      <c r="D13" s="132"/>
      <c r="E13" s="132"/>
      <c r="F13" s="132"/>
      <c r="G13" s="132"/>
      <c r="H13" s="132"/>
      <c r="I13" s="136"/>
    </row>
    <row r="14" spans="1:9" ht="13.5" thickBot="1">
      <c r="A14" s="185" t="s">
        <v>715</v>
      </c>
      <c r="B14" s="186"/>
      <c r="C14" s="186"/>
      <c r="D14" s="65">
        <f aca="true" t="shared" si="1" ref="D14:I14">SUM(D6:D13)</f>
        <v>0</v>
      </c>
      <c r="E14" s="65">
        <f t="shared" si="1"/>
        <v>0</v>
      </c>
      <c r="F14" s="65">
        <f t="shared" si="1"/>
        <v>0</v>
      </c>
      <c r="G14" s="65">
        <f t="shared" si="1"/>
        <v>0</v>
      </c>
      <c r="H14" s="65">
        <f t="shared" si="1"/>
        <v>0</v>
      </c>
      <c r="I14" s="65">
        <f t="shared" si="1"/>
        <v>0</v>
      </c>
    </row>
    <row r="15" spans="1:9" ht="13.5" thickBot="1">
      <c r="A15" s="106" t="s">
        <v>732</v>
      </c>
      <c r="B15" s="85"/>
      <c r="C15" s="85"/>
      <c r="D15" s="134" t="s">
        <v>741</v>
      </c>
      <c r="E15" s="107"/>
      <c r="F15" s="107"/>
      <c r="G15" s="107"/>
      <c r="H15" s="108"/>
      <c r="I15" s="109" t="s">
        <v>742</v>
      </c>
    </row>
    <row r="16" ht="13.5" thickBot="1"/>
    <row r="17" spans="1:7" ht="12.75">
      <c r="A17" s="70" t="s">
        <v>799</v>
      </c>
      <c r="B17" s="71"/>
      <c r="C17" s="71"/>
      <c r="D17" s="72"/>
      <c r="E17" s="72"/>
      <c r="F17" s="72"/>
      <c r="G17" s="73"/>
    </row>
    <row r="18" spans="1:7" ht="25.5">
      <c r="A18" s="96" t="s">
        <v>714</v>
      </c>
      <c r="B18" s="51"/>
      <c r="C18" s="52"/>
      <c r="D18" s="53"/>
      <c r="E18" s="54"/>
      <c r="F18" s="46" t="s">
        <v>731</v>
      </c>
      <c r="G18" s="75" t="s">
        <v>730</v>
      </c>
    </row>
    <row r="19" spans="1:7" ht="12.75">
      <c r="A19" s="77" t="s">
        <v>792</v>
      </c>
      <c r="B19" s="55" t="s">
        <v>793</v>
      </c>
      <c r="C19" s="34"/>
      <c r="D19" s="34"/>
      <c r="E19" s="35"/>
      <c r="F19" s="34"/>
      <c r="G19" s="89"/>
    </row>
    <row r="20" spans="1:7" ht="12.75">
      <c r="A20" s="77" t="s">
        <v>801</v>
      </c>
      <c r="B20" s="55" t="s">
        <v>793</v>
      </c>
      <c r="C20" s="34"/>
      <c r="D20" s="34"/>
      <c r="E20" s="35"/>
      <c r="F20" s="34"/>
      <c r="G20" s="90"/>
    </row>
    <row r="21" spans="1:7" ht="12.75">
      <c r="A21" s="77" t="s">
        <v>800</v>
      </c>
      <c r="B21" s="55" t="s">
        <v>793</v>
      </c>
      <c r="C21" s="34"/>
      <c r="D21" s="34"/>
      <c r="E21" s="35"/>
      <c r="F21" s="34"/>
      <c r="G21" s="90"/>
    </row>
    <row r="22" spans="1:7" ht="12.75">
      <c r="A22" s="77" t="s">
        <v>812</v>
      </c>
      <c r="B22" s="55" t="s">
        <v>793</v>
      </c>
      <c r="C22" s="34"/>
      <c r="D22" s="34"/>
      <c r="E22" s="35"/>
      <c r="F22" s="34"/>
      <c r="G22" s="90"/>
    </row>
    <row r="23" spans="1:7" ht="12.75">
      <c r="A23" s="77" t="s">
        <v>813</v>
      </c>
      <c r="B23" s="55" t="s">
        <v>793</v>
      </c>
      <c r="C23" s="34"/>
      <c r="D23" s="34"/>
      <c r="E23" s="35"/>
      <c r="F23" s="34"/>
      <c r="G23" s="90"/>
    </row>
    <row r="24" spans="1:7" ht="12.75">
      <c r="A24" s="77" t="s">
        <v>814</v>
      </c>
      <c r="B24" s="55" t="s">
        <v>793</v>
      </c>
      <c r="C24" s="34"/>
      <c r="D24" s="34"/>
      <c r="E24" s="35"/>
      <c r="F24" s="34"/>
      <c r="G24" s="90"/>
    </row>
    <row r="25" spans="1:7" ht="13.5" thickBot="1">
      <c r="A25" s="77" t="s">
        <v>802</v>
      </c>
      <c r="B25" s="55" t="s">
        <v>793</v>
      </c>
      <c r="C25" s="34"/>
      <c r="D25" s="34"/>
      <c r="E25" s="35"/>
      <c r="F25" s="53"/>
      <c r="G25" s="90"/>
    </row>
    <row r="26" spans="1:7" ht="13.5" thickBot="1">
      <c r="A26" s="78" t="s">
        <v>794</v>
      </c>
      <c r="B26" s="14"/>
      <c r="C26" s="79"/>
      <c r="D26" s="80"/>
      <c r="E26" s="80"/>
      <c r="F26" s="28">
        <f>SUM(F19:F25)</f>
        <v>0</v>
      </c>
      <c r="G26" s="91"/>
    </row>
    <row r="27" spans="1:7" ht="13.5" thickBot="1">
      <c r="A27" s="78" t="s">
        <v>795</v>
      </c>
      <c r="B27" s="14"/>
      <c r="C27" s="79"/>
      <c r="D27" s="80"/>
      <c r="E27" s="80"/>
      <c r="F27" s="42">
        <f>E14</f>
        <v>0</v>
      </c>
      <c r="G27" s="90"/>
    </row>
    <row r="28" spans="1:7" ht="13.5" thickBot="1">
      <c r="A28" s="78" t="s">
        <v>723</v>
      </c>
      <c r="B28" s="14"/>
      <c r="C28" s="79"/>
      <c r="D28" s="80"/>
      <c r="E28" s="80"/>
      <c r="F28" s="42">
        <f>F26-F27</f>
        <v>0</v>
      </c>
      <c r="G28" s="92"/>
    </row>
    <row r="29" spans="1:7" ht="12.75">
      <c r="A29" s="78" t="s">
        <v>724</v>
      </c>
      <c r="B29" s="94">
        <f>IF(F28&lt;&gt;0,"Amount of Capital Lease additions per ledger does not agree to amortization schedule entries.  Review and correct.","")</f>
      </c>
      <c r="C29" s="79"/>
      <c r="D29" s="80"/>
      <c r="E29" s="80"/>
      <c r="F29" s="80"/>
      <c r="G29" s="81"/>
    </row>
    <row r="30" spans="1:7" ht="12.75">
      <c r="A30" s="82"/>
      <c r="B30" s="14"/>
      <c r="C30" s="79"/>
      <c r="D30" s="80"/>
      <c r="E30" s="80"/>
      <c r="F30" s="80"/>
      <c r="G30" s="81"/>
    </row>
    <row r="31" spans="1:7" ht="12.75">
      <c r="A31" s="77" t="s">
        <v>803</v>
      </c>
      <c r="B31" s="55" t="s">
        <v>798</v>
      </c>
      <c r="C31" s="50"/>
      <c r="D31" s="34"/>
      <c r="E31" s="35"/>
      <c r="F31" s="56"/>
      <c r="G31" s="83"/>
    </row>
    <row r="32" spans="1:7" ht="12.75">
      <c r="A32" s="77" t="s">
        <v>805</v>
      </c>
      <c r="B32" s="55" t="s">
        <v>798</v>
      </c>
      <c r="C32" s="50"/>
      <c r="D32" s="34"/>
      <c r="E32" s="35"/>
      <c r="F32" s="57"/>
      <c r="G32" s="83"/>
    </row>
    <row r="33" spans="1:7" ht="12.75">
      <c r="A33" s="77" t="s">
        <v>815</v>
      </c>
      <c r="B33" s="55" t="s">
        <v>798</v>
      </c>
      <c r="C33" s="50"/>
      <c r="D33" s="34"/>
      <c r="E33" s="35"/>
      <c r="F33" s="57"/>
      <c r="G33" s="83"/>
    </row>
    <row r="34" spans="1:7" ht="12.75">
      <c r="A34" s="77" t="s">
        <v>804</v>
      </c>
      <c r="B34" s="55" t="s">
        <v>798</v>
      </c>
      <c r="C34" s="50"/>
      <c r="D34" s="34"/>
      <c r="E34" s="35"/>
      <c r="F34" s="57"/>
      <c r="G34" s="83"/>
    </row>
    <row r="35" spans="1:7" ht="12.75">
      <c r="A35" s="77" t="s">
        <v>806</v>
      </c>
      <c r="B35" s="55" t="s">
        <v>798</v>
      </c>
      <c r="C35" s="50"/>
      <c r="D35" s="34"/>
      <c r="E35" s="35"/>
      <c r="F35" s="57"/>
      <c r="G35" s="83"/>
    </row>
    <row r="36" spans="1:7" ht="12.75">
      <c r="A36" s="77" t="s">
        <v>816</v>
      </c>
      <c r="B36" s="55" t="s">
        <v>798</v>
      </c>
      <c r="C36" s="50"/>
      <c r="D36" s="34"/>
      <c r="E36" s="35"/>
      <c r="F36" s="57"/>
      <c r="G36" s="83"/>
    </row>
    <row r="37" spans="1:7" ht="12.75">
      <c r="A37" s="77" t="s">
        <v>817</v>
      </c>
      <c r="B37" s="55" t="s">
        <v>798</v>
      </c>
      <c r="C37" s="50"/>
      <c r="D37" s="34"/>
      <c r="E37" s="35"/>
      <c r="F37" s="57"/>
      <c r="G37" s="83"/>
    </row>
    <row r="38" spans="1:7" ht="12.75">
      <c r="A38" s="77" t="s">
        <v>807</v>
      </c>
      <c r="B38" s="55" t="s">
        <v>798</v>
      </c>
      <c r="C38" s="50"/>
      <c r="D38" s="34"/>
      <c r="E38" s="35"/>
      <c r="F38" s="57"/>
      <c r="G38" s="93"/>
    </row>
    <row r="39" spans="1:7" ht="12.75">
      <c r="A39" s="77" t="s">
        <v>808</v>
      </c>
      <c r="B39" s="55" t="s">
        <v>798</v>
      </c>
      <c r="C39" s="50"/>
      <c r="D39" s="34"/>
      <c r="E39" s="35"/>
      <c r="F39" s="57"/>
      <c r="G39" s="93"/>
    </row>
    <row r="40" spans="1:7" ht="12.75">
      <c r="A40" s="77" t="s">
        <v>809</v>
      </c>
      <c r="B40" s="55" t="s">
        <v>798</v>
      </c>
      <c r="C40" s="50"/>
      <c r="D40" s="34"/>
      <c r="E40" s="35"/>
      <c r="F40" s="57"/>
      <c r="G40" s="93"/>
    </row>
    <row r="41" spans="1:7" ht="12.75">
      <c r="A41" s="77" t="s">
        <v>810</v>
      </c>
      <c r="B41" s="55" t="s">
        <v>798</v>
      </c>
      <c r="C41" s="50"/>
      <c r="D41" s="34"/>
      <c r="E41" s="35"/>
      <c r="F41" s="57"/>
      <c r="G41" s="93"/>
    </row>
    <row r="42" spans="1:7" ht="13.5" thickBot="1">
      <c r="A42" s="77" t="s">
        <v>811</v>
      </c>
      <c r="B42" s="55" t="s">
        <v>798</v>
      </c>
      <c r="C42" s="50"/>
      <c r="D42" s="34"/>
      <c r="E42" s="35"/>
      <c r="F42" s="58"/>
      <c r="G42" s="93"/>
    </row>
    <row r="43" spans="1:7" ht="13.5" thickBot="1">
      <c r="A43" s="78" t="s">
        <v>847</v>
      </c>
      <c r="B43" s="79"/>
      <c r="C43" s="79"/>
      <c r="D43" s="80"/>
      <c r="E43" s="80"/>
      <c r="F43" s="80"/>
      <c r="G43" s="28">
        <f>SUM(G31:G42)</f>
        <v>0</v>
      </c>
    </row>
    <row r="44" spans="1:7" ht="13.5" thickBot="1">
      <c r="A44" s="78" t="s">
        <v>848</v>
      </c>
      <c r="B44" s="79"/>
      <c r="C44" s="79"/>
      <c r="D44" s="80"/>
      <c r="E44" s="80"/>
      <c r="F44" s="80"/>
      <c r="G44" s="28">
        <f>F14+G14</f>
        <v>0</v>
      </c>
    </row>
    <row r="45" spans="1:7" ht="13.5" thickBot="1">
      <c r="A45" s="78" t="s">
        <v>723</v>
      </c>
      <c r="B45" s="79"/>
      <c r="C45" s="79"/>
      <c r="D45" s="80"/>
      <c r="E45" s="80"/>
      <c r="F45" s="80"/>
      <c r="G45" s="28">
        <f>G43-G44</f>
        <v>0</v>
      </c>
    </row>
    <row r="46" spans="1:7" ht="13.5" thickBot="1">
      <c r="A46" s="84" t="s">
        <v>724</v>
      </c>
      <c r="B46" s="95">
        <f>IF(G45&lt;&gt;0,"Amount of Capital Lease reductions per ledger does not agree to amortization schedule entries.  Review and correct.","")</f>
      </c>
      <c r="C46" s="85"/>
      <c r="D46" s="86"/>
      <c r="E46" s="86"/>
      <c r="F46" s="86"/>
      <c r="G46" s="87"/>
    </row>
  </sheetData>
  <sheetProtection/>
  <mergeCells count="1">
    <mergeCell ref="A2:B3"/>
  </mergeCells>
  <printOptions horizontalCentered="1" verticalCentered="1"/>
  <pageMargins left="0.75" right="0.75" top="0.89" bottom="1.35" header="0.2" footer="0.24"/>
  <pageSetup fitToHeight="4" fitToWidth="1" horizontalDpi="600" verticalDpi="600" orientation="portrait" scale="76" r:id="rId1"/>
  <rowBreaks count="1" manualBreakCount="1">
    <brk id="15" max="255" man="1"/>
  </rowBreaks>
</worksheet>
</file>

<file path=xl/worksheets/sheet11.xml><?xml version="1.0" encoding="utf-8"?>
<worksheet xmlns="http://schemas.openxmlformats.org/spreadsheetml/2006/main" xmlns:r="http://schemas.openxmlformats.org/officeDocument/2006/relationships">
  <sheetPr>
    <tabColor indexed="11"/>
    <pageSetUpPr fitToPage="1"/>
  </sheetPr>
  <dimension ref="A1:I37"/>
  <sheetViews>
    <sheetView showGridLines="0" zoomScalePageLayoutView="0" workbookViewId="0" topLeftCell="A4">
      <selection activeCell="A21" sqref="A21"/>
    </sheetView>
  </sheetViews>
  <sheetFormatPr defaultColWidth="9.140625" defaultRowHeight="12.75"/>
  <cols>
    <col min="1" max="1" width="14.8515625" style="0" customWidth="1"/>
    <col min="4" max="4" width="16.28125" style="0" bestFit="1" customWidth="1"/>
    <col min="5" max="5" width="11.28125" style="0" bestFit="1" customWidth="1"/>
    <col min="6" max="6" width="11.8515625" style="0" bestFit="1" customWidth="1"/>
    <col min="7" max="7" width="13.00390625" style="0" customWidth="1"/>
    <col min="8" max="8" width="11.28125" style="0" bestFit="1" customWidth="1"/>
    <col min="9" max="9" width="16.28125" style="0" bestFit="1" customWidth="1"/>
  </cols>
  <sheetData>
    <row r="1" spans="1:9" ht="12.75">
      <c r="A1" s="27" t="s">
        <v>705</v>
      </c>
      <c r="B1" s="26"/>
      <c r="C1" s="26"/>
      <c r="D1" s="25"/>
      <c r="E1" s="25"/>
      <c r="F1" s="25"/>
      <c r="G1" s="25"/>
      <c r="H1" s="25"/>
      <c r="I1" s="25"/>
    </row>
    <row r="2" spans="1:9" ht="18" customHeight="1">
      <c r="A2" s="288" t="s">
        <v>171</v>
      </c>
      <c r="B2" s="293"/>
      <c r="C2" s="26"/>
      <c r="D2" s="25"/>
      <c r="E2" s="25"/>
      <c r="F2" s="25"/>
      <c r="G2" s="25"/>
      <c r="H2" s="25"/>
      <c r="I2" s="25"/>
    </row>
    <row r="3" spans="1:9" ht="18" customHeight="1">
      <c r="A3" s="293"/>
      <c r="B3" s="293"/>
      <c r="C3" s="26"/>
      <c r="D3" s="25"/>
      <c r="E3" s="25"/>
      <c r="F3" s="25"/>
      <c r="G3" s="25"/>
      <c r="H3" s="25"/>
      <c r="I3" s="25"/>
    </row>
    <row r="4" ht="13.5" thickBot="1"/>
    <row r="5" spans="1:9" ht="38.25">
      <c r="A5" s="97" t="s">
        <v>708</v>
      </c>
      <c r="B5" s="98" t="s">
        <v>691</v>
      </c>
      <c r="C5" s="98" t="s">
        <v>692</v>
      </c>
      <c r="D5" s="99" t="s">
        <v>696</v>
      </c>
      <c r="E5" s="99" t="s">
        <v>700</v>
      </c>
      <c r="F5" s="99" t="s">
        <v>698</v>
      </c>
      <c r="G5" s="99" t="s">
        <v>699</v>
      </c>
      <c r="H5" s="99" t="s">
        <v>709</v>
      </c>
      <c r="I5" s="100" t="s">
        <v>697</v>
      </c>
    </row>
    <row r="6" spans="1:9" ht="12.75">
      <c r="A6" s="101"/>
      <c r="B6" s="31"/>
      <c r="C6" s="31"/>
      <c r="D6" s="30"/>
      <c r="E6" s="30"/>
      <c r="F6" s="30"/>
      <c r="G6" s="30"/>
      <c r="H6" s="30"/>
      <c r="I6" s="83">
        <f aca="true" t="shared" si="0" ref="I6:I12">D6+E6-F6-G6-H6</f>
        <v>0</v>
      </c>
    </row>
    <row r="7" spans="1:9" ht="12.75">
      <c r="A7" s="105"/>
      <c r="B7" s="31"/>
      <c r="C7" s="31"/>
      <c r="D7" s="30"/>
      <c r="E7" s="30"/>
      <c r="F7" s="30"/>
      <c r="G7" s="30"/>
      <c r="H7" s="30"/>
      <c r="I7" s="83">
        <f t="shared" si="0"/>
        <v>0</v>
      </c>
    </row>
    <row r="8" spans="1:9" ht="12.75">
      <c r="A8" s="101"/>
      <c r="B8" s="31"/>
      <c r="C8" s="31"/>
      <c r="D8" s="30"/>
      <c r="E8" s="30"/>
      <c r="F8" s="30"/>
      <c r="G8" s="30"/>
      <c r="H8" s="30"/>
      <c r="I8" s="83">
        <f t="shared" si="0"/>
        <v>0</v>
      </c>
    </row>
    <row r="9" spans="1:9" ht="12.75">
      <c r="A9" s="101"/>
      <c r="B9" s="31"/>
      <c r="C9" s="31"/>
      <c r="D9" s="30"/>
      <c r="E9" s="30"/>
      <c r="F9" s="30"/>
      <c r="G9" s="30"/>
      <c r="H9" s="30"/>
      <c r="I9" s="83">
        <f t="shared" si="0"/>
        <v>0</v>
      </c>
    </row>
    <row r="10" spans="1:9" ht="12.75">
      <c r="A10" s="101"/>
      <c r="B10" s="31"/>
      <c r="C10" s="31"/>
      <c r="D10" s="30"/>
      <c r="E10" s="30"/>
      <c r="F10" s="30"/>
      <c r="G10" s="30"/>
      <c r="H10" s="30"/>
      <c r="I10" s="83">
        <f t="shared" si="0"/>
        <v>0</v>
      </c>
    </row>
    <row r="11" spans="1:9" ht="12.75">
      <c r="A11" s="101"/>
      <c r="B11" s="31"/>
      <c r="C11" s="31"/>
      <c r="D11" s="30"/>
      <c r="E11" s="30"/>
      <c r="F11" s="30"/>
      <c r="G11" s="30"/>
      <c r="H11" s="30"/>
      <c r="I11" s="83">
        <f t="shared" si="0"/>
        <v>0</v>
      </c>
    </row>
    <row r="12" spans="1:9" ht="12.75">
      <c r="A12" s="101"/>
      <c r="B12" s="31"/>
      <c r="C12" s="31"/>
      <c r="D12" s="30"/>
      <c r="E12" s="30"/>
      <c r="F12" s="30"/>
      <c r="G12" s="30"/>
      <c r="H12" s="30"/>
      <c r="I12" s="83">
        <f t="shared" si="0"/>
        <v>0</v>
      </c>
    </row>
    <row r="13" spans="1:9" ht="13.5" thickBot="1">
      <c r="A13" s="129" t="s">
        <v>819</v>
      </c>
      <c r="B13" s="50"/>
      <c r="C13" s="50"/>
      <c r="D13" s="132"/>
      <c r="E13" s="132"/>
      <c r="F13" s="132"/>
      <c r="G13" s="132"/>
      <c r="H13" s="132"/>
      <c r="I13" s="133"/>
    </row>
    <row r="14" spans="1:9" ht="12.75">
      <c r="A14" s="185" t="s">
        <v>710</v>
      </c>
      <c r="B14" s="186"/>
      <c r="C14" s="186"/>
      <c r="D14" s="117">
        <f aca="true" t="shared" si="1" ref="D14:I14">SUM(D6:D13)</f>
        <v>0</v>
      </c>
      <c r="E14" s="117">
        <f t="shared" si="1"/>
        <v>0</v>
      </c>
      <c r="F14" s="117">
        <f t="shared" si="1"/>
        <v>0</v>
      </c>
      <c r="G14" s="117">
        <f t="shared" si="1"/>
        <v>0</v>
      </c>
      <c r="H14" s="117">
        <f t="shared" si="1"/>
        <v>0</v>
      </c>
      <c r="I14" s="117">
        <f t="shared" si="1"/>
        <v>0</v>
      </c>
    </row>
    <row r="15" spans="1:9" ht="12.75">
      <c r="A15" s="102" t="s">
        <v>732</v>
      </c>
      <c r="B15" s="79"/>
      <c r="C15" s="79"/>
      <c r="D15" s="32" t="s">
        <v>737</v>
      </c>
      <c r="E15" s="36"/>
      <c r="F15" s="37"/>
      <c r="G15" s="37"/>
      <c r="H15" s="38"/>
      <c r="I15" s="104" t="s">
        <v>738</v>
      </c>
    </row>
    <row r="16" spans="1:9" ht="13.5" thickBot="1">
      <c r="A16" s="118" t="s">
        <v>711</v>
      </c>
      <c r="B16" s="85"/>
      <c r="C16" s="85"/>
      <c r="D16" s="119"/>
      <c r="E16" s="119"/>
      <c r="F16" s="119"/>
      <c r="G16" s="119"/>
      <c r="H16" s="119"/>
      <c r="I16" s="120"/>
    </row>
    <row r="17" ht="13.5" thickBot="1"/>
    <row r="18" spans="1:7" ht="13.5" thickBot="1">
      <c r="A18" s="70" t="s">
        <v>822</v>
      </c>
      <c r="B18" s="71"/>
      <c r="C18" s="71"/>
      <c r="D18" s="72"/>
      <c r="E18" s="72"/>
      <c r="F18" s="72"/>
      <c r="G18" s="73"/>
    </row>
    <row r="19" spans="1:7" ht="25.5">
      <c r="A19" s="121" t="s">
        <v>708</v>
      </c>
      <c r="B19" s="122"/>
      <c r="C19" s="71"/>
      <c r="D19" s="72"/>
      <c r="E19" s="123"/>
      <c r="F19" s="124" t="s">
        <v>731</v>
      </c>
      <c r="G19" s="125" t="s">
        <v>730</v>
      </c>
    </row>
    <row r="20" spans="1:7" ht="12.75">
      <c r="A20" s="77" t="s">
        <v>823</v>
      </c>
      <c r="B20" s="55" t="s">
        <v>825</v>
      </c>
      <c r="C20" s="34"/>
      <c r="D20" s="34"/>
      <c r="E20" s="35"/>
      <c r="F20" s="34"/>
      <c r="G20" s="89"/>
    </row>
    <row r="21" spans="1:7" ht="13.5" thickBot="1">
      <c r="A21" s="77" t="s">
        <v>824</v>
      </c>
      <c r="B21" s="55" t="s">
        <v>825</v>
      </c>
      <c r="C21" s="34"/>
      <c r="D21" s="34"/>
      <c r="E21" s="35"/>
      <c r="F21" s="53"/>
      <c r="G21" s="90"/>
    </row>
    <row r="22" spans="1:7" ht="13.5" thickBot="1">
      <c r="A22" s="78" t="s">
        <v>832</v>
      </c>
      <c r="B22" s="14"/>
      <c r="C22" s="79"/>
      <c r="D22" s="80"/>
      <c r="E22" s="80"/>
      <c r="F22" s="28">
        <f>SUM(F20:F21)</f>
        <v>0</v>
      </c>
      <c r="G22" s="91"/>
    </row>
    <row r="23" spans="1:7" ht="13.5" thickBot="1">
      <c r="A23" s="78" t="s">
        <v>833</v>
      </c>
      <c r="B23" s="14"/>
      <c r="C23" s="79"/>
      <c r="D23" s="80"/>
      <c r="E23" s="80"/>
      <c r="F23" s="42">
        <f>E14</f>
        <v>0</v>
      </c>
      <c r="G23" s="90"/>
    </row>
    <row r="24" spans="1:7" ht="13.5" thickBot="1">
      <c r="A24" s="78" t="s">
        <v>723</v>
      </c>
      <c r="B24" s="14"/>
      <c r="C24" s="79"/>
      <c r="D24" s="80"/>
      <c r="E24" s="80"/>
      <c r="F24" s="42">
        <f>F22-F23</f>
        <v>0</v>
      </c>
      <c r="G24" s="92"/>
    </row>
    <row r="25" spans="1:7" ht="12.75">
      <c r="A25" s="78" t="s">
        <v>724</v>
      </c>
      <c r="B25" s="94">
        <f>IF(F24&lt;&gt;0,"Amount of TEACH Loan additions per ledger does not agree to amortization schedule entries.  Review and correct.","")</f>
      </c>
      <c r="C25" s="79"/>
      <c r="D25" s="80"/>
      <c r="E25" s="80"/>
      <c r="F25" s="80"/>
      <c r="G25" s="81"/>
    </row>
    <row r="26" spans="1:7" ht="12.75">
      <c r="A26" s="82"/>
      <c r="B26" s="14"/>
      <c r="C26" s="79"/>
      <c r="D26" s="80"/>
      <c r="E26" s="80"/>
      <c r="F26" s="80"/>
      <c r="G26" s="81"/>
    </row>
    <row r="27" spans="1:7" ht="12.75">
      <c r="A27" s="77" t="s">
        <v>826</v>
      </c>
      <c r="B27" s="55" t="s">
        <v>836</v>
      </c>
      <c r="C27" s="50"/>
      <c r="D27" s="34"/>
      <c r="E27" s="35"/>
      <c r="F27" s="56"/>
      <c r="G27" s="83"/>
    </row>
    <row r="28" spans="1:7" ht="12.75">
      <c r="A28" s="77" t="s">
        <v>827</v>
      </c>
      <c r="B28" s="55" t="s">
        <v>836</v>
      </c>
      <c r="C28" s="50"/>
      <c r="D28" s="34"/>
      <c r="E28" s="35"/>
      <c r="F28" s="57"/>
      <c r="G28" s="83"/>
    </row>
    <row r="29" spans="1:7" ht="12.75">
      <c r="A29" s="77" t="s">
        <v>828</v>
      </c>
      <c r="B29" s="55" t="s">
        <v>836</v>
      </c>
      <c r="C29" s="50"/>
      <c r="D29" s="34"/>
      <c r="E29" s="35"/>
      <c r="F29" s="57"/>
      <c r="G29" s="83"/>
    </row>
    <row r="30" spans="1:7" ht="12.75">
      <c r="A30" s="77" t="s">
        <v>829</v>
      </c>
      <c r="B30" s="55" t="s">
        <v>836</v>
      </c>
      <c r="C30" s="50"/>
      <c r="D30" s="34"/>
      <c r="E30" s="35"/>
      <c r="F30" s="57"/>
      <c r="G30" s="83"/>
    </row>
    <row r="31" spans="1:7" ht="12.75">
      <c r="A31" s="77" t="s">
        <v>830</v>
      </c>
      <c r="B31" s="55" t="s">
        <v>836</v>
      </c>
      <c r="C31" s="50"/>
      <c r="D31" s="34"/>
      <c r="E31" s="35"/>
      <c r="F31" s="57"/>
      <c r="G31" s="83"/>
    </row>
    <row r="32" spans="1:7" ht="13.5" thickBot="1">
      <c r="A32" s="77" t="s">
        <v>831</v>
      </c>
      <c r="B32" s="55" t="s">
        <v>836</v>
      </c>
      <c r="C32" s="50"/>
      <c r="D32" s="34"/>
      <c r="E32" s="35"/>
      <c r="F32" s="58"/>
      <c r="G32" s="93"/>
    </row>
    <row r="33" spans="1:7" ht="13.5" thickBot="1">
      <c r="A33" s="78" t="s">
        <v>834</v>
      </c>
      <c r="B33" s="79"/>
      <c r="C33" s="79"/>
      <c r="D33" s="80"/>
      <c r="E33" s="80"/>
      <c r="F33" s="80"/>
      <c r="G33" s="28">
        <f>SUM(G27:G32)</f>
        <v>0</v>
      </c>
    </row>
    <row r="34" spans="1:7" ht="13.5" thickBot="1">
      <c r="A34" s="78" t="s">
        <v>849</v>
      </c>
      <c r="B34" s="79"/>
      <c r="C34" s="79"/>
      <c r="D34" s="80"/>
      <c r="E34" s="80"/>
      <c r="F34" s="80"/>
      <c r="G34" s="28">
        <v>0</v>
      </c>
    </row>
    <row r="35" spans="1:7" ht="13.5" thickBot="1">
      <c r="A35" s="78" t="s">
        <v>835</v>
      </c>
      <c r="B35" s="79"/>
      <c r="C35" s="79"/>
      <c r="D35" s="80"/>
      <c r="E35" s="80"/>
      <c r="F35" s="80"/>
      <c r="G35" s="28">
        <f>F14+G14+H14</f>
        <v>0</v>
      </c>
    </row>
    <row r="36" spans="1:7" ht="13.5" thickBot="1">
      <c r="A36" s="78" t="s">
        <v>723</v>
      </c>
      <c r="B36" s="79"/>
      <c r="C36" s="79"/>
      <c r="D36" s="80"/>
      <c r="E36" s="80"/>
      <c r="F36" s="80"/>
      <c r="G36" s="28">
        <f>G33+G34-G35</f>
        <v>0</v>
      </c>
    </row>
    <row r="37" spans="1:7" ht="13.5" thickBot="1">
      <c r="A37" s="84" t="s">
        <v>724</v>
      </c>
      <c r="B37" s="95">
        <f>IF(G36&lt;&gt;0,"Amount of TEACH Loan reductions per ledger does not agree to amortization schedule entries.  Review and correct.","")</f>
      </c>
      <c r="C37" s="85"/>
      <c r="D37" s="86"/>
      <c r="E37" s="86"/>
      <c r="F37" s="86"/>
      <c r="G37" s="87"/>
    </row>
  </sheetData>
  <sheetProtection/>
  <mergeCells count="1">
    <mergeCell ref="A2:B3"/>
  </mergeCells>
  <printOptions horizontalCentered="1" verticalCentered="1"/>
  <pageMargins left="0.75" right="0.75" top="0.73" bottom="1" header="0.5" footer="0.5"/>
  <pageSetup fitToHeight="3" fitToWidth="1" horizontalDpi="600" verticalDpi="600" orientation="portrait" scale="79" r:id="rId1"/>
</worksheet>
</file>

<file path=xl/worksheets/sheet12.xml><?xml version="1.0" encoding="utf-8"?>
<worksheet xmlns="http://schemas.openxmlformats.org/spreadsheetml/2006/main" xmlns:r="http://schemas.openxmlformats.org/officeDocument/2006/relationships">
  <sheetPr>
    <tabColor indexed="44"/>
    <pageSetUpPr fitToPage="1"/>
  </sheetPr>
  <dimension ref="A1:A1"/>
  <sheetViews>
    <sheetView showGridLines="0" zoomScale="75" zoomScaleNormal="75" zoomScalePageLayoutView="0" workbookViewId="0" topLeftCell="A43">
      <selection activeCell="A100" sqref="A100"/>
    </sheetView>
  </sheetViews>
  <sheetFormatPr defaultColWidth="9.140625" defaultRowHeight="12.75"/>
  <sheetData/>
  <sheetProtection/>
  <printOptions/>
  <pageMargins left="0.75" right="0.75" top="0.58" bottom="0.65" header="0.34" footer="0.36"/>
  <pageSetup fitToHeight="1" fitToWidth="1" horizontalDpi="600" verticalDpi="600" orientation="portrait" scale="75" r:id="rId2"/>
  <drawing r:id="rId1"/>
</worksheet>
</file>

<file path=xl/worksheets/sheet13.xml><?xml version="1.0" encoding="utf-8"?>
<worksheet xmlns="http://schemas.openxmlformats.org/spreadsheetml/2006/main" xmlns:r="http://schemas.openxmlformats.org/officeDocument/2006/relationships">
  <sheetPr>
    <tabColor indexed="44"/>
  </sheetPr>
  <dimension ref="A1:O125"/>
  <sheetViews>
    <sheetView zoomScalePageLayoutView="0" workbookViewId="0" topLeftCell="A1">
      <selection activeCell="L46" sqref="L46"/>
    </sheetView>
  </sheetViews>
  <sheetFormatPr defaultColWidth="9.140625" defaultRowHeight="12.75"/>
  <cols>
    <col min="1" max="1" width="3.00390625" style="0" bestFit="1" customWidth="1"/>
    <col min="2" max="2" width="2.421875" style="0" bestFit="1" customWidth="1"/>
    <col min="3" max="3" width="6.140625" style="0" bestFit="1" customWidth="1"/>
    <col min="4" max="4" width="3.57421875" style="0" bestFit="1" customWidth="1"/>
    <col min="5" max="5" width="38.421875" style="0" bestFit="1" customWidth="1"/>
    <col min="6" max="6" width="11.7109375" style="0" customWidth="1"/>
    <col min="8" max="8" width="3.57421875" style="0" bestFit="1" customWidth="1"/>
    <col min="9" max="9" width="2.421875" style="0" bestFit="1" customWidth="1"/>
    <col min="10" max="10" width="6.140625" style="0" bestFit="1" customWidth="1"/>
    <col min="11" max="11" width="3.57421875" style="0" bestFit="1" customWidth="1"/>
    <col min="12" max="12" width="39.00390625" style="0" customWidth="1"/>
    <col min="13" max="14" width="11.7109375" style="0" customWidth="1"/>
  </cols>
  <sheetData>
    <row r="1" spans="1:12" ht="12.75" customHeight="1">
      <c r="A1" s="294" t="s">
        <v>49</v>
      </c>
      <c r="B1" s="294"/>
      <c r="C1" s="294"/>
      <c r="D1" s="294"/>
      <c r="E1" s="294"/>
      <c r="F1" s="294"/>
      <c r="G1" s="294"/>
      <c r="H1" s="294"/>
      <c r="I1" s="294"/>
      <c r="J1" s="294"/>
      <c r="K1" s="294"/>
      <c r="L1" s="294"/>
    </row>
    <row r="2" spans="1:12" ht="12.75" customHeight="1">
      <c r="A2" s="294"/>
      <c r="B2" s="294"/>
      <c r="C2" s="294"/>
      <c r="D2" s="294"/>
      <c r="E2" s="294"/>
      <c r="F2" s="294"/>
      <c r="G2" s="294"/>
      <c r="H2" s="294"/>
      <c r="I2" s="294"/>
      <c r="J2" s="294"/>
      <c r="K2" s="294"/>
      <c r="L2" s="294"/>
    </row>
    <row r="3" spans="1:14" ht="12.75">
      <c r="A3" s="294"/>
      <c r="B3" s="294"/>
      <c r="C3" s="294"/>
      <c r="D3" s="294"/>
      <c r="E3" s="294"/>
      <c r="F3" s="294"/>
      <c r="G3" s="294"/>
      <c r="H3" s="294"/>
      <c r="I3" s="294"/>
      <c r="J3" s="294"/>
      <c r="K3" s="294"/>
      <c r="L3" s="294"/>
      <c r="M3" s="7" t="s">
        <v>607</v>
      </c>
      <c r="N3" s="7" t="s">
        <v>608</v>
      </c>
    </row>
    <row r="4" spans="1:12" ht="28.5" customHeight="1">
      <c r="A4" s="297" t="s">
        <v>43</v>
      </c>
      <c r="B4" s="298"/>
      <c r="C4" s="298"/>
      <c r="D4" s="298"/>
      <c r="E4" s="299"/>
      <c r="F4" s="300" t="s">
        <v>42</v>
      </c>
      <c r="G4" s="301"/>
      <c r="H4" s="297" t="s">
        <v>44</v>
      </c>
      <c r="I4" s="298"/>
      <c r="J4" s="298"/>
      <c r="K4" s="298"/>
      <c r="L4" s="299"/>
    </row>
    <row r="5" spans="1:8" ht="13.5" thickBot="1">
      <c r="A5" s="11"/>
      <c r="G5" s="8"/>
      <c r="H5" s="6"/>
    </row>
    <row r="6" spans="1:14" ht="13.5" thickBot="1">
      <c r="A6" s="2">
        <v>27</v>
      </c>
      <c r="B6" s="2" t="s">
        <v>599</v>
      </c>
      <c r="C6" s="2">
        <v>411000</v>
      </c>
      <c r="D6" s="2">
        <v>110</v>
      </c>
      <c r="E6" s="4" t="s">
        <v>37</v>
      </c>
      <c r="F6" s="194"/>
      <c r="G6" s="9" t="s">
        <v>606</v>
      </c>
      <c r="H6" s="2">
        <v>10</v>
      </c>
      <c r="I6" s="2" t="s">
        <v>600</v>
      </c>
      <c r="J6" s="2">
        <v>411000</v>
      </c>
      <c r="K6" s="2">
        <v>827</v>
      </c>
      <c r="L6" s="4" t="s">
        <v>601</v>
      </c>
      <c r="M6" s="194"/>
      <c r="N6" s="177">
        <f>F6-M6</f>
        <v>0</v>
      </c>
    </row>
    <row r="7" spans="1:14" ht="13.5" thickBot="1">
      <c r="A7" s="15" t="s">
        <v>678</v>
      </c>
      <c r="B7" s="2"/>
      <c r="C7" s="2"/>
      <c r="D7" s="2"/>
      <c r="E7" s="4"/>
      <c r="F7" s="194"/>
      <c r="G7" s="9"/>
      <c r="H7" s="15"/>
      <c r="I7" s="2"/>
      <c r="J7" s="2"/>
      <c r="K7" s="2"/>
      <c r="L7" s="4"/>
      <c r="M7" s="13"/>
      <c r="N7" s="13"/>
    </row>
    <row r="8" spans="1:14" ht="12.75">
      <c r="A8" s="15"/>
      <c r="B8" s="2"/>
      <c r="C8" s="2"/>
      <c r="D8" s="2"/>
      <c r="E8" s="171">
        <f>IF(F7&lt;&gt;0,"FUND 27 MUST HAVE A ZERO FUND BALANCE AT YEAR END.  CHANGE TRANSFER TO BRING BALANCE TO ZERO","")</f>
      </c>
      <c r="F8" s="176"/>
      <c r="G8" s="9"/>
      <c r="H8" s="15"/>
      <c r="I8" s="2"/>
      <c r="J8" s="2"/>
      <c r="K8" s="2"/>
      <c r="L8" s="4"/>
      <c r="M8" s="13"/>
      <c r="N8" s="13"/>
    </row>
    <row r="9" spans="1:14" ht="13.5" thickBot="1">
      <c r="A9" s="15"/>
      <c r="B9" s="2"/>
      <c r="C9" s="2"/>
      <c r="D9" s="2"/>
      <c r="E9" s="171"/>
      <c r="F9" s="173"/>
      <c r="G9" s="9"/>
      <c r="H9" s="15"/>
      <c r="I9" s="2"/>
      <c r="J9" s="2"/>
      <c r="K9" s="2"/>
      <c r="L9" s="4"/>
      <c r="M9" s="13"/>
      <c r="N9" s="13"/>
    </row>
    <row r="10" spans="1:14" ht="13.5" thickBot="1">
      <c r="A10" s="174">
        <v>38</v>
      </c>
      <c r="B10" s="174" t="s">
        <v>599</v>
      </c>
      <c r="C10" s="174">
        <v>411000</v>
      </c>
      <c r="D10" s="174">
        <v>110</v>
      </c>
      <c r="E10" s="4" t="s">
        <v>38</v>
      </c>
      <c r="F10" s="195"/>
      <c r="G10" s="9" t="s">
        <v>606</v>
      </c>
      <c r="H10" s="2">
        <v>10</v>
      </c>
      <c r="I10" s="2" t="s">
        <v>600</v>
      </c>
      <c r="J10" s="2">
        <v>411000</v>
      </c>
      <c r="K10" s="2">
        <v>838</v>
      </c>
      <c r="L10" s="4" t="s">
        <v>602</v>
      </c>
      <c r="M10" s="195"/>
      <c r="N10" s="5">
        <f>F10-M10</f>
        <v>0</v>
      </c>
    </row>
    <row r="11" spans="1:15" ht="13.5" thickBot="1">
      <c r="A11" s="15" t="s">
        <v>679</v>
      </c>
      <c r="B11" s="2"/>
      <c r="C11" s="2"/>
      <c r="D11" s="2"/>
      <c r="E11" s="4"/>
      <c r="F11" s="194"/>
      <c r="G11" s="9"/>
      <c r="H11" s="2"/>
      <c r="I11" s="2"/>
      <c r="J11" s="2"/>
      <c r="K11" s="2"/>
      <c r="M11" s="14"/>
      <c r="N11" s="13"/>
      <c r="O11" s="13"/>
    </row>
    <row r="12" spans="1:15" ht="12.75">
      <c r="A12" s="15"/>
      <c r="B12" s="2"/>
      <c r="C12" s="2"/>
      <c r="D12" s="2"/>
      <c r="E12" s="171">
        <f>IF(F11&gt;0,"A BALANCE REMAINS IN FUND 38 AFTER TRANSFER FROM FUND 10.  PROVIDE REASON FOR TRANSFER","")</f>
      </c>
      <c r="F12" s="176"/>
      <c r="G12" s="9"/>
      <c r="H12" s="2"/>
      <c r="I12" s="2"/>
      <c r="J12" s="2"/>
      <c r="K12" s="2"/>
      <c r="M12" s="14"/>
      <c r="N12" s="13"/>
      <c r="O12" s="13"/>
    </row>
    <row r="13" spans="1:15" ht="13.5" thickBot="1">
      <c r="A13" s="15"/>
      <c r="B13" s="2"/>
      <c r="C13" s="2"/>
      <c r="D13" s="2"/>
      <c r="E13" s="171"/>
      <c r="F13" s="16"/>
      <c r="G13" s="9"/>
      <c r="H13" s="2"/>
      <c r="I13" s="2"/>
      <c r="J13" s="2"/>
      <c r="K13" s="2"/>
      <c r="M13" s="14"/>
      <c r="N13" s="13"/>
      <c r="O13" s="13"/>
    </row>
    <row r="14" spans="1:14" ht="13.5" thickBot="1">
      <c r="A14" s="174">
        <v>39</v>
      </c>
      <c r="B14" s="174" t="s">
        <v>599</v>
      </c>
      <c r="C14" s="174">
        <v>411000</v>
      </c>
      <c r="D14" s="174">
        <v>110</v>
      </c>
      <c r="E14" s="4" t="s">
        <v>39</v>
      </c>
      <c r="F14" s="195"/>
      <c r="G14" s="9" t="s">
        <v>606</v>
      </c>
      <c r="H14" s="2">
        <v>10</v>
      </c>
      <c r="I14" s="2" t="s">
        <v>600</v>
      </c>
      <c r="J14" s="2">
        <v>411000</v>
      </c>
      <c r="K14" s="2">
        <v>839</v>
      </c>
      <c r="L14" s="4" t="s">
        <v>603</v>
      </c>
      <c r="M14" s="195"/>
      <c r="N14" s="5">
        <f>F14-M14</f>
        <v>0</v>
      </c>
    </row>
    <row r="15" spans="1:14" ht="13.5" thickBot="1">
      <c r="A15" s="15" t="s">
        <v>680</v>
      </c>
      <c r="B15" s="2"/>
      <c r="C15" s="2"/>
      <c r="D15" s="2"/>
      <c r="E15" s="4"/>
      <c r="F15" s="194"/>
      <c r="G15" s="9"/>
      <c r="H15" s="2"/>
      <c r="I15" s="2"/>
      <c r="J15" s="2"/>
      <c r="K15" s="2"/>
      <c r="L15" s="4"/>
      <c r="M15" s="13"/>
      <c r="N15" s="13"/>
    </row>
    <row r="16" spans="1:14" ht="12.75">
      <c r="A16" s="15"/>
      <c r="B16" s="2"/>
      <c r="C16" s="2"/>
      <c r="D16" s="2"/>
      <c r="E16" s="171">
        <f>IF(F15&gt;0,"A BALANCE REMAINS IN FUND 39 AFTER TRANSFER FROM FUND 10.  PROVIDE REASON FOR TRANSFER","")</f>
      </c>
      <c r="F16" s="176"/>
      <c r="G16" s="9"/>
      <c r="H16" s="2"/>
      <c r="I16" s="2"/>
      <c r="J16" s="2"/>
      <c r="K16" s="2"/>
      <c r="L16" s="4"/>
      <c r="M16" s="13"/>
      <c r="N16" s="13"/>
    </row>
    <row r="17" spans="1:14" ht="13.5" thickBot="1">
      <c r="A17" s="15"/>
      <c r="B17" s="2"/>
      <c r="C17" s="2"/>
      <c r="D17" s="2"/>
      <c r="E17" s="171"/>
      <c r="F17" s="173"/>
      <c r="G17" s="9"/>
      <c r="H17" s="2"/>
      <c r="I17" s="2"/>
      <c r="J17" s="2"/>
      <c r="K17" s="2"/>
      <c r="L17" s="4"/>
      <c r="M17" s="13"/>
      <c r="N17" s="13"/>
    </row>
    <row r="18" spans="1:14" ht="13.5" thickBot="1">
      <c r="A18" s="174">
        <v>46</v>
      </c>
      <c r="B18" s="174" t="s">
        <v>599</v>
      </c>
      <c r="C18" s="174">
        <v>411000</v>
      </c>
      <c r="D18" s="174">
        <v>110</v>
      </c>
      <c r="E18" s="17" t="s">
        <v>870</v>
      </c>
      <c r="F18" s="267"/>
      <c r="G18" s="9" t="s">
        <v>606</v>
      </c>
      <c r="H18" s="2">
        <v>10</v>
      </c>
      <c r="I18" s="2" t="s">
        <v>600</v>
      </c>
      <c r="J18" s="2">
        <v>411000</v>
      </c>
      <c r="K18" s="2">
        <v>846</v>
      </c>
      <c r="L18" s="17" t="s">
        <v>872</v>
      </c>
      <c r="M18" s="5"/>
      <c r="N18" s="5">
        <f>F18-M18</f>
        <v>0</v>
      </c>
    </row>
    <row r="19" spans="1:14" ht="12.75">
      <c r="A19" s="15" t="s">
        <v>871</v>
      </c>
      <c r="B19" s="2"/>
      <c r="C19" s="2"/>
      <c r="D19" s="2"/>
      <c r="E19" s="4"/>
      <c r="F19" s="268"/>
      <c r="G19" s="9"/>
      <c r="H19" s="2"/>
      <c r="I19" s="2"/>
      <c r="J19" s="2"/>
      <c r="K19" s="2"/>
      <c r="L19" s="4"/>
      <c r="M19" s="13"/>
      <c r="N19" s="13"/>
    </row>
    <row r="20" spans="1:14" ht="12.75">
      <c r="A20" s="15"/>
      <c r="B20" s="2"/>
      <c r="C20" s="2"/>
      <c r="D20" s="2"/>
      <c r="E20" s="171"/>
      <c r="F20" s="16"/>
      <c r="G20" s="9"/>
      <c r="H20" s="2"/>
      <c r="I20" s="2"/>
      <c r="J20" s="2"/>
      <c r="K20" s="2"/>
      <c r="L20" s="4"/>
      <c r="M20" s="13"/>
      <c r="N20" s="13"/>
    </row>
    <row r="21" spans="1:14" ht="13.5" thickBot="1">
      <c r="A21" s="15"/>
      <c r="B21" s="2"/>
      <c r="C21" s="2"/>
      <c r="D21" s="2"/>
      <c r="E21" s="171"/>
      <c r="F21" s="173"/>
      <c r="G21" s="9"/>
      <c r="H21" s="2"/>
      <c r="I21" s="2"/>
      <c r="J21" s="2"/>
      <c r="K21" s="2"/>
      <c r="L21" s="4"/>
      <c r="M21" s="13"/>
      <c r="N21" s="13"/>
    </row>
    <row r="22" spans="1:14" ht="13.5" thickBot="1">
      <c r="A22" s="174">
        <v>50</v>
      </c>
      <c r="B22" s="174" t="s">
        <v>599</v>
      </c>
      <c r="C22" s="174">
        <v>411000</v>
      </c>
      <c r="D22" s="174">
        <v>110</v>
      </c>
      <c r="E22" s="4" t="s">
        <v>36</v>
      </c>
      <c r="F22" s="195"/>
      <c r="G22" s="9" t="s">
        <v>606</v>
      </c>
      <c r="H22" s="2">
        <v>10</v>
      </c>
      <c r="I22" s="2" t="s">
        <v>600</v>
      </c>
      <c r="J22" s="2">
        <v>411000</v>
      </c>
      <c r="K22" s="2">
        <v>850</v>
      </c>
      <c r="L22" s="4" t="s">
        <v>604</v>
      </c>
      <c r="M22" s="195"/>
      <c r="N22" s="5">
        <f>F22-M22</f>
        <v>0</v>
      </c>
    </row>
    <row r="23" spans="1:14" ht="13.5" thickBot="1">
      <c r="A23" s="15" t="s">
        <v>681</v>
      </c>
      <c r="B23" s="2"/>
      <c r="C23" s="2"/>
      <c r="D23" s="2"/>
      <c r="E23" s="4"/>
      <c r="F23" s="194"/>
      <c r="G23" s="9"/>
      <c r="H23" s="2"/>
      <c r="I23" s="2"/>
      <c r="J23" s="2"/>
      <c r="K23" s="2"/>
      <c r="L23" s="4"/>
      <c r="M23" s="13"/>
      <c r="N23" s="13"/>
    </row>
    <row r="24" spans="1:14" ht="12.75">
      <c r="A24" s="15"/>
      <c r="B24" s="2"/>
      <c r="C24" s="2"/>
      <c r="D24" s="2"/>
      <c r="E24" s="171">
        <f>IF(F23&gt;0,"A BALANCE REMAINS IN FUND 50 AFTER TRANSFER FROM FUND 10.  PROVIDE REASON FOR TRANSFER","")</f>
      </c>
      <c r="F24" s="176"/>
      <c r="G24" s="9"/>
      <c r="H24" s="2"/>
      <c r="I24" s="2"/>
      <c r="J24" s="2"/>
      <c r="K24" s="2"/>
      <c r="L24" s="4"/>
      <c r="M24" s="13"/>
      <c r="N24" s="13"/>
    </row>
    <row r="25" spans="1:14" ht="13.5" thickBot="1">
      <c r="A25" s="15"/>
      <c r="B25" s="2"/>
      <c r="C25" s="2"/>
      <c r="D25" s="2"/>
      <c r="E25" s="4"/>
      <c r="F25" s="173"/>
      <c r="G25" s="9"/>
      <c r="H25" s="2"/>
      <c r="I25" s="2"/>
      <c r="J25" s="2"/>
      <c r="K25" s="2"/>
      <c r="L25" s="4"/>
      <c r="M25" s="13"/>
      <c r="N25" s="13"/>
    </row>
    <row r="26" spans="1:14" ht="13.5" thickBot="1">
      <c r="A26" s="174">
        <v>99</v>
      </c>
      <c r="B26" s="174" t="s">
        <v>599</v>
      </c>
      <c r="C26" s="174">
        <v>411000</v>
      </c>
      <c r="D26" s="174">
        <v>110</v>
      </c>
      <c r="E26" s="4" t="s">
        <v>40</v>
      </c>
      <c r="F26" s="195"/>
      <c r="G26" s="9" t="s">
        <v>606</v>
      </c>
      <c r="H26" s="2">
        <v>10</v>
      </c>
      <c r="I26" s="2" t="s">
        <v>600</v>
      </c>
      <c r="J26" s="2">
        <v>411000</v>
      </c>
      <c r="K26" s="2">
        <v>899</v>
      </c>
      <c r="L26" s="4" t="s">
        <v>605</v>
      </c>
      <c r="M26" s="195"/>
      <c r="N26" s="5">
        <f>F26-M26</f>
        <v>0</v>
      </c>
    </row>
    <row r="27" spans="1:14" ht="13.5" thickBot="1">
      <c r="A27" s="15" t="s">
        <v>682</v>
      </c>
      <c r="B27" s="2"/>
      <c r="C27" s="2"/>
      <c r="D27" s="2"/>
      <c r="E27" s="4"/>
      <c r="F27" s="194"/>
      <c r="G27" s="9"/>
      <c r="H27" s="2"/>
      <c r="I27" s="2"/>
      <c r="J27" s="2"/>
      <c r="K27" s="2"/>
      <c r="L27" s="4"/>
      <c r="M27" s="13"/>
      <c r="N27" s="13"/>
    </row>
    <row r="28" spans="1:14" ht="12.75">
      <c r="A28" s="15"/>
      <c r="B28" s="2"/>
      <c r="C28" s="2"/>
      <c r="D28" s="2"/>
      <c r="E28" s="171">
        <f>IF(F27&lt;&gt;0,"FUND 99 MUST HAVE A ZERO FUND BALANCE AT YEAR END.  CHANGE TRANSFER TO BRING BALANCE TO ZERO","")</f>
      </c>
      <c r="F28" s="176"/>
      <c r="G28" s="9"/>
      <c r="H28" s="2"/>
      <c r="I28" s="2"/>
      <c r="J28" s="2"/>
      <c r="K28" s="2"/>
      <c r="L28" s="4"/>
      <c r="M28" s="13"/>
      <c r="N28" s="13"/>
    </row>
    <row r="29" spans="1:14" ht="13.5" thickBot="1">
      <c r="A29" s="15"/>
      <c r="B29" s="2"/>
      <c r="C29" s="2"/>
      <c r="D29" s="2"/>
      <c r="E29" s="4"/>
      <c r="F29" s="173"/>
      <c r="G29" s="9"/>
      <c r="H29" s="2"/>
      <c r="I29" s="2"/>
      <c r="J29" s="2"/>
      <c r="K29" s="2"/>
      <c r="L29" s="4"/>
      <c r="M29" s="13"/>
      <c r="N29" s="13"/>
    </row>
    <row r="30" spans="1:14" ht="13.5" thickBot="1">
      <c r="A30" s="174">
        <v>38</v>
      </c>
      <c r="B30" s="174" t="s">
        <v>599</v>
      </c>
      <c r="C30" s="174">
        <v>411000</v>
      </c>
      <c r="D30" s="174">
        <v>123</v>
      </c>
      <c r="E30" s="4" t="s">
        <v>41</v>
      </c>
      <c r="F30" s="195"/>
      <c r="G30" s="9" t="s">
        <v>606</v>
      </c>
      <c r="H30" s="2">
        <v>23</v>
      </c>
      <c r="I30" s="2" t="s">
        <v>600</v>
      </c>
      <c r="J30" s="2">
        <v>411000</v>
      </c>
      <c r="K30" s="2">
        <v>838</v>
      </c>
      <c r="L30" s="4" t="s">
        <v>610</v>
      </c>
      <c r="M30" s="195"/>
      <c r="N30" s="5">
        <f>F30-M30</f>
        <v>0</v>
      </c>
    </row>
    <row r="31" spans="1:14" ht="13.5" thickBot="1">
      <c r="A31" s="18" t="s">
        <v>683</v>
      </c>
      <c r="B31" s="2"/>
      <c r="C31" s="2"/>
      <c r="D31" s="2"/>
      <c r="E31" s="4"/>
      <c r="F31" s="194"/>
      <c r="G31" s="295" t="s">
        <v>6</v>
      </c>
      <c r="H31" s="296"/>
      <c r="I31" s="296"/>
      <c r="J31" s="296"/>
      <c r="K31" s="296"/>
      <c r="L31" s="296"/>
      <c r="M31" s="13"/>
      <c r="N31" s="13"/>
    </row>
    <row r="32" spans="1:14" ht="12.75">
      <c r="A32" s="18"/>
      <c r="B32" s="2"/>
      <c r="C32" s="2"/>
      <c r="D32" s="2"/>
      <c r="E32" s="171" t="str">
        <f>IF(F31&lt;&gt;9999,"TRANSFER PERMITTED ONLY FOR A GENERAL OBLIGATION TEACH LOAN.  CHARGE TEACH PAYMENT TO FUND 23.","")</f>
        <v>TRANSFER PERMITTED ONLY FOR A GENERAL OBLIGATION TEACH LOAN.  CHARGE TEACH PAYMENT TO FUND 23.</v>
      </c>
      <c r="F32" s="172"/>
      <c r="G32" s="9"/>
      <c r="H32" s="2"/>
      <c r="I32" s="2"/>
      <c r="J32" s="2"/>
      <c r="K32" s="2"/>
      <c r="L32" s="4"/>
      <c r="M32" s="13"/>
      <c r="N32" s="13"/>
    </row>
    <row r="33" spans="1:14" ht="13.5" thickBot="1">
      <c r="A33" s="18"/>
      <c r="B33" s="2"/>
      <c r="C33" s="2"/>
      <c r="D33" s="2"/>
      <c r="E33" s="4"/>
      <c r="F33" s="173"/>
      <c r="G33" s="9"/>
      <c r="H33" s="2"/>
      <c r="I33" s="2"/>
      <c r="J33" s="2"/>
      <c r="K33" s="2"/>
      <c r="L33" s="4"/>
      <c r="M33" s="13"/>
      <c r="N33" s="13"/>
    </row>
    <row r="34" spans="1:14" ht="13.5" thickBot="1">
      <c r="A34" s="2">
        <v>39</v>
      </c>
      <c r="B34" s="2" t="s">
        <v>599</v>
      </c>
      <c r="C34" s="2">
        <v>411000</v>
      </c>
      <c r="D34" s="2">
        <v>123</v>
      </c>
      <c r="E34" s="4" t="s">
        <v>609</v>
      </c>
      <c r="F34" s="195"/>
      <c r="G34" s="9" t="s">
        <v>606</v>
      </c>
      <c r="H34" s="2">
        <v>23</v>
      </c>
      <c r="I34" s="2" t="s">
        <v>600</v>
      </c>
      <c r="J34" s="2">
        <v>411000</v>
      </c>
      <c r="K34" s="2">
        <v>839</v>
      </c>
      <c r="L34" s="4" t="s">
        <v>611</v>
      </c>
      <c r="M34" s="195"/>
      <c r="N34" s="5">
        <f>F34-M34</f>
        <v>0</v>
      </c>
    </row>
    <row r="35" spans="1:14" ht="13.5" thickBot="1">
      <c r="A35" s="18" t="s">
        <v>683</v>
      </c>
      <c r="B35" s="2"/>
      <c r="C35" s="2"/>
      <c r="D35" s="2"/>
      <c r="E35" s="4"/>
      <c r="F35" s="194"/>
      <c r="G35" s="9"/>
      <c r="H35" s="2"/>
      <c r="I35" s="2"/>
      <c r="J35" s="2"/>
      <c r="K35" s="2"/>
      <c r="L35" s="4"/>
      <c r="M35" s="13"/>
      <c r="N35" s="13"/>
    </row>
    <row r="36" spans="1:14" ht="12.75">
      <c r="A36" s="18"/>
      <c r="B36" s="2"/>
      <c r="C36" s="2"/>
      <c r="D36" s="2"/>
      <c r="E36" s="171" t="str">
        <f>IF(F35&lt;&gt;9999,"TRANSFER PERMITTED ONLY FOR A GENERAL OBLIGATION TEACH LOAN.  CHARGE TEACH PAYMENT TO FUND 23.","")</f>
        <v>TRANSFER PERMITTED ONLY FOR A GENERAL OBLIGATION TEACH LOAN.  CHARGE TEACH PAYMENT TO FUND 23.</v>
      </c>
      <c r="F36" s="176"/>
      <c r="G36" s="9"/>
      <c r="H36" s="2"/>
      <c r="I36" s="2"/>
      <c r="J36" s="2"/>
      <c r="K36" s="2"/>
      <c r="L36" s="4"/>
      <c r="M36" s="13"/>
      <c r="N36" s="13"/>
    </row>
    <row r="37" spans="1:14" ht="13.5" thickBot="1">
      <c r="A37" s="18"/>
      <c r="B37" s="2"/>
      <c r="C37" s="2"/>
      <c r="D37" s="2"/>
      <c r="E37" s="4"/>
      <c r="F37" s="173"/>
      <c r="G37" s="9"/>
      <c r="H37" s="2"/>
      <c r="I37" s="2"/>
      <c r="J37" s="2"/>
      <c r="K37" s="2"/>
      <c r="L37" s="4"/>
      <c r="M37" s="13"/>
      <c r="N37" s="13"/>
    </row>
    <row r="38" spans="1:14" ht="13.5" thickBot="1">
      <c r="A38" s="2">
        <v>38</v>
      </c>
      <c r="B38" s="2" t="s">
        <v>599</v>
      </c>
      <c r="C38" s="2">
        <v>411000</v>
      </c>
      <c r="D38" s="2">
        <v>149</v>
      </c>
      <c r="E38" s="4" t="s">
        <v>657</v>
      </c>
      <c r="F38" s="195"/>
      <c r="G38" s="9" t="s">
        <v>606</v>
      </c>
      <c r="H38" s="2">
        <v>49</v>
      </c>
      <c r="I38" s="2" t="s">
        <v>600</v>
      </c>
      <c r="J38" s="2">
        <v>411000</v>
      </c>
      <c r="K38" s="2">
        <v>838</v>
      </c>
      <c r="L38" s="4" t="s">
        <v>612</v>
      </c>
      <c r="M38" s="195"/>
      <c r="N38" s="5">
        <f>F38-M38</f>
        <v>0</v>
      </c>
    </row>
    <row r="39" spans="1:14" ht="13.5" thickBot="1">
      <c r="A39" s="2"/>
      <c r="B39" s="2"/>
      <c r="C39" s="2"/>
      <c r="D39" s="2"/>
      <c r="E39" s="4"/>
      <c r="F39" s="175"/>
      <c r="G39" s="9"/>
      <c r="H39" s="2"/>
      <c r="I39" s="2"/>
      <c r="J39" s="2"/>
      <c r="K39" s="2"/>
      <c r="L39" s="4"/>
      <c r="M39" s="13"/>
      <c r="N39" s="13"/>
    </row>
    <row r="40" spans="1:14" ht="13.5" thickBot="1">
      <c r="A40" s="2">
        <v>39</v>
      </c>
      <c r="B40" s="2" t="s">
        <v>599</v>
      </c>
      <c r="C40" s="2">
        <v>411000</v>
      </c>
      <c r="D40" s="2">
        <v>149</v>
      </c>
      <c r="E40" s="4" t="s">
        <v>684</v>
      </c>
      <c r="F40" s="195"/>
      <c r="G40" s="9" t="s">
        <v>606</v>
      </c>
      <c r="H40" s="2">
        <v>49</v>
      </c>
      <c r="I40" s="2" t="s">
        <v>600</v>
      </c>
      <c r="J40" s="2">
        <v>411000</v>
      </c>
      <c r="K40" s="2">
        <v>839</v>
      </c>
      <c r="L40" s="4" t="s">
        <v>613</v>
      </c>
      <c r="M40" s="195"/>
      <c r="N40" s="5">
        <f>F40-M40</f>
        <v>0</v>
      </c>
    </row>
    <row r="41" spans="1:14" ht="13.5" thickBot="1">
      <c r="A41" s="2"/>
      <c r="B41" s="2"/>
      <c r="C41" s="2"/>
      <c r="D41" s="2"/>
      <c r="E41" s="4"/>
      <c r="F41" s="175"/>
      <c r="G41" s="9"/>
      <c r="H41" s="2"/>
      <c r="I41" s="2"/>
      <c r="J41" s="2"/>
      <c r="K41" s="2"/>
      <c r="L41" s="4"/>
      <c r="M41" s="13"/>
      <c r="N41" s="13"/>
    </row>
    <row r="42" spans="1:14" ht="13.5" thickBot="1">
      <c r="A42" s="2">
        <v>38</v>
      </c>
      <c r="B42" s="2" t="s">
        <v>599</v>
      </c>
      <c r="C42" s="2">
        <v>411000</v>
      </c>
      <c r="D42" s="2">
        <v>150</v>
      </c>
      <c r="E42" s="4" t="s">
        <v>854</v>
      </c>
      <c r="F42" s="5"/>
      <c r="G42" s="9" t="s">
        <v>606</v>
      </c>
      <c r="H42" s="2">
        <v>50</v>
      </c>
      <c r="I42" s="2" t="s">
        <v>600</v>
      </c>
      <c r="J42" s="2">
        <v>411000</v>
      </c>
      <c r="K42" s="2">
        <v>838</v>
      </c>
      <c r="L42" s="4" t="s">
        <v>617</v>
      </c>
      <c r="M42" s="5"/>
      <c r="N42" s="5">
        <f>F42-M42</f>
        <v>0</v>
      </c>
    </row>
    <row r="43" spans="1:14" ht="13.5" thickBot="1">
      <c r="A43" s="2"/>
      <c r="B43" s="2"/>
      <c r="C43" s="2"/>
      <c r="D43" s="2"/>
      <c r="E43" s="4"/>
      <c r="F43" s="175"/>
      <c r="G43" s="9"/>
      <c r="H43" s="2"/>
      <c r="I43" s="2"/>
      <c r="J43" s="2"/>
      <c r="K43" s="2"/>
      <c r="L43" s="4"/>
      <c r="M43" s="175"/>
      <c r="N43" s="175"/>
    </row>
    <row r="44" spans="1:14" ht="13.5" thickBot="1">
      <c r="A44" s="2">
        <v>38</v>
      </c>
      <c r="B44" s="2" t="s">
        <v>599</v>
      </c>
      <c r="C44" s="2">
        <v>411000</v>
      </c>
      <c r="D44" s="2">
        <v>180</v>
      </c>
      <c r="E44" s="17" t="s">
        <v>867</v>
      </c>
      <c r="F44" s="5"/>
      <c r="G44" s="9" t="s">
        <v>606</v>
      </c>
      <c r="H44" s="2">
        <v>80</v>
      </c>
      <c r="I44" s="2" t="s">
        <v>600</v>
      </c>
      <c r="J44" s="2">
        <v>411000</v>
      </c>
      <c r="K44" s="2">
        <v>838</v>
      </c>
      <c r="L44" s="17" t="s">
        <v>866</v>
      </c>
      <c r="M44" s="5"/>
      <c r="N44" s="5">
        <f>F44-M44</f>
        <v>0</v>
      </c>
    </row>
    <row r="45" spans="1:14" ht="13.5" thickBot="1">
      <c r="A45" s="2"/>
      <c r="B45" s="2"/>
      <c r="C45" s="2"/>
      <c r="D45" s="2"/>
      <c r="E45" s="4"/>
      <c r="F45" s="175"/>
      <c r="G45" s="9"/>
      <c r="H45" s="2"/>
      <c r="I45" s="2"/>
      <c r="J45" s="2"/>
      <c r="K45" s="2"/>
      <c r="L45" s="4"/>
      <c r="M45" s="175"/>
      <c r="N45" s="175"/>
    </row>
    <row r="46" spans="1:14" ht="13.5" thickBot="1">
      <c r="A46" s="2">
        <v>39</v>
      </c>
      <c r="B46" s="2" t="s">
        <v>599</v>
      </c>
      <c r="C46" s="2">
        <v>411000</v>
      </c>
      <c r="D46" s="2">
        <v>150</v>
      </c>
      <c r="E46" s="4" t="s">
        <v>855</v>
      </c>
      <c r="F46" s="5"/>
      <c r="G46" s="9" t="s">
        <v>606</v>
      </c>
      <c r="H46" s="2">
        <v>50</v>
      </c>
      <c r="I46" s="2" t="s">
        <v>600</v>
      </c>
      <c r="J46" s="2">
        <v>411000</v>
      </c>
      <c r="K46" s="2">
        <v>839</v>
      </c>
      <c r="L46" s="17" t="s">
        <v>865</v>
      </c>
      <c r="M46" s="5"/>
      <c r="N46" s="5">
        <f>F46-M46</f>
        <v>0</v>
      </c>
    </row>
    <row r="47" spans="1:14" ht="13.5" thickBot="1">
      <c r="A47" s="2"/>
      <c r="B47" s="2"/>
      <c r="C47" s="2"/>
      <c r="D47" s="2"/>
      <c r="E47" s="4"/>
      <c r="F47" s="175"/>
      <c r="G47" s="9"/>
      <c r="H47" s="2"/>
      <c r="I47" s="2"/>
      <c r="J47" s="2"/>
      <c r="K47" s="2"/>
      <c r="L47" s="17"/>
      <c r="M47" s="175"/>
      <c r="N47" s="175"/>
    </row>
    <row r="48" spans="1:14" ht="13.5" thickBot="1">
      <c r="A48" s="2">
        <v>50</v>
      </c>
      <c r="B48" s="2" t="s">
        <v>599</v>
      </c>
      <c r="C48" s="2">
        <v>411000</v>
      </c>
      <c r="D48" s="2">
        <v>121</v>
      </c>
      <c r="E48" s="17" t="s">
        <v>910</v>
      </c>
      <c r="F48" s="5"/>
      <c r="G48" s="9" t="s">
        <v>606</v>
      </c>
      <c r="H48" s="2">
        <v>21</v>
      </c>
      <c r="I48" s="269" t="s">
        <v>600</v>
      </c>
      <c r="J48" s="2">
        <v>411000</v>
      </c>
      <c r="K48" s="2">
        <v>850</v>
      </c>
      <c r="L48" s="17" t="s">
        <v>911</v>
      </c>
      <c r="M48" s="5"/>
      <c r="N48" s="5">
        <f>F48-M48</f>
        <v>0</v>
      </c>
    </row>
    <row r="49" spans="1:14" ht="13.5" thickBot="1">
      <c r="A49" s="2"/>
      <c r="B49" s="2"/>
      <c r="C49" s="2"/>
      <c r="D49" s="2"/>
      <c r="E49" s="4"/>
      <c r="F49" s="175"/>
      <c r="G49" s="9"/>
      <c r="H49" s="2"/>
      <c r="I49" s="2"/>
      <c r="J49" s="2"/>
      <c r="K49" s="2"/>
      <c r="L49" s="4"/>
      <c r="M49" s="175"/>
      <c r="N49" s="175"/>
    </row>
    <row r="50" spans="1:14" ht="13.5" thickBot="1">
      <c r="A50" s="2">
        <v>50</v>
      </c>
      <c r="B50" s="2" t="s">
        <v>599</v>
      </c>
      <c r="C50" s="2">
        <v>411000</v>
      </c>
      <c r="D50" s="2">
        <v>180</v>
      </c>
      <c r="E50" s="4" t="s">
        <v>616</v>
      </c>
      <c r="F50" s="195"/>
      <c r="G50" s="9" t="s">
        <v>606</v>
      </c>
      <c r="H50" s="2">
        <v>80</v>
      </c>
      <c r="I50" s="2" t="s">
        <v>600</v>
      </c>
      <c r="J50" s="2">
        <v>411000</v>
      </c>
      <c r="K50" s="2">
        <v>850</v>
      </c>
      <c r="L50" s="4" t="s">
        <v>617</v>
      </c>
      <c r="M50" s="195"/>
      <c r="N50" s="5">
        <f>F50-M50</f>
        <v>0</v>
      </c>
    </row>
    <row r="51" spans="1:14" ht="13.5" thickBot="1">
      <c r="A51" s="2"/>
      <c r="B51" s="2"/>
      <c r="C51" s="2"/>
      <c r="D51" s="2"/>
      <c r="E51" s="4"/>
      <c r="F51" s="175"/>
      <c r="G51" s="9"/>
      <c r="H51" s="2"/>
      <c r="I51" s="2"/>
      <c r="J51" s="2"/>
      <c r="K51" s="2"/>
      <c r="L51" s="4"/>
      <c r="M51" s="13"/>
      <c r="N51" s="13"/>
    </row>
    <row r="52" spans="1:14" ht="13.5" thickBot="1">
      <c r="A52" s="2">
        <v>23</v>
      </c>
      <c r="B52" s="2" t="s">
        <v>599</v>
      </c>
      <c r="C52" s="2">
        <v>411000</v>
      </c>
      <c r="D52" s="2">
        <v>193</v>
      </c>
      <c r="E52" s="4" t="s">
        <v>673</v>
      </c>
      <c r="F52" s="195"/>
      <c r="G52" s="9" t="s">
        <v>606</v>
      </c>
      <c r="H52" s="2">
        <v>93</v>
      </c>
      <c r="I52" s="2" t="s">
        <v>600</v>
      </c>
      <c r="J52" s="2">
        <v>411000</v>
      </c>
      <c r="K52" s="2">
        <v>823</v>
      </c>
      <c r="L52" s="4" t="s">
        <v>674</v>
      </c>
      <c r="M52" s="195"/>
      <c r="N52" s="5">
        <f>F52-M52</f>
        <v>0</v>
      </c>
    </row>
    <row r="53" spans="1:14" ht="13.5" thickBot="1">
      <c r="A53" s="2"/>
      <c r="B53" s="2"/>
      <c r="C53" s="2"/>
      <c r="D53" s="2"/>
      <c r="E53" s="4"/>
      <c r="F53" s="175"/>
      <c r="G53" s="9"/>
      <c r="H53" s="2"/>
      <c r="I53" s="2"/>
      <c r="J53" s="2"/>
      <c r="K53" s="2"/>
      <c r="L53" s="4"/>
      <c r="M53" s="13"/>
      <c r="N53" s="13"/>
    </row>
    <row r="54" spans="1:14" ht="13.5" thickBot="1">
      <c r="A54" s="2">
        <v>10</v>
      </c>
      <c r="B54" s="2" t="s">
        <v>599</v>
      </c>
      <c r="C54" s="2">
        <v>411000</v>
      </c>
      <c r="D54" s="2">
        <v>141</v>
      </c>
      <c r="E54" s="4" t="s">
        <v>634</v>
      </c>
      <c r="F54" s="195"/>
      <c r="G54" s="9" t="s">
        <v>606</v>
      </c>
      <c r="H54" s="2">
        <v>41</v>
      </c>
      <c r="I54" s="2" t="s">
        <v>600</v>
      </c>
      <c r="J54" s="2">
        <v>411000</v>
      </c>
      <c r="K54" s="2">
        <v>810</v>
      </c>
      <c r="L54" s="4" t="s">
        <v>635</v>
      </c>
      <c r="M54" s="195"/>
      <c r="N54" s="5">
        <f>F54-M54</f>
        <v>0</v>
      </c>
    </row>
    <row r="55" spans="1:14" ht="13.5" thickBot="1">
      <c r="A55" s="2"/>
      <c r="B55" s="2"/>
      <c r="C55" s="2"/>
      <c r="D55" s="2"/>
      <c r="E55" s="4"/>
      <c r="F55" s="266"/>
      <c r="G55" s="9"/>
      <c r="H55" s="2"/>
      <c r="I55" s="2"/>
      <c r="J55" s="2"/>
      <c r="K55" s="2"/>
      <c r="L55" s="4"/>
      <c r="M55" s="266"/>
      <c r="N55" s="13"/>
    </row>
    <row r="56" spans="1:14" ht="13.5" thickBot="1">
      <c r="A56" s="2">
        <v>10</v>
      </c>
      <c r="B56" s="2" t="s">
        <v>599</v>
      </c>
      <c r="C56" s="2">
        <v>411000</v>
      </c>
      <c r="D56" s="2">
        <v>199</v>
      </c>
      <c r="E56" s="4" t="s">
        <v>623</v>
      </c>
      <c r="F56" s="195"/>
      <c r="G56" s="9" t="s">
        <v>606</v>
      </c>
      <c r="H56" s="2">
        <v>99</v>
      </c>
      <c r="I56" s="2" t="s">
        <v>600</v>
      </c>
      <c r="J56" s="2">
        <v>411000</v>
      </c>
      <c r="K56" s="2">
        <v>810</v>
      </c>
      <c r="L56" s="4" t="s">
        <v>629</v>
      </c>
      <c r="M56" s="195"/>
      <c r="N56" s="5">
        <f>F56-M56</f>
        <v>0</v>
      </c>
    </row>
    <row r="57" spans="1:14" ht="12.75">
      <c r="A57" s="2"/>
      <c r="B57" s="2"/>
      <c r="C57" s="2"/>
      <c r="D57" s="2"/>
      <c r="E57" s="4"/>
      <c r="F57" s="266"/>
      <c r="G57" s="9"/>
      <c r="H57" s="2"/>
      <c r="I57" s="2"/>
      <c r="J57" s="2"/>
      <c r="K57" s="2"/>
      <c r="L57" s="4"/>
      <c r="M57" s="266"/>
      <c r="N57" s="13"/>
    </row>
    <row r="58" spans="1:12" ht="12.75">
      <c r="A58" s="302" t="s">
        <v>45</v>
      </c>
      <c r="B58" s="303"/>
      <c r="C58" s="303"/>
      <c r="D58" s="303"/>
      <c r="E58" s="304"/>
      <c r="F58" s="308" t="s">
        <v>42</v>
      </c>
      <c r="G58" s="308"/>
      <c r="H58" s="302" t="s">
        <v>46</v>
      </c>
      <c r="I58" s="309"/>
      <c r="J58" s="309"/>
      <c r="K58" s="309"/>
      <c r="L58" s="310"/>
    </row>
    <row r="59" spans="1:12" ht="13.5" customHeight="1" thickBot="1">
      <c r="A59" s="305"/>
      <c r="B59" s="306"/>
      <c r="C59" s="306"/>
      <c r="D59" s="306"/>
      <c r="E59" s="307"/>
      <c r="F59" s="308"/>
      <c r="G59" s="308"/>
      <c r="H59" s="311"/>
      <c r="I59" s="312"/>
      <c r="J59" s="312"/>
      <c r="K59" s="312"/>
      <c r="L59" s="313"/>
    </row>
    <row r="60" spans="1:14" ht="13.5" thickBot="1">
      <c r="A60" s="2">
        <v>10</v>
      </c>
      <c r="B60" s="2" t="s">
        <v>599</v>
      </c>
      <c r="C60" s="2">
        <v>418000</v>
      </c>
      <c r="D60" s="2">
        <v>121</v>
      </c>
      <c r="E60" s="4" t="s">
        <v>618</v>
      </c>
      <c r="F60" s="195"/>
      <c r="G60" s="9" t="s">
        <v>606</v>
      </c>
      <c r="H60" s="2">
        <v>21</v>
      </c>
      <c r="I60" s="2" t="s">
        <v>600</v>
      </c>
      <c r="J60" s="2">
        <v>418000</v>
      </c>
      <c r="K60" s="2">
        <v>810</v>
      </c>
      <c r="L60" s="4" t="s">
        <v>624</v>
      </c>
      <c r="M60" s="195"/>
      <c r="N60" s="5">
        <f aca="true" t="shared" si="0" ref="N60:N65">F60-M60</f>
        <v>0</v>
      </c>
    </row>
    <row r="61" spans="1:14" ht="13.5" thickBot="1">
      <c r="A61" s="2">
        <v>10</v>
      </c>
      <c r="B61" s="2" t="s">
        <v>599</v>
      </c>
      <c r="C61" s="2">
        <v>418000</v>
      </c>
      <c r="D61" s="2">
        <v>127</v>
      </c>
      <c r="E61" s="4" t="s">
        <v>619</v>
      </c>
      <c r="F61" s="195"/>
      <c r="G61" s="9" t="s">
        <v>606</v>
      </c>
      <c r="H61" s="2">
        <v>27</v>
      </c>
      <c r="I61" s="2" t="s">
        <v>600</v>
      </c>
      <c r="J61" s="2">
        <v>418000</v>
      </c>
      <c r="K61" s="2">
        <v>810</v>
      </c>
      <c r="L61" s="4" t="s">
        <v>625</v>
      </c>
      <c r="M61" s="195"/>
      <c r="N61" s="5">
        <f t="shared" si="0"/>
        <v>0</v>
      </c>
    </row>
    <row r="62" spans="1:14" ht="13.5" thickBot="1">
      <c r="A62" s="2">
        <v>10</v>
      </c>
      <c r="B62" s="2" t="s">
        <v>599</v>
      </c>
      <c r="C62" s="2">
        <v>418000</v>
      </c>
      <c r="D62" s="2">
        <v>129</v>
      </c>
      <c r="E62" s="4" t="s">
        <v>620</v>
      </c>
      <c r="F62" s="195"/>
      <c r="G62" s="9" t="s">
        <v>606</v>
      </c>
      <c r="H62" s="2">
        <v>29</v>
      </c>
      <c r="I62" s="2" t="s">
        <v>600</v>
      </c>
      <c r="J62" s="2">
        <v>418000</v>
      </c>
      <c r="K62" s="2">
        <v>810</v>
      </c>
      <c r="L62" s="4" t="s">
        <v>626</v>
      </c>
      <c r="M62" s="195"/>
      <c r="N62" s="5">
        <f t="shared" si="0"/>
        <v>0</v>
      </c>
    </row>
    <row r="63" spans="1:14" ht="13.5" thickBot="1">
      <c r="A63" s="2">
        <v>10</v>
      </c>
      <c r="B63" s="2" t="s">
        <v>599</v>
      </c>
      <c r="C63" s="2">
        <v>418000</v>
      </c>
      <c r="D63" s="2">
        <v>180</v>
      </c>
      <c r="E63" s="4" t="s">
        <v>621</v>
      </c>
      <c r="F63" s="195"/>
      <c r="G63" s="9" t="s">
        <v>606</v>
      </c>
      <c r="H63" s="2">
        <v>80</v>
      </c>
      <c r="I63" s="2" t="s">
        <v>600</v>
      </c>
      <c r="J63" s="2">
        <v>418000</v>
      </c>
      <c r="K63" s="2">
        <v>810</v>
      </c>
      <c r="L63" s="4" t="s">
        <v>627</v>
      </c>
      <c r="M63" s="195"/>
      <c r="N63" s="5">
        <f t="shared" si="0"/>
        <v>0</v>
      </c>
    </row>
    <row r="64" spans="1:14" ht="13.5" thickBot="1">
      <c r="A64" s="2">
        <v>10</v>
      </c>
      <c r="B64" s="2" t="s">
        <v>599</v>
      </c>
      <c r="C64" s="2">
        <v>418000</v>
      </c>
      <c r="D64" s="2">
        <v>191</v>
      </c>
      <c r="E64" s="4" t="s">
        <v>622</v>
      </c>
      <c r="F64" s="195"/>
      <c r="G64" s="9" t="s">
        <v>606</v>
      </c>
      <c r="H64" s="2">
        <v>91</v>
      </c>
      <c r="I64" s="2" t="s">
        <v>600</v>
      </c>
      <c r="J64" s="2">
        <v>418000</v>
      </c>
      <c r="K64" s="2">
        <v>810</v>
      </c>
      <c r="L64" s="4" t="s">
        <v>628</v>
      </c>
      <c r="M64" s="195"/>
      <c r="N64" s="5">
        <f t="shared" si="0"/>
        <v>0</v>
      </c>
    </row>
    <row r="65" spans="1:14" ht="13.5" thickBot="1">
      <c r="A65" s="2">
        <v>10</v>
      </c>
      <c r="B65" s="2" t="s">
        <v>599</v>
      </c>
      <c r="C65" s="2">
        <v>418000</v>
      </c>
      <c r="D65" s="2">
        <v>199</v>
      </c>
      <c r="E65" s="4" t="s">
        <v>623</v>
      </c>
      <c r="F65" s="195"/>
      <c r="G65" s="9" t="s">
        <v>606</v>
      </c>
      <c r="H65" s="2">
        <v>99</v>
      </c>
      <c r="I65" s="2" t="s">
        <v>600</v>
      </c>
      <c r="J65" s="2">
        <v>418000</v>
      </c>
      <c r="K65" s="2">
        <v>810</v>
      </c>
      <c r="L65" s="4" t="s">
        <v>629</v>
      </c>
      <c r="M65" s="195"/>
      <c r="N65" s="5">
        <f t="shared" si="0"/>
        <v>0</v>
      </c>
    </row>
    <row r="67" spans="1:12" ht="12.75">
      <c r="A67" s="302" t="s">
        <v>47</v>
      </c>
      <c r="B67" s="303"/>
      <c r="C67" s="303"/>
      <c r="D67" s="303"/>
      <c r="E67" s="304"/>
      <c r="F67" s="300" t="s">
        <v>42</v>
      </c>
      <c r="G67" s="308"/>
      <c r="H67" s="302" t="s">
        <v>48</v>
      </c>
      <c r="I67" s="309"/>
      <c r="J67" s="309"/>
      <c r="K67" s="309"/>
      <c r="L67" s="310"/>
    </row>
    <row r="68" spans="1:12" ht="13.5" thickBot="1">
      <c r="A68" s="305"/>
      <c r="B68" s="306"/>
      <c r="C68" s="306"/>
      <c r="D68" s="306"/>
      <c r="E68" s="307"/>
      <c r="F68" s="300"/>
      <c r="G68" s="308"/>
      <c r="H68" s="311"/>
      <c r="I68" s="312"/>
      <c r="J68" s="312"/>
      <c r="K68" s="312"/>
      <c r="L68" s="313"/>
    </row>
    <row r="69" spans="1:14" ht="13.5" thickBot="1">
      <c r="A69" s="2">
        <v>10</v>
      </c>
      <c r="B69" s="2" t="s">
        <v>599</v>
      </c>
      <c r="C69" s="2">
        <v>419000</v>
      </c>
      <c r="D69" s="2">
        <v>121</v>
      </c>
      <c r="E69" s="4" t="s">
        <v>618</v>
      </c>
      <c r="F69" s="195"/>
      <c r="G69" s="9" t="s">
        <v>606</v>
      </c>
      <c r="H69" s="2">
        <v>21</v>
      </c>
      <c r="I69" s="2" t="s">
        <v>600</v>
      </c>
      <c r="J69" s="2">
        <v>419000</v>
      </c>
      <c r="K69" s="2">
        <v>810</v>
      </c>
      <c r="L69" s="4" t="s">
        <v>624</v>
      </c>
      <c r="M69" s="195"/>
      <c r="N69" s="5">
        <f>F69-M69</f>
        <v>0</v>
      </c>
    </row>
    <row r="70" spans="1:14" ht="13.5" thickBot="1">
      <c r="A70" s="2"/>
      <c r="B70" s="2"/>
      <c r="C70" s="2"/>
      <c r="D70" s="2"/>
      <c r="E70" s="14"/>
      <c r="F70" s="13"/>
      <c r="G70" s="9"/>
      <c r="H70" s="15" t="s">
        <v>675</v>
      </c>
      <c r="I70" s="2"/>
      <c r="J70" s="2"/>
      <c r="K70" s="2"/>
      <c r="M70" s="194"/>
      <c r="N70" s="13"/>
    </row>
    <row r="71" spans="1:14" ht="13.5" thickBot="1">
      <c r="A71" s="2"/>
      <c r="B71" s="2"/>
      <c r="C71" s="2"/>
      <c r="D71" s="2"/>
      <c r="E71" s="171">
        <f>IF(M70&gt;0,"A BALANCE REMAINS IN FUND 21 AFTER TRANSFER TO FUND 10.  PROVIDE REASON FOR TRANSFER","")</f>
      </c>
      <c r="F71" s="13"/>
      <c r="G71" s="9"/>
      <c r="H71" s="15"/>
      <c r="I71" s="2"/>
      <c r="J71" s="2"/>
      <c r="K71" s="2"/>
      <c r="M71" s="16"/>
      <c r="N71" s="13"/>
    </row>
    <row r="72" spans="1:14" ht="13.5" thickBot="1">
      <c r="A72" s="2">
        <v>10</v>
      </c>
      <c r="B72" s="2" t="s">
        <v>599</v>
      </c>
      <c r="C72" s="2">
        <v>419000</v>
      </c>
      <c r="D72" s="2">
        <v>129</v>
      </c>
      <c r="E72" s="4" t="s">
        <v>620</v>
      </c>
      <c r="F72" s="195"/>
      <c r="G72" s="9" t="s">
        <v>606</v>
      </c>
      <c r="H72" s="2">
        <v>29</v>
      </c>
      <c r="I72" s="2" t="s">
        <v>600</v>
      </c>
      <c r="J72" s="2">
        <v>419000</v>
      </c>
      <c r="K72" s="2">
        <v>810</v>
      </c>
      <c r="L72" s="4" t="s">
        <v>626</v>
      </c>
      <c r="M72" s="195"/>
      <c r="N72" s="5">
        <f>F72-M72</f>
        <v>0</v>
      </c>
    </row>
    <row r="73" spans="1:14" ht="13.5" thickBot="1">
      <c r="A73" s="2"/>
      <c r="B73" s="2"/>
      <c r="C73" s="2"/>
      <c r="D73" s="2"/>
      <c r="E73" s="4"/>
      <c r="F73" s="13"/>
      <c r="G73" s="9"/>
      <c r="H73" s="15" t="s">
        <v>676</v>
      </c>
      <c r="I73" s="2"/>
      <c r="J73" s="2"/>
      <c r="K73" s="2"/>
      <c r="L73" s="4"/>
      <c r="M73" s="194"/>
      <c r="N73" s="13"/>
    </row>
    <row r="74" spans="1:14" ht="13.5" thickBot="1">
      <c r="A74" s="2"/>
      <c r="B74" s="2"/>
      <c r="C74" s="2"/>
      <c r="D74" s="2"/>
      <c r="E74" s="171">
        <f>IF(M73&gt;0,"A BALANCE REMAINS IN FUND 29 AFTER TRANSFER FUND 10.  PROVIDE REASON FOR TRANSFER","")</f>
      </c>
      <c r="F74" s="13"/>
      <c r="G74" s="9"/>
      <c r="H74" s="15"/>
      <c r="I74" s="2"/>
      <c r="J74" s="2"/>
      <c r="K74" s="2"/>
      <c r="L74" s="4"/>
      <c r="M74" s="16"/>
      <c r="N74" s="13"/>
    </row>
    <row r="75" spans="1:14" ht="13.5" thickBot="1">
      <c r="A75" s="2">
        <v>10</v>
      </c>
      <c r="B75" s="2" t="s">
        <v>599</v>
      </c>
      <c r="C75" s="2">
        <v>419000</v>
      </c>
      <c r="D75" s="2">
        <v>138</v>
      </c>
      <c r="E75" s="4" t="s">
        <v>630</v>
      </c>
      <c r="F75" s="195"/>
      <c r="G75" s="9" t="s">
        <v>606</v>
      </c>
      <c r="H75" s="2">
        <v>38</v>
      </c>
      <c r="I75" s="2" t="s">
        <v>600</v>
      </c>
      <c r="J75" s="2">
        <v>419000</v>
      </c>
      <c r="K75" s="2">
        <v>810</v>
      </c>
      <c r="L75" s="4" t="s">
        <v>631</v>
      </c>
      <c r="M75" s="195"/>
      <c r="N75" s="5">
        <f>F75-M75</f>
        <v>0</v>
      </c>
    </row>
    <row r="76" spans="1:14" ht="13.5" thickBot="1">
      <c r="A76" s="2"/>
      <c r="B76" s="2"/>
      <c r="C76" s="2"/>
      <c r="D76" s="2"/>
      <c r="E76" s="4"/>
      <c r="F76" s="13"/>
      <c r="G76" s="9"/>
      <c r="H76" s="15" t="s">
        <v>677</v>
      </c>
      <c r="I76" s="2"/>
      <c r="J76" s="2"/>
      <c r="K76" s="2"/>
      <c r="L76" s="4"/>
      <c r="M76" s="194"/>
      <c r="N76" s="13"/>
    </row>
    <row r="77" spans="1:14" ht="13.5" thickBot="1">
      <c r="A77" s="2"/>
      <c r="B77" s="2"/>
      <c r="C77" s="2"/>
      <c r="D77" s="2"/>
      <c r="E77" s="171">
        <f>IF(M76&gt;0,"A BALANCE REMAINS IN FUND 38 AFTER TRANSFER TO FUND 10.  PROVIDE REASON FOR TRANSFER","")</f>
      </c>
      <c r="F77" s="13"/>
      <c r="G77" s="9"/>
      <c r="H77" s="15"/>
      <c r="I77" s="2"/>
      <c r="J77" s="2"/>
      <c r="K77" s="2"/>
      <c r="L77" s="4"/>
      <c r="M77" s="16"/>
      <c r="N77" s="13"/>
    </row>
    <row r="78" spans="1:14" ht="13.5" thickBot="1">
      <c r="A78" s="2">
        <v>10</v>
      </c>
      <c r="B78" s="2" t="s">
        <v>599</v>
      </c>
      <c r="C78" s="2">
        <v>419000</v>
      </c>
      <c r="D78" s="2">
        <v>139</v>
      </c>
      <c r="E78" s="4" t="s">
        <v>632</v>
      </c>
      <c r="F78" s="195"/>
      <c r="G78" s="9" t="s">
        <v>606</v>
      </c>
      <c r="H78" s="2">
        <v>39</v>
      </c>
      <c r="I78" s="2" t="s">
        <v>600</v>
      </c>
      <c r="J78" s="2">
        <v>419000</v>
      </c>
      <c r="K78" s="2">
        <v>810</v>
      </c>
      <c r="L78" s="4" t="s">
        <v>633</v>
      </c>
      <c r="M78" s="195"/>
      <c r="N78" s="5">
        <f>F78-M78</f>
        <v>0</v>
      </c>
    </row>
    <row r="79" spans="1:14" ht="13.5" thickBot="1">
      <c r="A79" s="2"/>
      <c r="B79" s="2"/>
      <c r="C79" s="2"/>
      <c r="D79" s="2"/>
      <c r="E79" s="4"/>
      <c r="F79" s="13"/>
      <c r="G79" s="9"/>
      <c r="H79" s="15" t="s">
        <v>642</v>
      </c>
      <c r="I79" s="2"/>
      <c r="J79" s="2"/>
      <c r="K79" s="2"/>
      <c r="L79" s="4"/>
      <c r="M79" s="194"/>
      <c r="N79" s="13"/>
    </row>
    <row r="80" spans="1:14" ht="13.5" thickBot="1">
      <c r="A80" s="2"/>
      <c r="B80" s="2"/>
      <c r="C80" s="2"/>
      <c r="D80" s="2"/>
      <c r="E80" s="171">
        <f>IF(M79&gt;0,"A BALANCE REMAINS IN FUND 39 AFTER TRANSFER TO FUND 10.  PROVIDE REASON FOR TRANSFER","")</f>
      </c>
      <c r="F80" s="13"/>
      <c r="G80" s="9"/>
      <c r="H80" s="15"/>
      <c r="I80" s="2"/>
      <c r="J80" s="2"/>
      <c r="K80" s="2"/>
      <c r="L80" s="4"/>
      <c r="M80" s="16"/>
      <c r="N80" s="13"/>
    </row>
    <row r="81" spans="1:14" ht="13.5" thickBot="1">
      <c r="A81" s="2">
        <v>10</v>
      </c>
      <c r="B81" s="2" t="s">
        <v>599</v>
      </c>
      <c r="C81" s="2">
        <v>419000</v>
      </c>
      <c r="D81" s="2">
        <v>141</v>
      </c>
      <c r="E81" s="4" t="s">
        <v>634</v>
      </c>
      <c r="F81" s="195"/>
      <c r="G81" s="9" t="s">
        <v>606</v>
      </c>
      <c r="H81" s="2">
        <v>41</v>
      </c>
      <c r="I81" s="2" t="s">
        <v>600</v>
      </c>
      <c r="J81" s="2">
        <v>419000</v>
      </c>
      <c r="K81" s="2">
        <v>810</v>
      </c>
      <c r="L81" s="4" t="s">
        <v>635</v>
      </c>
      <c r="M81" s="195"/>
      <c r="N81" s="5">
        <f>F81-M81</f>
        <v>0</v>
      </c>
    </row>
    <row r="82" spans="1:14" ht="13.5" thickBot="1">
      <c r="A82" s="2"/>
      <c r="B82" s="2"/>
      <c r="C82" s="2"/>
      <c r="D82" s="2"/>
      <c r="E82" s="4"/>
      <c r="F82" s="13"/>
      <c r="G82" s="9"/>
      <c r="H82" s="15" t="s">
        <v>643</v>
      </c>
      <c r="I82" s="2"/>
      <c r="J82" s="2"/>
      <c r="K82" s="2"/>
      <c r="L82" s="4"/>
      <c r="M82" s="194"/>
      <c r="N82" s="13"/>
    </row>
    <row r="83" spans="1:14" ht="13.5" thickBot="1">
      <c r="A83" s="2"/>
      <c r="B83" s="2"/>
      <c r="C83" s="2"/>
      <c r="D83" s="2"/>
      <c r="E83" s="171">
        <f>IF(M82&gt;0,"A BALANCE REMAINS IN FUND 41 AFTER TRANSFER TO FUND 10.  PROVIDE REASON FOR TRANSFER","")</f>
      </c>
      <c r="F83" s="13"/>
      <c r="G83" s="9"/>
      <c r="H83" s="15"/>
      <c r="I83" s="2"/>
      <c r="J83" s="2"/>
      <c r="K83" s="2"/>
      <c r="L83" s="4"/>
      <c r="M83" s="16"/>
      <c r="N83" s="13"/>
    </row>
    <row r="84" spans="1:14" ht="13.5" thickBot="1">
      <c r="A84" s="2">
        <v>10</v>
      </c>
      <c r="B84" s="2" t="s">
        <v>599</v>
      </c>
      <c r="C84" s="2">
        <v>419000</v>
      </c>
      <c r="D84" s="2">
        <v>148</v>
      </c>
      <c r="E84" s="4" t="s">
        <v>636</v>
      </c>
      <c r="F84" s="195"/>
      <c r="G84" s="9" t="s">
        <v>606</v>
      </c>
      <c r="H84" s="2">
        <v>48</v>
      </c>
      <c r="I84" s="2" t="s">
        <v>600</v>
      </c>
      <c r="J84" s="2">
        <v>419000</v>
      </c>
      <c r="K84" s="2">
        <v>810</v>
      </c>
      <c r="L84" s="4" t="s">
        <v>637</v>
      </c>
      <c r="M84" s="195"/>
      <c r="N84" s="5">
        <f>F84-M84</f>
        <v>0</v>
      </c>
    </row>
    <row r="85" spans="1:14" ht="13.5" thickBot="1">
      <c r="A85" s="2"/>
      <c r="B85" s="2"/>
      <c r="C85" s="2"/>
      <c r="D85" s="2"/>
      <c r="E85" s="4"/>
      <c r="F85" s="13"/>
      <c r="G85" s="9"/>
      <c r="H85" s="15" t="s">
        <v>644</v>
      </c>
      <c r="I85" s="2"/>
      <c r="J85" s="2"/>
      <c r="K85" s="2"/>
      <c r="L85" s="4"/>
      <c r="M85" s="194"/>
      <c r="N85" s="13"/>
    </row>
    <row r="86" spans="1:14" ht="13.5" thickBot="1">
      <c r="A86" s="2"/>
      <c r="B86" s="2"/>
      <c r="C86" s="2"/>
      <c r="D86" s="2"/>
      <c r="E86" s="171">
        <f>IF(M85&gt;0,"A BALANCE REMAINS IN FUND 48 AFTER TRANSFER TO FUND 10.  PROVIDE REASON FOR TRANSFER","")</f>
      </c>
      <c r="F86" s="13"/>
      <c r="G86" s="9"/>
      <c r="H86" s="15"/>
      <c r="I86" s="2"/>
      <c r="J86" s="2"/>
      <c r="K86" s="2"/>
      <c r="L86" s="4"/>
      <c r="M86" s="16"/>
      <c r="N86" s="13"/>
    </row>
    <row r="87" spans="1:14" ht="13.5" thickBot="1">
      <c r="A87" s="2">
        <v>10</v>
      </c>
      <c r="B87" s="2" t="s">
        <v>599</v>
      </c>
      <c r="C87" s="2">
        <v>419000</v>
      </c>
      <c r="D87" s="2">
        <v>149</v>
      </c>
      <c r="E87" s="4" t="s">
        <v>638</v>
      </c>
      <c r="F87" s="195"/>
      <c r="G87" s="9" t="s">
        <v>606</v>
      </c>
      <c r="H87" s="2">
        <v>49</v>
      </c>
      <c r="I87" s="2" t="s">
        <v>600</v>
      </c>
      <c r="J87" s="2">
        <v>419000</v>
      </c>
      <c r="K87" s="2">
        <v>810</v>
      </c>
      <c r="L87" s="4" t="s">
        <v>639</v>
      </c>
      <c r="M87" s="194"/>
      <c r="N87" s="5">
        <f>F87-M87</f>
        <v>0</v>
      </c>
    </row>
    <row r="88" spans="1:14" ht="13.5" thickBot="1">
      <c r="A88" s="2"/>
      <c r="B88" s="2"/>
      <c r="C88" s="2"/>
      <c r="D88" s="2"/>
      <c r="E88" s="4"/>
      <c r="F88" s="13"/>
      <c r="G88" s="9"/>
      <c r="H88" s="15" t="s">
        <v>645</v>
      </c>
      <c r="I88" s="2"/>
      <c r="J88" s="2"/>
      <c r="K88" s="2"/>
      <c r="L88" s="4"/>
      <c r="M88" s="194"/>
      <c r="N88" s="13"/>
    </row>
    <row r="89" spans="1:14" ht="13.5" thickBot="1">
      <c r="A89" s="2"/>
      <c r="B89" s="2"/>
      <c r="C89" s="2"/>
      <c r="D89" s="2"/>
      <c r="E89" s="171">
        <f>IF(M88&gt;0,"A BALANCE REMAINS IN FUND 49 AFTER TRANSFER TO FUND 10.  PROVIDE REASON FOR TRANSFER","")</f>
      </c>
      <c r="F89" s="13"/>
      <c r="G89" s="9"/>
      <c r="H89" s="15"/>
      <c r="I89" s="2"/>
      <c r="J89" s="2"/>
      <c r="K89" s="2"/>
      <c r="L89" s="4"/>
      <c r="M89" s="16"/>
      <c r="N89" s="13"/>
    </row>
    <row r="90" spans="1:14" ht="13.5" thickBot="1">
      <c r="A90" s="2">
        <v>10</v>
      </c>
      <c r="B90" s="2" t="s">
        <v>599</v>
      </c>
      <c r="C90" s="2">
        <v>419000</v>
      </c>
      <c r="D90" s="2">
        <v>150</v>
      </c>
      <c r="E90" s="4" t="s">
        <v>640</v>
      </c>
      <c r="F90" s="195"/>
      <c r="G90" s="9" t="s">
        <v>606</v>
      </c>
      <c r="H90" s="2">
        <v>50</v>
      </c>
      <c r="I90" s="2" t="s">
        <v>600</v>
      </c>
      <c r="J90" s="2">
        <v>419000</v>
      </c>
      <c r="K90" s="2">
        <v>810</v>
      </c>
      <c r="L90" s="4" t="s">
        <v>641</v>
      </c>
      <c r="M90" s="195"/>
      <c r="N90" s="5">
        <f>F90-M90</f>
        <v>0</v>
      </c>
    </row>
    <row r="91" spans="1:14" ht="13.5" thickBot="1">
      <c r="A91" s="2"/>
      <c r="B91" s="2"/>
      <c r="C91" s="2"/>
      <c r="D91" s="2"/>
      <c r="E91" s="4"/>
      <c r="F91" s="13"/>
      <c r="G91" s="9"/>
      <c r="H91" s="15" t="s">
        <v>646</v>
      </c>
      <c r="I91" s="2"/>
      <c r="J91" s="2"/>
      <c r="K91" s="2"/>
      <c r="L91" s="4"/>
      <c r="M91" s="194"/>
      <c r="N91" s="13"/>
    </row>
    <row r="92" spans="1:14" ht="13.5" thickBot="1">
      <c r="A92" s="2"/>
      <c r="B92" s="2"/>
      <c r="C92" s="2"/>
      <c r="D92" s="2"/>
      <c r="E92" s="4"/>
      <c r="F92" s="13"/>
      <c r="G92" s="9"/>
      <c r="H92" s="15"/>
      <c r="I92" s="2"/>
      <c r="J92" s="2"/>
      <c r="K92" s="2"/>
      <c r="L92" s="4"/>
      <c r="M92" s="16"/>
      <c r="N92" s="13"/>
    </row>
    <row r="93" spans="1:14" ht="13.5" thickBot="1">
      <c r="A93" s="2">
        <v>10</v>
      </c>
      <c r="B93" s="2" t="s">
        <v>599</v>
      </c>
      <c r="C93" s="2">
        <v>419000</v>
      </c>
      <c r="D93" s="2">
        <v>180</v>
      </c>
      <c r="E93" s="4" t="s">
        <v>621</v>
      </c>
      <c r="F93" s="195"/>
      <c r="G93" s="9" t="s">
        <v>606</v>
      </c>
      <c r="H93" s="2">
        <v>80</v>
      </c>
      <c r="I93" s="2" t="s">
        <v>600</v>
      </c>
      <c r="J93" s="2">
        <v>419000</v>
      </c>
      <c r="K93" s="2">
        <v>810</v>
      </c>
      <c r="L93" s="4" t="s">
        <v>627</v>
      </c>
      <c r="M93" s="195"/>
      <c r="N93" s="5">
        <f>F93-M93</f>
        <v>0</v>
      </c>
    </row>
    <row r="94" spans="1:14" ht="13.5" thickBot="1">
      <c r="A94" s="2"/>
      <c r="B94" s="2"/>
      <c r="C94" s="2"/>
      <c r="D94" s="2"/>
      <c r="E94" s="4"/>
      <c r="F94" s="13"/>
      <c r="G94" s="9"/>
      <c r="H94" s="15" t="s">
        <v>647</v>
      </c>
      <c r="I94" s="2"/>
      <c r="J94" s="2"/>
      <c r="K94" s="2"/>
      <c r="L94" s="4"/>
      <c r="M94" s="194"/>
      <c r="N94" s="13"/>
    </row>
    <row r="95" spans="1:14" ht="13.5" thickBot="1">
      <c r="A95" s="2"/>
      <c r="B95" s="2"/>
      <c r="C95" s="2"/>
      <c r="D95" s="2"/>
      <c r="E95" s="4"/>
      <c r="F95" s="13"/>
      <c r="G95" s="9"/>
      <c r="H95" s="15"/>
      <c r="I95" s="2"/>
      <c r="J95" s="2"/>
      <c r="K95" s="2"/>
      <c r="L95" s="4"/>
      <c r="M95" s="16"/>
      <c r="N95" s="13"/>
    </row>
    <row r="96" spans="1:14" ht="13.5" thickBot="1">
      <c r="A96" s="2">
        <v>38</v>
      </c>
      <c r="B96" s="2" t="s">
        <v>599</v>
      </c>
      <c r="C96" s="2">
        <v>419000</v>
      </c>
      <c r="D96" s="2">
        <v>139</v>
      </c>
      <c r="E96" s="4" t="s">
        <v>649</v>
      </c>
      <c r="F96" s="195"/>
      <c r="G96" s="9" t="s">
        <v>606</v>
      </c>
      <c r="H96" s="2">
        <v>39</v>
      </c>
      <c r="I96" s="2" t="s">
        <v>600</v>
      </c>
      <c r="J96" s="2">
        <v>419000</v>
      </c>
      <c r="K96" s="2">
        <v>838</v>
      </c>
      <c r="L96" s="4" t="s">
        <v>651</v>
      </c>
      <c r="M96" s="195"/>
      <c r="N96" s="5">
        <f>F96-M96</f>
        <v>0</v>
      </c>
    </row>
    <row r="97" spans="1:14" ht="13.5" thickBot="1">
      <c r="A97" s="2"/>
      <c r="B97" s="2"/>
      <c r="C97" s="2"/>
      <c r="D97" s="2"/>
      <c r="E97" s="4"/>
      <c r="F97" s="13"/>
      <c r="G97" s="9"/>
      <c r="H97" s="15" t="s">
        <v>642</v>
      </c>
      <c r="I97" s="2"/>
      <c r="J97" s="2"/>
      <c r="K97" s="2"/>
      <c r="L97" s="4"/>
      <c r="M97" s="194"/>
      <c r="N97" s="13"/>
    </row>
    <row r="98" spans="1:14" ht="13.5" thickBot="1">
      <c r="A98" s="2"/>
      <c r="B98" s="2"/>
      <c r="C98" s="2"/>
      <c r="D98" s="2"/>
      <c r="E98" s="4"/>
      <c r="F98" s="13"/>
      <c r="G98" s="9"/>
      <c r="H98" s="15"/>
      <c r="I98" s="2"/>
      <c r="J98" s="2"/>
      <c r="K98" s="2"/>
      <c r="L98" s="4"/>
      <c r="M98" s="16"/>
      <c r="N98" s="13"/>
    </row>
    <row r="99" spans="1:14" ht="13.5" thickBot="1">
      <c r="A99" s="2">
        <v>38</v>
      </c>
      <c r="B99" s="2" t="s">
        <v>599</v>
      </c>
      <c r="C99" s="2">
        <v>419000</v>
      </c>
      <c r="D99" s="2">
        <v>141</v>
      </c>
      <c r="E99" s="4" t="s">
        <v>653</v>
      </c>
      <c r="F99" s="195"/>
      <c r="G99" s="9" t="s">
        <v>606</v>
      </c>
      <c r="H99" s="2">
        <v>41</v>
      </c>
      <c r="I99" s="2" t="s">
        <v>600</v>
      </c>
      <c r="J99" s="2">
        <v>419000</v>
      </c>
      <c r="K99" s="2">
        <v>838</v>
      </c>
      <c r="L99" s="4" t="s">
        <v>650</v>
      </c>
      <c r="M99" s="195"/>
      <c r="N99" s="5">
        <f>F99-M99</f>
        <v>0</v>
      </c>
    </row>
    <row r="100" spans="1:14" ht="13.5" thickBot="1">
      <c r="A100" s="2"/>
      <c r="B100" s="2"/>
      <c r="C100" s="2"/>
      <c r="D100" s="2"/>
      <c r="E100" s="4"/>
      <c r="F100" s="13"/>
      <c r="G100" s="9"/>
      <c r="H100" s="15" t="s">
        <v>643</v>
      </c>
      <c r="I100" s="2"/>
      <c r="J100" s="2"/>
      <c r="K100" s="2"/>
      <c r="L100" s="4"/>
      <c r="M100" s="194"/>
      <c r="N100" s="13"/>
    </row>
    <row r="101" spans="1:14" ht="13.5" thickBot="1">
      <c r="A101" s="2"/>
      <c r="B101" s="2"/>
      <c r="C101" s="2"/>
      <c r="D101" s="2"/>
      <c r="E101" s="4"/>
      <c r="F101" s="13"/>
      <c r="G101" s="9"/>
      <c r="H101" s="15"/>
      <c r="I101" s="2"/>
      <c r="J101" s="2"/>
      <c r="K101" s="2"/>
      <c r="L101" s="4"/>
      <c r="M101" s="16"/>
      <c r="N101" s="13"/>
    </row>
    <row r="102" spans="1:14" ht="13.5" thickBot="1">
      <c r="A102" s="2">
        <v>38</v>
      </c>
      <c r="B102" s="2" t="s">
        <v>599</v>
      </c>
      <c r="C102" s="2">
        <v>419000</v>
      </c>
      <c r="D102" s="2">
        <v>148</v>
      </c>
      <c r="E102" s="4" t="s">
        <v>656</v>
      </c>
      <c r="F102" s="195"/>
      <c r="G102" s="9" t="s">
        <v>606</v>
      </c>
      <c r="H102" s="2">
        <v>48</v>
      </c>
      <c r="I102" s="2" t="s">
        <v>600</v>
      </c>
      <c r="J102" s="2">
        <v>419000</v>
      </c>
      <c r="K102" s="2">
        <v>838</v>
      </c>
      <c r="L102" s="4" t="s">
        <v>654</v>
      </c>
      <c r="M102" s="195"/>
      <c r="N102" s="5">
        <f>F102-M102</f>
        <v>0</v>
      </c>
    </row>
    <row r="103" spans="1:14" ht="13.5" thickBot="1">
      <c r="A103" s="2"/>
      <c r="B103" s="2"/>
      <c r="C103" s="2"/>
      <c r="D103" s="2"/>
      <c r="E103" s="4"/>
      <c r="F103" s="13"/>
      <c r="G103" s="9"/>
      <c r="H103" s="15" t="s">
        <v>655</v>
      </c>
      <c r="I103" s="2"/>
      <c r="J103" s="2"/>
      <c r="K103" s="2"/>
      <c r="L103" s="4"/>
      <c r="M103" s="194"/>
      <c r="N103" s="13"/>
    </row>
    <row r="104" spans="1:14" ht="13.5" thickBot="1">
      <c r="A104" s="2"/>
      <c r="B104" s="2"/>
      <c r="C104" s="2"/>
      <c r="D104" s="2"/>
      <c r="E104" s="4"/>
      <c r="F104" s="13"/>
      <c r="G104" s="9"/>
      <c r="H104" s="15"/>
      <c r="I104" s="2"/>
      <c r="J104" s="2"/>
      <c r="K104" s="2"/>
      <c r="L104" s="4"/>
      <c r="M104" s="16"/>
      <c r="N104" s="13"/>
    </row>
    <row r="105" spans="1:14" ht="13.5" thickBot="1">
      <c r="A105" s="2">
        <v>38</v>
      </c>
      <c r="B105" s="2" t="s">
        <v>599</v>
      </c>
      <c r="C105" s="2">
        <v>419000</v>
      </c>
      <c r="D105" s="2">
        <v>149</v>
      </c>
      <c r="E105" s="4" t="s">
        <v>657</v>
      </c>
      <c r="F105" s="195"/>
      <c r="G105" s="9" t="s">
        <v>606</v>
      </c>
      <c r="H105" s="2">
        <v>49</v>
      </c>
      <c r="I105" s="2" t="s">
        <v>600</v>
      </c>
      <c r="J105" s="2">
        <v>419000</v>
      </c>
      <c r="K105" s="2">
        <v>838</v>
      </c>
      <c r="L105" s="4" t="s">
        <v>612</v>
      </c>
      <c r="M105" s="195"/>
      <c r="N105" s="5">
        <f>F105-M105</f>
        <v>0</v>
      </c>
    </row>
    <row r="106" spans="1:14" ht="13.5" thickBot="1">
      <c r="A106" s="2"/>
      <c r="B106" s="2"/>
      <c r="C106" s="2"/>
      <c r="D106" s="2"/>
      <c r="E106" s="4"/>
      <c r="F106" s="13"/>
      <c r="G106" s="9"/>
      <c r="H106" s="15" t="s">
        <v>658</v>
      </c>
      <c r="I106" s="2"/>
      <c r="J106" s="2"/>
      <c r="K106" s="2"/>
      <c r="L106" s="4"/>
      <c r="M106" s="194"/>
      <c r="N106" s="13"/>
    </row>
    <row r="107" spans="1:14" ht="13.5" thickBot="1">
      <c r="A107" s="2"/>
      <c r="B107" s="2"/>
      <c r="C107" s="2"/>
      <c r="D107" s="2"/>
      <c r="E107" s="4"/>
      <c r="F107" s="13"/>
      <c r="G107" s="9"/>
      <c r="H107" s="15"/>
      <c r="I107" s="2"/>
      <c r="J107" s="2"/>
      <c r="K107" s="2"/>
      <c r="L107" s="4"/>
      <c r="M107" s="16"/>
      <c r="N107" s="13"/>
    </row>
    <row r="108" spans="1:14" ht="13.5" thickBot="1">
      <c r="A108" s="2">
        <v>39</v>
      </c>
      <c r="B108" s="2" t="s">
        <v>599</v>
      </c>
      <c r="C108" s="2">
        <v>419000</v>
      </c>
      <c r="D108" s="2">
        <v>138</v>
      </c>
      <c r="E108" s="4" t="s">
        <v>652</v>
      </c>
      <c r="F108" s="195"/>
      <c r="G108" s="9" t="s">
        <v>606</v>
      </c>
      <c r="H108" s="2">
        <v>38</v>
      </c>
      <c r="I108" s="2" t="s">
        <v>600</v>
      </c>
      <c r="J108" s="2">
        <v>419000</v>
      </c>
      <c r="K108" s="2">
        <v>839</v>
      </c>
      <c r="L108" s="4" t="s">
        <v>648</v>
      </c>
      <c r="M108" s="195"/>
      <c r="N108" s="5">
        <f>F108-M108</f>
        <v>0</v>
      </c>
    </row>
    <row r="109" spans="1:14" ht="13.5" thickBot="1">
      <c r="A109" s="2"/>
      <c r="B109" s="2"/>
      <c r="C109" s="2"/>
      <c r="D109" s="2"/>
      <c r="E109" s="4"/>
      <c r="F109" s="13"/>
      <c r="G109" s="9"/>
      <c r="H109" s="15" t="s">
        <v>659</v>
      </c>
      <c r="I109" s="2"/>
      <c r="J109" s="2"/>
      <c r="K109" s="2"/>
      <c r="L109" s="4"/>
      <c r="M109" s="194"/>
      <c r="N109" s="13"/>
    </row>
    <row r="110" spans="1:14" ht="13.5" thickBot="1">
      <c r="A110" s="2"/>
      <c r="B110" s="2"/>
      <c r="C110" s="2"/>
      <c r="D110" s="2"/>
      <c r="E110" s="4"/>
      <c r="F110" s="13"/>
      <c r="G110" s="9"/>
      <c r="H110" s="15"/>
      <c r="I110" s="2"/>
      <c r="J110" s="2"/>
      <c r="K110" s="2"/>
      <c r="L110" s="4"/>
      <c r="M110" s="16"/>
      <c r="N110" s="13"/>
    </row>
    <row r="111" spans="1:14" ht="13.5" thickBot="1">
      <c r="A111" s="2">
        <v>39</v>
      </c>
      <c r="B111" s="2" t="s">
        <v>599</v>
      </c>
      <c r="C111" s="2">
        <v>419000</v>
      </c>
      <c r="D111" s="2">
        <v>141</v>
      </c>
      <c r="E111" s="4" t="s">
        <v>662</v>
      </c>
      <c r="F111" s="195"/>
      <c r="G111" s="9" t="s">
        <v>606</v>
      </c>
      <c r="H111" s="2">
        <v>41</v>
      </c>
      <c r="I111" s="2" t="s">
        <v>600</v>
      </c>
      <c r="J111" s="2">
        <v>419000</v>
      </c>
      <c r="K111" s="2">
        <v>839</v>
      </c>
      <c r="L111" s="4" t="s">
        <v>660</v>
      </c>
      <c r="M111" s="195"/>
      <c r="N111" s="5">
        <f>F111-M111</f>
        <v>0</v>
      </c>
    </row>
    <row r="112" spans="1:14" ht="13.5" thickBot="1">
      <c r="A112" s="2"/>
      <c r="B112" s="2"/>
      <c r="C112" s="2"/>
      <c r="D112" s="2"/>
      <c r="E112" s="4"/>
      <c r="F112" s="13"/>
      <c r="G112" s="9"/>
      <c r="H112" s="15" t="s">
        <v>661</v>
      </c>
      <c r="I112" s="2"/>
      <c r="J112" s="2"/>
      <c r="K112" s="2"/>
      <c r="L112" s="4"/>
      <c r="M112" s="194"/>
      <c r="N112" s="13"/>
    </row>
    <row r="113" spans="1:14" ht="13.5" thickBot="1">
      <c r="A113" s="2"/>
      <c r="B113" s="2"/>
      <c r="C113" s="2"/>
      <c r="D113" s="2"/>
      <c r="E113" s="4"/>
      <c r="F113" s="13"/>
      <c r="G113" s="9"/>
      <c r="H113" s="15"/>
      <c r="I113" s="2"/>
      <c r="J113" s="2"/>
      <c r="K113" s="2"/>
      <c r="L113" s="4"/>
      <c r="M113" s="16"/>
      <c r="N113" s="13"/>
    </row>
    <row r="114" spans="1:14" ht="13.5" thickBot="1">
      <c r="A114" s="2">
        <v>39</v>
      </c>
      <c r="B114" s="2" t="s">
        <v>599</v>
      </c>
      <c r="C114" s="2">
        <v>419000</v>
      </c>
      <c r="D114" s="2">
        <v>148</v>
      </c>
      <c r="E114" s="4" t="s">
        <v>665</v>
      </c>
      <c r="F114" s="195"/>
      <c r="G114" s="9" t="s">
        <v>606</v>
      </c>
      <c r="H114" s="2">
        <v>48</v>
      </c>
      <c r="I114" s="2" t="s">
        <v>600</v>
      </c>
      <c r="J114" s="2">
        <v>419000</v>
      </c>
      <c r="K114" s="2">
        <v>839</v>
      </c>
      <c r="L114" s="4" t="s">
        <v>663</v>
      </c>
      <c r="M114" s="195"/>
      <c r="N114" s="5">
        <f>F114-M114</f>
        <v>0</v>
      </c>
    </row>
    <row r="115" spans="1:14" ht="13.5" thickBot="1">
      <c r="A115" s="2"/>
      <c r="B115" s="2"/>
      <c r="C115" s="2"/>
      <c r="D115" s="2"/>
      <c r="E115" s="4"/>
      <c r="F115" s="13"/>
      <c r="G115" s="9"/>
      <c r="H115" s="15" t="s">
        <v>664</v>
      </c>
      <c r="I115" s="2"/>
      <c r="J115" s="2"/>
      <c r="K115" s="2"/>
      <c r="L115" s="4"/>
      <c r="M115" s="194"/>
      <c r="N115" s="13"/>
    </row>
    <row r="116" spans="1:14" ht="13.5" thickBot="1">
      <c r="A116" s="2"/>
      <c r="B116" s="2"/>
      <c r="C116" s="2"/>
      <c r="D116" s="2"/>
      <c r="E116" s="4"/>
      <c r="F116" s="13"/>
      <c r="G116" s="9"/>
      <c r="H116" s="15"/>
      <c r="I116" s="2"/>
      <c r="J116" s="2"/>
      <c r="K116" s="2"/>
      <c r="L116" s="4"/>
      <c r="M116" s="16"/>
      <c r="N116" s="13"/>
    </row>
    <row r="117" spans="1:14" ht="13.5" thickBot="1">
      <c r="A117" s="2">
        <v>39</v>
      </c>
      <c r="B117" s="2" t="s">
        <v>599</v>
      </c>
      <c r="C117" s="2">
        <v>419000</v>
      </c>
      <c r="D117" s="2">
        <v>149</v>
      </c>
      <c r="E117" s="4" t="s">
        <v>657</v>
      </c>
      <c r="F117" s="195"/>
      <c r="G117" s="9" t="s">
        <v>606</v>
      </c>
      <c r="H117" s="2">
        <v>49</v>
      </c>
      <c r="I117" s="2" t="s">
        <v>600</v>
      </c>
      <c r="J117" s="2">
        <v>419000</v>
      </c>
      <c r="K117" s="2">
        <v>839</v>
      </c>
      <c r="L117" s="4" t="s">
        <v>613</v>
      </c>
      <c r="M117" s="195"/>
      <c r="N117" s="5">
        <f>F117-M117</f>
        <v>0</v>
      </c>
    </row>
    <row r="118" spans="1:14" ht="13.5" thickBot="1">
      <c r="A118" s="2"/>
      <c r="B118" s="2"/>
      <c r="C118" s="2"/>
      <c r="D118" s="2"/>
      <c r="E118" s="4"/>
      <c r="F118" s="13"/>
      <c r="G118" s="9"/>
      <c r="H118" s="15" t="s">
        <v>666</v>
      </c>
      <c r="I118" s="2"/>
      <c r="J118" s="2"/>
      <c r="K118" s="2"/>
      <c r="L118" s="4"/>
      <c r="M118" s="194"/>
      <c r="N118" s="13"/>
    </row>
    <row r="119" spans="1:14" ht="13.5" thickBot="1">
      <c r="A119" s="2"/>
      <c r="B119" s="2"/>
      <c r="C119" s="2"/>
      <c r="D119" s="2"/>
      <c r="E119" s="4"/>
      <c r="F119" s="13"/>
      <c r="G119" s="9"/>
      <c r="H119" s="15"/>
      <c r="I119" s="2"/>
      <c r="J119" s="2"/>
      <c r="K119" s="2"/>
      <c r="L119" s="4"/>
      <c r="M119" s="16"/>
      <c r="N119" s="13"/>
    </row>
    <row r="120" spans="1:14" ht="13.5" thickBot="1">
      <c r="A120" s="2">
        <v>49</v>
      </c>
      <c r="B120" s="2" t="s">
        <v>599</v>
      </c>
      <c r="C120" s="2">
        <v>419000</v>
      </c>
      <c r="D120" s="2">
        <v>138</v>
      </c>
      <c r="E120" s="4" t="s">
        <v>672</v>
      </c>
      <c r="F120" s="195"/>
      <c r="G120" s="9" t="s">
        <v>606</v>
      </c>
      <c r="H120" s="2">
        <v>38</v>
      </c>
      <c r="I120" s="2" t="s">
        <v>600</v>
      </c>
      <c r="J120" s="2">
        <v>419000</v>
      </c>
      <c r="K120" s="2">
        <v>849</v>
      </c>
      <c r="L120" s="4" t="s">
        <v>669</v>
      </c>
      <c r="M120" s="195"/>
      <c r="N120" s="5">
        <f>F120-M120</f>
        <v>0</v>
      </c>
    </row>
    <row r="121" spans="1:14" ht="13.5" thickBot="1">
      <c r="A121" s="2"/>
      <c r="B121" s="2"/>
      <c r="C121" s="2"/>
      <c r="D121" s="2"/>
      <c r="E121" s="4"/>
      <c r="F121" s="13"/>
      <c r="G121" s="9"/>
      <c r="H121" s="15" t="s">
        <v>670</v>
      </c>
      <c r="I121" s="2"/>
      <c r="J121" s="2"/>
      <c r="K121" s="2"/>
      <c r="L121" s="4"/>
      <c r="M121" s="194"/>
      <c r="N121" s="13"/>
    </row>
    <row r="122" spans="1:14" ht="13.5" thickBot="1">
      <c r="A122" s="2"/>
      <c r="B122" s="2"/>
      <c r="C122" s="2"/>
      <c r="D122" s="2"/>
      <c r="E122" s="4"/>
      <c r="F122" s="13"/>
      <c r="G122" s="9"/>
      <c r="H122" s="15"/>
      <c r="I122" s="2"/>
      <c r="J122" s="2"/>
      <c r="K122" s="2"/>
      <c r="L122" s="4"/>
      <c r="M122" s="16"/>
      <c r="N122" s="13"/>
    </row>
    <row r="123" spans="1:14" ht="13.5" thickBot="1">
      <c r="A123" s="2">
        <v>49</v>
      </c>
      <c r="B123" s="2" t="s">
        <v>599</v>
      </c>
      <c r="C123" s="2">
        <v>419000</v>
      </c>
      <c r="D123" s="2">
        <v>139</v>
      </c>
      <c r="E123" s="4" t="s">
        <v>668</v>
      </c>
      <c r="F123" s="195"/>
      <c r="G123" s="9" t="s">
        <v>606</v>
      </c>
      <c r="H123" s="2">
        <v>39</v>
      </c>
      <c r="I123" s="2" t="s">
        <v>600</v>
      </c>
      <c r="J123" s="2">
        <v>419000</v>
      </c>
      <c r="K123" s="2">
        <v>849</v>
      </c>
      <c r="L123" s="4" t="s">
        <v>667</v>
      </c>
      <c r="M123" s="195"/>
      <c r="N123" s="5">
        <f>F123-M123</f>
        <v>0</v>
      </c>
    </row>
    <row r="124" spans="1:14" ht="13.5" thickBot="1">
      <c r="A124" s="2"/>
      <c r="B124" s="2"/>
      <c r="C124" s="2"/>
      <c r="D124" s="2"/>
      <c r="E124" s="4"/>
      <c r="F124" s="13"/>
      <c r="G124" s="9"/>
      <c r="H124" s="15" t="s">
        <v>671</v>
      </c>
      <c r="I124" s="2"/>
      <c r="J124" s="2"/>
      <c r="K124" s="2"/>
      <c r="L124" s="4"/>
      <c r="M124" s="194"/>
      <c r="N124" s="13"/>
    </row>
    <row r="125" spans="1:14" ht="12.75">
      <c r="A125" s="2"/>
      <c r="B125" s="2"/>
      <c r="C125" s="2"/>
      <c r="D125" s="2"/>
      <c r="E125" s="171">
        <f>IF(M124&gt;0,"A BALANCE REMAINS IN FUND 39 AFTER TRANSFER TO FUND 49.  PROVIDE REASON FOR TRANSFER","")</f>
      </c>
      <c r="F125" s="13"/>
      <c r="G125" s="9"/>
      <c r="H125" s="15"/>
      <c r="I125" s="2"/>
      <c r="J125" s="2"/>
      <c r="K125" s="2"/>
      <c r="L125" s="4"/>
      <c r="M125" s="16"/>
      <c r="N125" s="13"/>
    </row>
  </sheetData>
  <sheetProtection/>
  <mergeCells count="11">
    <mergeCell ref="A67:E68"/>
    <mergeCell ref="F67:G68"/>
    <mergeCell ref="H67:L68"/>
    <mergeCell ref="A58:E59"/>
    <mergeCell ref="H58:L59"/>
    <mergeCell ref="F58:G59"/>
    <mergeCell ref="A1:L3"/>
    <mergeCell ref="G31:L31"/>
    <mergeCell ref="A4:E4"/>
    <mergeCell ref="F4:G4"/>
    <mergeCell ref="H4:L4"/>
  </mergeCells>
  <printOptions/>
  <pageMargins left="0.7" right="0.23" top="1" bottom="1" header="0.5" footer="0.5"/>
  <pageSetup horizontalDpi="600" verticalDpi="600" orientation="landscape" scale="75" r:id="rId4"/>
  <headerFooter alignWithMargins="0">
    <oddFooter>&amp;L&amp;F &amp;A Page &amp;P of  &amp;N</oddFooter>
  </headerFooter>
  <drawing r:id="rId3"/>
  <legacyDrawing r:id="rId2"/>
</worksheet>
</file>

<file path=xl/worksheets/sheet14.xml><?xml version="1.0" encoding="utf-8"?>
<worksheet xmlns="http://schemas.openxmlformats.org/spreadsheetml/2006/main" xmlns:r="http://schemas.openxmlformats.org/officeDocument/2006/relationships">
  <sheetPr>
    <tabColor indexed="46"/>
  </sheetPr>
  <dimension ref="A1:AC426"/>
  <sheetViews>
    <sheetView zoomScalePageLayoutView="0" workbookViewId="0" topLeftCell="A1">
      <selection activeCell="D22" sqref="D22"/>
    </sheetView>
  </sheetViews>
  <sheetFormatPr defaultColWidth="9.140625" defaultRowHeight="12.75"/>
  <cols>
    <col min="1" max="2" width="3.00390625" style="179" bestFit="1" customWidth="1"/>
    <col min="3" max="3" width="5.00390625" style="180" bestFit="1" customWidth="1"/>
    <col min="4" max="4" width="26.00390625" style="178" bestFit="1" customWidth="1"/>
    <col min="5" max="5" width="65.421875" style="178" bestFit="1" customWidth="1"/>
    <col min="6" max="6" width="3.00390625" style="178" bestFit="1" customWidth="1"/>
    <col min="7" max="28" width="9.140625" style="178" customWidth="1"/>
    <col min="29" max="29" width="2.00390625" style="178" bestFit="1" customWidth="1"/>
    <col min="30" max="16384" width="9.140625" style="178" customWidth="1"/>
  </cols>
  <sheetData>
    <row r="1" spans="1:29" ht="12">
      <c r="A1" s="179">
        <v>10</v>
      </c>
      <c r="B1" s="179">
        <v>10</v>
      </c>
      <c r="C1" s="180">
        <v>7</v>
      </c>
      <c r="D1" s="178" t="s">
        <v>50</v>
      </c>
      <c r="E1" s="178" t="s">
        <v>51</v>
      </c>
      <c r="F1" s="178">
        <v>1</v>
      </c>
      <c r="AC1" s="178">
        <v>1</v>
      </c>
    </row>
    <row r="2" spans="1:5" ht="12">
      <c r="A2" s="179">
        <v>5</v>
      </c>
      <c r="B2" s="179">
        <v>1</v>
      </c>
      <c r="C2" s="180">
        <v>14</v>
      </c>
      <c r="D2" s="178" t="s">
        <v>52</v>
      </c>
      <c r="E2" s="178" t="s">
        <v>53</v>
      </c>
    </row>
    <row r="3" spans="1:5" ht="12">
      <c r="A3" s="179">
        <v>2</v>
      </c>
      <c r="B3" s="179">
        <v>23</v>
      </c>
      <c r="C3" s="180">
        <v>63</v>
      </c>
      <c r="D3" s="178" t="s">
        <v>54</v>
      </c>
      <c r="E3" s="178" t="s">
        <v>55</v>
      </c>
    </row>
    <row r="4" spans="1:5" ht="12">
      <c r="A4" s="179">
        <v>7</v>
      </c>
      <c r="B4" s="179">
        <v>31</v>
      </c>
      <c r="C4" s="180">
        <v>70</v>
      </c>
      <c r="D4" s="178" t="s">
        <v>56</v>
      </c>
      <c r="E4" s="178" t="s">
        <v>57</v>
      </c>
    </row>
    <row r="5" spans="1:5" ht="12">
      <c r="A5" s="179">
        <v>4</v>
      </c>
      <c r="B5" s="179">
        <v>6</v>
      </c>
      <c r="C5" s="180">
        <v>84</v>
      </c>
      <c r="D5" s="178" t="s">
        <v>58</v>
      </c>
      <c r="E5" s="178" t="s">
        <v>59</v>
      </c>
    </row>
    <row r="6" spans="1:5" ht="12">
      <c r="A6" s="179">
        <v>4</v>
      </c>
      <c r="B6" s="179">
        <v>27</v>
      </c>
      <c r="C6" s="180">
        <v>91</v>
      </c>
      <c r="D6" s="178" t="s">
        <v>60</v>
      </c>
      <c r="E6" s="178" t="s">
        <v>61</v>
      </c>
    </row>
    <row r="7" spans="1:5" ht="12">
      <c r="A7" s="179">
        <v>5</v>
      </c>
      <c r="B7" s="179">
        <v>49</v>
      </c>
      <c r="C7" s="180">
        <v>105</v>
      </c>
      <c r="D7" s="178" t="s">
        <v>62</v>
      </c>
      <c r="E7" s="178" t="s">
        <v>63</v>
      </c>
    </row>
    <row r="8" spans="1:5" ht="12">
      <c r="A8" s="179">
        <v>10</v>
      </c>
      <c r="B8" s="179">
        <v>18</v>
      </c>
      <c r="C8" s="180">
        <v>112</v>
      </c>
      <c r="D8" s="178" t="s">
        <v>64</v>
      </c>
      <c r="E8" s="178" t="s">
        <v>65</v>
      </c>
    </row>
    <row r="9" spans="1:5" ht="12">
      <c r="A9" s="179">
        <v>11</v>
      </c>
      <c r="B9" s="179">
        <v>48</v>
      </c>
      <c r="C9" s="180">
        <v>119</v>
      </c>
      <c r="D9" s="178" t="s">
        <v>66</v>
      </c>
      <c r="E9" s="178" t="s">
        <v>67</v>
      </c>
    </row>
    <row r="10" spans="1:5" ht="12">
      <c r="A10" s="179">
        <v>9</v>
      </c>
      <c r="B10" s="179">
        <v>34</v>
      </c>
      <c r="C10" s="180">
        <v>140</v>
      </c>
      <c r="D10" s="178" t="s">
        <v>68</v>
      </c>
      <c r="E10" s="178" t="s">
        <v>69</v>
      </c>
    </row>
    <row r="11" spans="1:5" ht="12">
      <c r="A11" s="179">
        <v>6</v>
      </c>
      <c r="B11" s="179">
        <v>44</v>
      </c>
      <c r="C11" s="180">
        <v>147</v>
      </c>
      <c r="D11" s="178" t="s">
        <v>70</v>
      </c>
      <c r="E11" s="178" t="s">
        <v>71</v>
      </c>
    </row>
    <row r="12" spans="1:5" ht="12">
      <c r="A12" s="179">
        <v>4</v>
      </c>
      <c r="B12" s="179">
        <v>61</v>
      </c>
      <c r="C12" s="180">
        <v>154</v>
      </c>
      <c r="D12" s="178" t="s">
        <v>72</v>
      </c>
      <c r="E12" s="178" t="s">
        <v>73</v>
      </c>
    </row>
    <row r="13" spans="1:5" ht="12">
      <c r="A13" s="179">
        <v>3</v>
      </c>
      <c r="B13" s="179">
        <v>33</v>
      </c>
      <c r="C13" s="180">
        <v>161</v>
      </c>
      <c r="D13" s="178" t="s">
        <v>74</v>
      </c>
      <c r="E13" s="178" t="s">
        <v>75</v>
      </c>
    </row>
    <row r="14" spans="1:5" ht="12">
      <c r="A14" s="179">
        <v>1</v>
      </c>
      <c r="B14" s="179">
        <v>67</v>
      </c>
      <c r="C14" s="180">
        <v>2450</v>
      </c>
      <c r="D14" s="178" t="s">
        <v>76</v>
      </c>
      <c r="E14" s="178" t="s">
        <v>77</v>
      </c>
    </row>
    <row r="15" spans="1:5" ht="12">
      <c r="A15" s="179">
        <v>12</v>
      </c>
      <c r="B15" s="179">
        <v>2</v>
      </c>
      <c r="C15" s="180">
        <v>170</v>
      </c>
      <c r="D15" s="178" t="s">
        <v>78</v>
      </c>
      <c r="E15" s="178" t="s">
        <v>79</v>
      </c>
    </row>
    <row r="16" spans="1:5" ht="12">
      <c r="A16" s="179">
        <v>7</v>
      </c>
      <c r="B16" s="179">
        <v>5</v>
      </c>
      <c r="C16" s="180">
        <v>182</v>
      </c>
      <c r="D16" s="178" t="s">
        <v>80</v>
      </c>
      <c r="E16" s="178" t="s">
        <v>81</v>
      </c>
    </row>
    <row r="17" spans="1:5" ht="12">
      <c r="A17" s="179">
        <v>9</v>
      </c>
      <c r="B17" s="179">
        <v>37</v>
      </c>
      <c r="C17" s="180">
        <v>196</v>
      </c>
      <c r="D17" s="178" t="s">
        <v>82</v>
      </c>
      <c r="E17" s="178" t="s">
        <v>83</v>
      </c>
    </row>
    <row r="18" spans="1:5" ht="12">
      <c r="A18" s="179">
        <v>5</v>
      </c>
      <c r="B18" s="179">
        <v>71</v>
      </c>
      <c r="C18" s="180">
        <v>203</v>
      </c>
      <c r="D18" s="178" t="s">
        <v>84</v>
      </c>
      <c r="E18" s="178" t="s">
        <v>85</v>
      </c>
    </row>
    <row r="19" spans="1:5" ht="12">
      <c r="A19" s="179">
        <v>10</v>
      </c>
      <c r="B19" s="179">
        <v>18</v>
      </c>
      <c r="C19" s="180">
        <v>217</v>
      </c>
      <c r="D19" s="178" t="s">
        <v>86</v>
      </c>
      <c r="E19" s="178" t="s">
        <v>87</v>
      </c>
    </row>
    <row r="20" spans="1:5" ht="12">
      <c r="A20" s="179">
        <v>11</v>
      </c>
      <c r="B20" s="179">
        <v>55</v>
      </c>
      <c r="C20" s="180">
        <v>231</v>
      </c>
      <c r="D20" s="178" t="s">
        <v>88</v>
      </c>
      <c r="E20" s="178" t="s">
        <v>89</v>
      </c>
    </row>
    <row r="21" spans="1:5" ht="12">
      <c r="A21" s="179">
        <v>4</v>
      </c>
      <c r="B21" s="179">
        <v>32</v>
      </c>
      <c r="C21" s="180">
        <v>245</v>
      </c>
      <c r="D21" s="178" t="s">
        <v>90</v>
      </c>
      <c r="E21" s="178" t="s">
        <v>91</v>
      </c>
    </row>
    <row r="22" spans="1:5" ht="12">
      <c r="A22" s="179">
        <v>5</v>
      </c>
      <c r="B22" s="179">
        <v>56</v>
      </c>
      <c r="C22" s="180">
        <v>280</v>
      </c>
      <c r="D22" s="178" t="s">
        <v>92</v>
      </c>
      <c r="E22" s="178" t="s">
        <v>93</v>
      </c>
    </row>
    <row r="23" spans="1:5" ht="12">
      <c r="A23" s="179">
        <v>3</v>
      </c>
      <c r="B23" s="179">
        <v>25</v>
      </c>
      <c r="C23" s="180">
        <v>287</v>
      </c>
      <c r="D23" s="178" t="s">
        <v>94</v>
      </c>
      <c r="E23" s="178" t="s">
        <v>95</v>
      </c>
    </row>
    <row r="24" spans="1:5" ht="12">
      <c r="A24" s="179">
        <v>11</v>
      </c>
      <c r="B24" s="179">
        <v>3</v>
      </c>
      <c r="C24" s="180">
        <v>308</v>
      </c>
      <c r="D24" s="178" t="s">
        <v>96</v>
      </c>
      <c r="E24" s="178" t="s">
        <v>97</v>
      </c>
    </row>
    <row r="25" spans="1:5" ht="12">
      <c r="A25" s="179">
        <v>12</v>
      </c>
      <c r="B25" s="179">
        <v>4</v>
      </c>
      <c r="C25" s="180">
        <v>315</v>
      </c>
      <c r="D25" s="178" t="s">
        <v>98</v>
      </c>
      <c r="E25" s="178" t="s">
        <v>99</v>
      </c>
    </row>
    <row r="26" spans="1:5" ht="12">
      <c r="A26" s="179">
        <v>6</v>
      </c>
      <c r="B26" s="179">
        <v>14</v>
      </c>
      <c r="C26" s="180">
        <v>336</v>
      </c>
      <c r="D26" s="178" t="s">
        <v>100</v>
      </c>
      <c r="E26" s="178" t="s">
        <v>101</v>
      </c>
    </row>
    <row r="27" spans="1:5" ht="12">
      <c r="A27" s="179">
        <v>8</v>
      </c>
      <c r="B27" s="179">
        <v>38</v>
      </c>
      <c r="C27" s="180">
        <v>4263</v>
      </c>
      <c r="D27" s="178" t="s">
        <v>102</v>
      </c>
      <c r="E27" s="178" t="s">
        <v>103</v>
      </c>
    </row>
    <row r="28" spans="1:5" ht="12">
      <c r="A28" s="179">
        <v>2</v>
      </c>
      <c r="B28" s="179">
        <v>13</v>
      </c>
      <c r="C28" s="180">
        <v>350</v>
      </c>
      <c r="D28" s="178" t="s">
        <v>104</v>
      </c>
      <c r="E28" s="178" t="s">
        <v>105</v>
      </c>
    </row>
    <row r="29" spans="1:5" ht="12">
      <c r="A29" s="179">
        <v>3</v>
      </c>
      <c r="B29" s="179">
        <v>33</v>
      </c>
      <c r="C29" s="180">
        <v>364</v>
      </c>
      <c r="D29" s="178" t="s">
        <v>106</v>
      </c>
      <c r="E29" s="178" t="s">
        <v>107</v>
      </c>
    </row>
    <row r="30" spans="1:5" ht="12">
      <c r="A30" s="179">
        <v>2</v>
      </c>
      <c r="B30" s="179">
        <v>53</v>
      </c>
      <c r="C30" s="180">
        <v>413</v>
      </c>
      <c r="D30" s="178" t="s">
        <v>108</v>
      </c>
      <c r="E30" s="178" t="s">
        <v>109</v>
      </c>
    </row>
    <row r="31" spans="1:5" ht="12">
      <c r="A31" s="179">
        <v>2</v>
      </c>
      <c r="B31" s="179">
        <v>53</v>
      </c>
      <c r="C31" s="180">
        <v>422</v>
      </c>
      <c r="D31" s="178" t="s">
        <v>110</v>
      </c>
      <c r="E31" s="178" t="s">
        <v>111</v>
      </c>
    </row>
    <row r="32" spans="1:5" ht="12">
      <c r="A32" s="179">
        <v>3</v>
      </c>
      <c r="B32" s="179">
        <v>33</v>
      </c>
      <c r="C32" s="180">
        <v>427</v>
      </c>
      <c r="D32" s="178" t="s">
        <v>112</v>
      </c>
      <c r="E32" s="178" t="s">
        <v>113</v>
      </c>
    </row>
    <row r="33" spans="1:5" ht="12">
      <c r="A33" s="179">
        <v>6</v>
      </c>
      <c r="B33" s="179">
        <v>24</v>
      </c>
      <c r="C33" s="180">
        <v>434</v>
      </c>
      <c r="D33" s="178" t="s">
        <v>114</v>
      </c>
      <c r="E33" s="178" t="s">
        <v>115</v>
      </c>
    </row>
    <row r="34" spans="1:5" ht="12">
      <c r="A34" s="179">
        <v>2</v>
      </c>
      <c r="B34" s="179">
        <v>64</v>
      </c>
      <c r="C34" s="180">
        <v>6013</v>
      </c>
      <c r="D34" s="178" t="s">
        <v>116</v>
      </c>
      <c r="E34" s="178" t="s">
        <v>117</v>
      </c>
    </row>
    <row r="35" spans="1:5" ht="12">
      <c r="A35" s="179">
        <v>11</v>
      </c>
      <c r="B35" s="179">
        <v>65</v>
      </c>
      <c r="C35" s="180">
        <v>441</v>
      </c>
      <c r="D35" s="178" t="s">
        <v>118</v>
      </c>
      <c r="E35" s="178" t="s">
        <v>119</v>
      </c>
    </row>
    <row r="36" spans="1:5" ht="12">
      <c r="A36" s="179">
        <v>3</v>
      </c>
      <c r="B36" s="179">
        <v>33</v>
      </c>
      <c r="C36" s="180">
        <v>2240</v>
      </c>
      <c r="D36" s="178" t="s">
        <v>120</v>
      </c>
      <c r="E36" s="178" t="s">
        <v>121</v>
      </c>
    </row>
    <row r="37" spans="1:5" ht="12">
      <c r="A37" s="179">
        <v>4</v>
      </c>
      <c r="B37" s="179">
        <v>27</v>
      </c>
      <c r="C37" s="180">
        <v>476</v>
      </c>
      <c r="D37" s="178" t="s">
        <v>122</v>
      </c>
      <c r="E37" s="178" t="s">
        <v>123</v>
      </c>
    </row>
    <row r="38" spans="1:5" ht="12">
      <c r="A38" s="179">
        <v>4</v>
      </c>
      <c r="B38" s="179">
        <v>61</v>
      </c>
      <c r="C38" s="180">
        <v>485</v>
      </c>
      <c r="D38" s="178" t="s">
        <v>124</v>
      </c>
      <c r="E38" s="178" t="s">
        <v>125</v>
      </c>
    </row>
    <row r="39" spans="1:5" ht="12">
      <c r="A39" s="179">
        <v>10</v>
      </c>
      <c r="B39" s="179">
        <v>9</v>
      </c>
      <c r="C39" s="180">
        <v>497</v>
      </c>
      <c r="D39" s="178" t="s">
        <v>126</v>
      </c>
      <c r="E39" s="178" t="s">
        <v>127</v>
      </c>
    </row>
    <row r="40" spans="1:5" ht="12">
      <c r="A40" s="179">
        <v>8</v>
      </c>
      <c r="B40" s="179">
        <v>58</v>
      </c>
      <c r="C40" s="180">
        <v>602</v>
      </c>
      <c r="D40" s="178" t="s">
        <v>128</v>
      </c>
      <c r="E40" s="178" t="s">
        <v>129</v>
      </c>
    </row>
    <row r="41" spans="1:5" ht="12">
      <c r="A41" s="179">
        <v>3</v>
      </c>
      <c r="B41" s="179">
        <v>22</v>
      </c>
      <c r="C41" s="180">
        <v>609</v>
      </c>
      <c r="D41" s="178" t="s">
        <v>130</v>
      </c>
      <c r="E41" s="178" t="s">
        <v>131</v>
      </c>
    </row>
    <row r="42" spans="1:5" ht="12">
      <c r="A42" s="179">
        <v>9</v>
      </c>
      <c r="B42" s="179">
        <v>63</v>
      </c>
      <c r="C42" s="180">
        <v>616</v>
      </c>
      <c r="D42" s="178" t="s">
        <v>132</v>
      </c>
      <c r="E42" s="178" t="s">
        <v>133</v>
      </c>
    </row>
    <row r="43" spans="1:5" ht="12">
      <c r="A43" s="179">
        <v>8</v>
      </c>
      <c r="B43" s="179">
        <v>58</v>
      </c>
      <c r="C43" s="180">
        <v>623</v>
      </c>
      <c r="D43" s="178" t="s">
        <v>134</v>
      </c>
      <c r="E43" s="178" t="s">
        <v>135</v>
      </c>
    </row>
    <row r="44" spans="1:5" ht="12">
      <c r="A44" s="179">
        <v>11</v>
      </c>
      <c r="B44" s="179">
        <v>17</v>
      </c>
      <c r="C44" s="180">
        <v>637</v>
      </c>
      <c r="D44" s="178" t="s">
        <v>136</v>
      </c>
      <c r="E44" s="178" t="s">
        <v>137</v>
      </c>
    </row>
    <row r="45" spans="1:5" ht="12">
      <c r="A45" s="179">
        <v>2</v>
      </c>
      <c r="B45" s="179">
        <v>30</v>
      </c>
      <c r="C45" s="180">
        <v>657</v>
      </c>
      <c r="D45" s="178" t="s">
        <v>138</v>
      </c>
      <c r="E45" s="178" t="s">
        <v>139</v>
      </c>
    </row>
    <row r="46" spans="1:5" ht="12">
      <c r="A46" s="179">
        <v>7</v>
      </c>
      <c r="B46" s="179">
        <v>8</v>
      </c>
      <c r="C46" s="180">
        <v>658</v>
      </c>
      <c r="D46" s="178" t="s">
        <v>140</v>
      </c>
      <c r="E46" s="178" t="s">
        <v>141</v>
      </c>
    </row>
    <row r="47" spans="1:5" ht="12">
      <c r="A47" s="179">
        <v>2</v>
      </c>
      <c r="B47" s="179">
        <v>30</v>
      </c>
      <c r="C47" s="180">
        <v>665</v>
      </c>
      <c r="D47" s="178" t="s">
        <v>142</v>
      </c>
      <c r="E47" s="178" t="s">
        <v>143</v>
      </c>
    </row>
    <row r="48" spans="1:5" ht="12">
      <c r="A48" s="179">
        <v>2</v>
      </c>
      <c r="B48" s="179">
        <v>23</v>
      </c>
      <c r="C48" s="180">
        <v>700</v>
      </c>
      <c r="D48" s="178" t="s">
        <v>144</v>
      </c>
      <c r="E48" s="178" t="s">
        <v>145</v>
      </c>
    </row>
    <row r="49" spans="1:5" ht="12">
      <c r="A49" s="179">
        <v>1</v>
      </c>
      <c r="B49" s="179">
        <v>40</v>
      </c>
      <c r="C49" s="180">
        <v>721</v>
      </c>
      <c r="D49" s="178" t="s">
        <v>146</v>
      </c>
      <c r="E49" s="178" t="s">
        <v>147</v>
      </c>
    </row>
    <row r="50" spans="1:5" ht="12">
      <c r="A50" s="179">
        <v>10</v>
      </c>
      <c r="B50" s="179">
        <v>54</v>
      </c>
      <c r="C50" s="180">
        <v>735</v>
      </c>
      <c r="D50" s="178" t="s">
        <v>148</v>
      </c>
      <c r="E50" s="178" t="s">
        <v>149</v>
      </c>
    </row>
    <row r="51" spans="1:5" ht="12">
      <c r="A51" s="179">
        <v>2</v>
      </c>
      <c r="B51" s="179">
        <v>51</v>
      </c>
      <c r="C51" s="180">
        <v>777</v>
      </c>
      <c r="D51" s="178" t="s">
        <v>150</v>
      </c>
      <c r="E51" s="178" t="s">
        <v>151</v>
      </c>
    </row>
    <row r="52" spans="1:5" ht="12">
      <c r="A52" s="179">
        <v>12</v>
      </c>
      <c r="B52" s="179">
        <v>2</v>
      </c>
      <c r="C52" s="180">
        <v>840</v>
      </c>
      <c r="D52" s="178" t="s">
        <v>152</v>
      </c>
      <c r="E52" s="178" t="s">
        <v>153</v>
      </c>
    </row>
    <row r="53" spans="1:5" ht="12">
      <c r="A53" s="179">
        <v>10</v>
      </c>
      <c r="B53" s="179">
        <v>9</v>
      </c>
      <c r="C53" s="180">
        <v>870</v>
      </c>
      <c r="D53" s="178" t="s">
        <v>154</v>
      </c>
      <c r="E53" s="178" t="s">
        <v>155</v>
      </c>
    </row>
    <row r="54" spans="1:5" ht="12">
      <c r="A54" s="179">
        <v>5</v>
      </c>
      <c r="B54" s="179">
        <v>11</v>
      </c>
      <c r="C54" s="180">
        <v>882</v>
      </c>
      <c r="D54" s="178" t="s">
        <v>156</v>
      </c>
      <c r="E54" s="178" t="s">
        <v>157</v>
      </c>
    </row>
    <row r="55" spans="1:5" ht="12">
      <c r="A55" s="179">
        <v>2</v>
      </c>
      <c r="B55" s="179">
        <v>13</v>
      </c>
      <c r="C55" s="180">
        <v>896</v>
      </c>
      <c r="D55" s="178" t="s">
        <v>158</v>
      </c>
      <c r="E55" s="178" t="s">
        <v>159</v>
      </c>
    </row>
    <row r="56" spans="1:5" ht="12">
      <c r="A56" s="179">
        <v>11</v>
      </c>
      <c r="B56" s="179">
        <v>3</v>
      </c>
      <c r="C56" s="180">
        <v>903</v>
      </c>
      <c r="D56" s="178" t="s">
        <v>160</v>
      </c>
      <c r="E56" s="178" t="s">
        <v>161</v>
      </c>
    </row>
    <row r="57" spans="1:5" ht="12">
      <c r="A57" s="179">
        <v>6</v>
      </c>
      <c r="B57" s="179">
        <v>20</v>
      </c>
      <c r="C57" s="180">
        <v>910</v>
      </c>
      <c r="D57" s="178" t="s">
        <v>162</v>
      </c>
      <c r="E57" s="178" t="s">
        <v>163</v>
      </c>
    </row>
    <row r="58" spans="1:5" ht="12">
      <c r="A58" s="179">
        <v>4</v>
      </c>
      <c r="B58" s="179">
        <v>41</v>
      </c>
      <c r="C58" s="180">
        <v>980</v>
      </c>
      <c r="D58" s="178" t="s">
        <v>164</v>
      </c>
      <c r="E58" s="178" t="s">
        <v>165</v>
      </c>
    </row>
    <row r="59" spans="1:5" ht="12">
      <c r="A59" s="179">
        <v>3</v>
      </c>
      <c r="B59" s="179">
        <v>22</v>
      </c>
      <c r="C59" s="180">
        <v>994</v>
      </c>
      <c r="D59" s="178" t="s">
        <v>166</v>
      </c>
      <c r="E59" s="178" t="s">
        <v>167</v>
      </c>
    </row>
    <row r="60" spans="1:5" ht="12">
      <c r="A60" s="179">
        <v>7</v>
      </c>
      <c r="B60" s="179">
        <v>59</v>
      </c>
      <c r="C60" s="180">
        <v>1029</v>
      </c>
      <c r="D60" s="178" t="s">
        <v>168</v>
      </c>
      <c r="E60" s="178" t="s">
        <v>172</v>
      </c>
    </row>
    <row r="61" spans="1:5" ht="12">
      <c r="A61" s="179">
        <v>1</v>
      </c>
      <c r="B61" s="179">
        <v>45</v>
      </c>
      <c r="C61" s="180">
        <v>1015</v>
      </c>
      <c r="D61" s="178" t="s">
        <v>173</v>
      </c>
      <c r="E61" s="178" t="s">
        <v>174</v>
      </c>
    </row>
    <row r="62" spans="1:5" ht="12">
      <c r="A62" s="179">
        <v>2</v>
      </c>
      <c r="B62" s="179">
        <v>30</v>
      </c>
      <c r="C62" s="180">
        <v>5054</v>
      </c>
      <c r="D62" s="178" t="s">
        <v>175</v>
      </c>
      <c r="E62" s="178" t="s">
        <v>176</v>
      </c>
    </row>
    <row r="63" spans="1:5" ht="12">
      <c r="A63" s="179">
        <v>11</v>
      </c>
      <c r="B63" s="179">
        <v>3</v>
      </c>
      <c r="C63" s="180">
        <v>1078</v>
      </c>
      <c r="D63" s="178" t="s">
        <v>177</v>
      </c>
      <c r="E63" s="178" t="s">
        <v>178</v>
      </c>
    </row>
    <row r="64" spans="1:5" ht="12">
      <c r="A64" s="179">
        <v>7</v>
      </c>
      <c r="B64" s="179">
        <v>8</v>
      </c>
      <c r="C64" s="180">
        <v>1085</v>
      </c>
      <c r="D64" s="178" t="s">
        <v>179</v>
      </c>
      <c r="E64" s="178" t="s">
        <v>180</v>
      </c>
    </row>
    <row r="65" spans="1:5" ht="12">
      <c r="A65" s="179">
        <v>10</v>
      </c>
      <c r="B65" s="179">
        <v>9</v>
      </c>
      <c r="C65" s="180">
        <v>1092</v>
      </c>
      <c r="D65" s="178" t="s">
        <v>181</v>
      </c>
      <c r="E65" s="178" t="s">
        <v>182</v>
      </c>
    </row>
    <row r="66" spans="1:5" ht="12">
      <c r="A66" s="179">
        <v>11</v>
      </c>
      <c r="B66" s="179">
        <v>48</v>
      </c>
      <c r="C66" s="180">
        <v>1120</v>
      </c>
      <c r="D66" s="178" t="s">
        <v>183</v>
      </c>
      <c r="E66" s="178" t="s">
        <v>184</v>
      </c>
    </row>
    <row r="67" spans="1:5" ht="12">
      <c r="A67" s="179">
        <v>11</v>
      </c>
      <c r="B67" s="179">
        <v>48</v>
      </c>
      <c r="C67" s="180">
        <v>1127</v>
      </c>
      <c r="D67" s="178" t="s">
        <v>185</v>
      </c>
      <c r="E67" s="178" t="s">
        <v>186</v>
      </c>
    </row>
    <row r="68" spans="1:5" ht="12">
      <c r="A68" s="179">
        <v>2</v>
      </c>
      <c r="B68" s="179">
        <v>53</v>
      </c>
      <c r="C68" s="180">
        <v>1134</v>
      </c>
      <c r="D68" s="178" t="s">
        <v>187</v>
      </c>
      <c r="E68" s="178" t="s">
        <v>188</v>
      </c>
    </row>
    <row r="69" spans="1:5" ht="12">
      <c r="A69" s="179">
        <v>8</v>
      </c>
      <c r="B69" s="179">
        <v>68</v>
      </c>
      <c r="C69" s="180">
        <v>1141</v>
      </c>
      <c r="D69" s="178" t="s">
        <v>189</v>
      </c>
      <c r="E69" s="178" t="s">
        <v>190</v>
      </c>
    </row>
    <row r="70" spans="1:5" ht="12">
      <c r="A70" s="179">
        <v>4</v>
      </c>
      <c r="B70" s="179">
        <v>6</v>
      </c>
      <c r="C70" s="180">
        <v>1155</v>
      </c>
      <c r="D70" s="178" t="s">
        <v>191</v>
      </c>
      <c r="E70" s="178" t="s">
        <v>192</v>
      </c>
    </row>
    <row r="71" spans="1:5" ht="12">
      <c r="A71" s="179">
        <v>10</v>
      </c>
      <c r="B71" s="179">
        <v>10</v>
      </c>
      <c r="C71" s="180">
        <v>1162</v>
      </c>
      <c r="D71" s="178" t="s">
        <v>193</v>
      </c>
      <c r="E71" s="178" t="s">
        <v>194</v>
      </c>
    </row>
    <row r="72" spans="1:5" ht="12">
      <c r="A72" s="179">
        <v>8</v>
      </c>
      <c r="B72" s="179">
        <v>38</v>
      </c>
      <c r="C72" s="180">
        <v>1169</v>
      </c>
      <c r="D72" s="178" t="s">
        <v>195</v>
      </c>
      <c r="E72" s="178" t="s">
        <v>196</v>
      </c>
    </row>
    <row r="73" spans="1:5" ht="12">
      <c r="A73" s="179">
        <v>11</v>
      </c>
      <c r="B73" s="179">
        <v>17</v>
      </c>
      <c r="C73" s="180">
        <v>1176</v>
      </c>
      <c r="D73" s="178" t="s">
        <v>197</v>
      </c>
      <c r="E73" s="178" t="s">
        <v>198</v>
      </c>
    </row>
    <row r="74" spans="1:5" ht="12">
      <c r="A74" s="179">
        <v>5</v>
      </c>
      <c r="B74" s="179">
        <v>11</v>
      </c>
      <c r="C74" s="180">
        <v>1183</v>
      </c>
      <c r="D74" s="178" t="s">
        <v>199</v>
      </c>
      <c r="E74" s="178" t="s">
        <v>200</v>
      </c>
    </row>
    <row r="75" spans="1:5" ht="12">
      <c r="A75" s="179">
        <v>10</v>
      </c>
      <c r="B75" s="179">
        <v>9</v>
      </c>
      <c r="C75" s="180">
        <v>1204</v>
      </c>
      <c r="D75" s="178" t="s">
        <v>201</v>
      </c>
      <c r="E75" s="178" t="s">
        <v>202</v>
      </c>
    </row>
    <row r="76" spans="1:5" ht="12">
      <c r="A76" s="179">
        <v>8</v>
      </c>
      <c r="B76" s="179">
        <v>21</v>
      </c>
      <c r="C76" s="180">
        <v>1218</v>
      </c>
      <c r="D76" s="178" t="s">
        <v>203</v>
      </c>
      <c r="E76" s="178" t="s">
        <v>204</v>
      </c>
    </row>
    <row r="77" spans="1:5" ht="12">
      <c r="A77" s="179">
        <v>8</v>
      </c>
      <c r="B77" s="179">
        <v>38</v>
      </c>
      <c r="C77" s="180">
        <v>1232</v>
      </c>
      <c r="D77" s="178" t="s">
        <v>205</v>
      </c>
      <c r="E77" s="178" t="s">
        <v>206</v>
      </c>
    </row>
    <row r="78" spans="1:5" ht="12">
      <c r="A78" s="179">
        <v>3</v>
      </c>
      <c r="B78" s="179">
        <v>22</v>
      </c>
      <c r="C78" s="180">
        <v>1246</v>
      </c>
      <c r="D78" s="178" t="s">
        <v>207</v>
      </c>
      <c r="E78" s="178" t="s">
        <v>208</v>
      </c>
    </row>
    <row r="79" spans="1:5" ht="12">
      <c r="A79" s="179">
        <v>1</v>
      </c>
      <c r="B79" s="179">
        <v>40</v>
      </c>
      <c r="C79" s="180">
        <v>1253</v>
      </c>
      <c r="D79" s="178" t="s">
        <v>209</v>
      </c>
      <c r="E79" s="178" t="s">
        <v>210</v>
      </c>
    </row>
    <row r="80" spans="1:5" ht="12">
      <c r="A80" s="179">
        <v>11</v>
      </c>
      <c r="B80" s="179">
        <v>3</v>
      </c>
      <c r="C80" s="180">
        <v>1260</v>
      </c>
      <c r="D80" s="178" t="s">
        <v>211</v>
      </c>
      <c r="E80" s="178" t="s">
        <v>212</v>
      </c>
    </row>
    <row r="81" spans="1:5" ht="12">
      <c r="A81" s="179">
        <v>9</v>
      </c>
      <c r="B81" s="179">
        <v>37</v>
      </c>
      <c r="C81" s="180">
        <v>4970</v>
      </c>
      <c r="D81" s="178" t="s">
        <v>213</v>
      </c>
      <c r="E81" s="178" t="s">
        <v>214</v>
      </c>
    </row>
    <row r="82" spans="1:5" ht="12">
      <c r="A82" s="179">
        <v>3</v>
      </c>
      <c r="B82" s="179">
        <v>33</v>
      </c>
      <c r="C82" s="180">
        <v>1295</v>
      </c>
      <c r="D82" s="178" t="s">
        <v>215</v>
      </c>
      <c r="E82" s="178" t="s">
        <v>216</v>
      </c>
    </row>
    <row r="83" spans="1:5" ht="12">
      <c r="A83" s="179">
        <v>2</v>
      </c>
      <c r="B83" s="179">
        <v>13</v>
      </c>
      <c r="C83" s="180">
        <v>1309</v>
      </c>
      <c r="D83" s="178" t="s">
        <v>217</v>
      </c>
      <c r="E83" s="178" t="s">
        <v>218</v>
      </c>
    </row>
    <row r="84" spans="1:5" ht="12">
      <c r="A84" s="179">
        <v>2</v>
      </c>
      <c r="B84" s="179">
        <v>13</v>
      </c>
      <c r="C84" s="180">
        <v>1316</v>
      </c>
      <c r="D84" s="178" t="s">
        <v>219</v>
      </c>
      <c r="E84" s="178" t="s">
        <v>220</v>
      </c>
    </row>
    <row r="85" spans="1:5" ht="12">
      <c r="A85" s="179">
        <v>2</v>
      </c>
      <c r="B85" s="179">
        <v>64</v>
      </c>
      <c r="C85" s="180">
        <v>1380</v>
      </c>
      <c r="D85" s="178" t="s">
        <v>221</v>
      </c>
      <c r="E85" s="178" t="s">
        <v>222</v>
      </c>
    </row>
    <row r="86" spans="1:5" ht="12">
      <c r="A86" s="179">
        <v>7</v>
      </c>
      <c r="B86" s="179">
        <v>5</v>
      </c>
      <c r="C86" s="180">
        <v>1407</v>
      </c>
      <c r="D86" s="178" t="s">
        <v>223</v>
      </c>
      <c r="E86" s="178" t="s">
        <v>224</v>
      </c>
    </row>
    <row r="87" spans="1:5" ht="12">
      <c r="A87" s="179">
        <v>7</v>
      </c>
      <c r="B87" s="179">
        <v>5</v>
      </c>
      <c r="C87" s="180">
        <v>1414</v>
      </c>
      <c r="D87" s="178" t="s">
        <v>225</v>
      </c>
      <c r="E87" s="178" t="s">
        <v>226</v>
      </c>
    </row>
    <row r="88" spans="1:5" ht="12">
      <c r="A88" s="179">
        <v>4</v>
      </c>
      <c r="B88" s="179">
        <v>62</v>
      </c>
      <c r="C88" s="180">
        <v>1421</v>
      </c>
      <c r="D88" s="178" t="s">
        <v>227</v>
      </c>
      <c r="E88" s="178" t="s">
        <v>228</v>
      </c>
    </row>
    <row r="89" spans="1:5" ht="12">
      <c r="A89" s="179">
        <v>6</v>
      </c>
      <c r="B89" s="179">
        <v>14</v>
      </c>
      <c r="C89" s="180">
        <v>2744</v>
      </c>
      <c r="D89" s="178" t="s">
        <v>229</v>
      </c>
      <c r="E89" s="178" t="s">
        <v>230</v>
      </c>
    </row>
    <row r="90" spans="1:5" ht="12">
      <c r="A90" s="179">
        <v>3</v>
      </c>
      <c r="B90" s="179">
        <v>25</v>
      </c>
      <c r="C90" s="180">
        <v>1428</v>
      </c>
      <c r="D90" s="178" t="s">
        <v>231</v>
      </c>
      <c r="E90" s="178" t="s">
        <v>232</v>
      </c>
    </row>
    <row r="91" spans="1:5" ht="12">
      <c r="A91" s="179">
        <v>2</v>
      </c>
      <c r="B91" s="179">
        <v>51</v>
      </c>
      <c r="C91" s="180">
        <v>1449</v>
      </c>
      <c r="D91" s="178" t="s">
        <v>233</v>
      </c>
      <c r="E91" s="178" t="s">
        <v>234</v>
      </c>
    </row>
    <row r="92" spans="1:5" ht="12">
      <c r="A92" s="179">
        <v>12</v>
      </c>
      <c r="B92" s="179">
        <v>4</v>
      </c>
      <c r="C92" s="180">
        <v>1491</v>
      </c>
      <c r="D92" s="178" t="s">
        <v>235</v>
      </c>
      <c r="E92" s="178" t="s">
        <v>236</v>
      </c>
    </row>
    <row r="93" spans="1:5" ht="12">
      <c r="A93" s="179">
        <v>11</v>
      </c>
      <c r="B93" s="179">
        <v>46</v>
      </c>
      <c r="C93" s="180">
        <v>1499</v>
      </c>
      <c r="D93" s="178" t="s">
        <v>237</v>
      </c>
      <c r="E93" s="178" t="s">
        <v>238</v>
      </c>
    </row>
    <row r="94" spans="1:5" ht="12">
      <c r="A94" s="179">
        <v>2</v>
      </c>
      <c r="B94" s="179">
        <v>64</v>
      </c>
      <c r="C94" s="180">
        <v>1540</v>
      </c>
      <c r="D94" s="178" t="s">
        <v>239</v>
      </c>
      <c r="E94" s="178" t="s">
        <v>240</v>
      </c>
    </row>
    <row r="95" spans="1:5" ht="12">
      <c r="A95" s="179">
        <v>10</v>
      </c>
      <c r="B95" s="179">
        <v>18</v>
      </c>
      <c r="C95" s="180">
        <v>1554</v>
      </c>
      <c r="D95" s="178" t="s">
        <v>241</v>
      </c>
      <c r="E95" s="178" t="s">
        <v>242</v>
      </c>
    </row>
    <row r="96" spans="1:5" ht="12">
      <c r="A96" s="179">
        <v>9</v>
      </c>
      <c r="B96" s="179">
        <v>37</v>
      </c>
      <c r="C96" s="180">
        <v>1561</v>
      </c>
      <c r="D96" s="178" t="s">
        <v>243</v>
      </c>
      <c r="E96" s="178" t="s">
        <v>244</v>
      </c>
    </row>
    <row r="97" spans="1:5" ht="12">
      <c r="A97" s="179">
        <v>2</v>
      </c>
      <c r="B97" s="179">
        <v>53</v>
      </c>
      <c r="C97" s="180">
        <v>1568</v>
      </c>
      <c r="D97" s="178" t="s">
        <v>245</v>
      </c>
      <c r="E97" s="178" t="s">
        <v>246</v>
      </c>
    </row>
    <row r="98" spans="1:5" ht="12">
      <c r="A98" s="179">
        <v>9</v>
      </c>
      <c r="B98" s="179">
        <v>34</v>
      </c>
      <c r="C98" s="180">
        <v>1582</v>
      </c>
      <c r="D98" s="178" t="s">
        <v>247</v>
      </c>
      <c r="E98" s="178" t="s">
        <v>248</v>
      </c>
    </row>
    <row r="99" spans="1:5" ht="12">
      <c r="A99" s="179">
        <v>10</v>
      </c>
      <c r="B99" s="179">
        <v>61</v>
      </c>
      <c r="C99" s="180">
        <v>1600</v>
      </c>
      <c r="D99" s="178" t="s">
        <v>249</v>
      </c>
      <c r="E99" s="178" t="s">
        <v>250</v>
      </c>
    </row>
    <row r="100" spans="1:5" ht="12">
      <c r="A100" s="179">
        <v>11</v>
      </c>
      <c r="B100" s="179">
        <v>17</v>
      </c>
      <c r="C100" s="180">
        <v>1645</v>
      </c>
      <c r="D100" s="178" t="s">
        <v>251</v>
      </c>
      <c r="E100" s="178" t="s">
        <v>252</v>
      </c>
    </row>
    <row r="101" spans="1:5" ht="12">
      <c r="A101" s="179">
        <v>7</v>
      </c>
      <c r="B101" s="179">
        <v>59</v>
      </c>
      <c r="C101" s="180">
        <v>1631</v>
      </c>
      <c r="D101" s="178" t="s">
        <v>259</v>
      </c>
      <c r="E101" s="178" t="s">
        <v>260</v>
      </c>
    </row>
    <row r="102" spans="1:5" ht="12">
      <c r="A102" s="179">
        <v>2</v>
      </c>
      <c r="B102" s="179">
        <v>64</v>
      </c>
      <c r="C102" s="180">
        <v>1638</v>
      </c>
      <c r="D102" s="178" t="s">
        <v>261</v>
      </c>
      <c r="E102" s="178" t="s">
        <v>262</v>
      </c>
    </row>
    <row r="103" spans="1:5" ht="12">
      <c r="A103" s="179">
        <v>11</v>
      </c>
      <c r="B103" s="179">
        <v>47</v>
      </c>
      <c r="C103" s="180">
        <v>1659</v>
      </c>
      <c r="D103" s="178" t="s">
        <v>263</v>
      </c>
      <c r="E103" s="178" t="s">
        <v>264</v>
      </c>
    </row>
    <row r="104" spans="1:5" ht="12">
      <c r="A104" s="179">
        <v>1</v>
      </c>
      <c r="B104" s="179">
        <v>67</v>
      </c>
      <c r="C104" s="180">
        <v>714</v>
      </c>
      <c r="D104" s="178" t="s">
        <v>265</v>
      </c>
      <c r="E104" s="178" t="s">
        <v>266</v>
      </c>
    </row>
    <row r="105" spans="1:5" ht="12">
      <c r="A105" s="179">
        <v>11</v>
      </c>
      <c r="B105" s="179">
        <v>47</v>
      </c>
      <c r="C105" s="180">
        <v>1666</v>
      </c>
      <c r="D105" s="178" t="s">
        <v>267</v>
      </c>
      <c r="E105" s="178" t="s">
        <v>268</v>
      </c>
    </row>
    <row r="106" spans="1:5" ht="12">
      <c r="A106" s="179">
        <v>6</v>
      </c>
      <c r="B106" s="179">
        <v>66</v>
      </c>
      <c r="C106" s="180">
        <v>1687</v>
      </c>
      <c r="D106" s="178" t="s">
        <v>269</v>
      </c>
      <c r="E106" s="178" t="s">
        <v>270</v>
      </c>
    </row>
    <row r="107" spans="1:5" ht="12">
      <c r="A107" s="179">
        <v>2</v>
      </c>
      <c r="B107" s="179">
        <v>53</v>
      </c>
      <c r="C107" s="180">
        <v>1694</v>
      </c>
      <c r="D107" s="178" t="s">
        <v>271</v>
      </c>
      <c r="E107" s="178" t="s">
        <v>272</v>
      </c>
    </row>
    <row r="108" spans="1:5" ht="12">
      <c r="A108" s="179">
        <v>10</v>
      </c>
      <c r="B108" s="179">
        <v>18</v>
      </c>
      <c r="C108" s="180">
        <v>1729</v>
      </c>
      <c r="D108" s="178" t="s">
        <v>273</v>
      </c>
      <c r="E108" s="178" t="s">
        <v>274</v>
      </c>
    </row>
    <row r="109" spans="1:5" ht="12">
      <c r="A109" s="179">
        <v>5</v>
      </c>
      <c r="B109" s="179">
        <v>11</v>
      </c>
      <c r="C109" s="180">
        <v>1736</v>
      </c>
      <c r="D109" s="178" t="s">
        <v>275</v>
      </c>
      <c r="E109" s="178" t="s">
        <v>276</v>
      </c>
    </row>
    <row r="110" spans="1:5" ht="12">
      <c r="A110" s="179">
        <v>3</v>
      </c>
      <c r="B110" s="179">
        <v>22</v>
      </c>
      <c r="C110" s="180">
        <v>1813</v>
      </c>
      <c r="D110" s="178" t="s">
        <v>277</v>
      </c>
      <c r="E110" s="178" t="s">
        <v>278</v>
      </c>
    </row>
    <row r="111" spans="1:5" ht="12">
      <c r="A111" s="179">
        <v>10</v>
      </c>
      <c r="B111" s="179">
        <v>54</v>
      </c>
      <c r="C111" s="180">
        <v>5757</v>
      </c>
      <c r="D111" s="178" t="s">
        <v>279</v>
      </c>
      <c r="E111" s="178" t="s">
        <v>280</v>
      </c>
    </row>
    <row r="112" spans="1:5" ht="12">
      <c r="A112" s="179">
        <v>8</v>
      </c>
      <c r="B112" s="179">
        <v>19</v>
      </c>
      <c r="C112" s="180">
        <v>1855</v>
      </c>
      <c r="D112" s="178" t="s">
        <v>281</v>
      </c>
      <c r="E112" s="178" t="s">
        <v>282</v>
      </c>
    </row>
    <row r="113" spans="1:5" ht="12">
      <c r="A113" s="179">
        <v>6</v>
      </c>
      <c r="B113" s="179">
        <v>20</v>
      </c>
      <c r="C113" s="180">
        <v>1862</v>
      </c>
      <c r="D113" s="178" t="s">
        <v>283</v>
      </c>
      <c r="E113" s="178" t="s">
        <v>284</v>
      </c>
    </row>
    <row r="114" spans="1:4" ht="12">
      <c r="A114" s="179">
        <v>2</v>
      </c>
      <c r="B114" s="179">
        <v>64</v>
      </c>
      <c r="C114" s="180">
        <v>1870</v>
      </c>
      <c r="D114" s="178" t="s">
        <v>285</v>
      </c>
    </row>
    <row r="115" spans="1:4" ht="12">
      <c r="A115" s="179">
        <v>2</v>
      </c>
      <c r="B115" s="179">
        <v>28</v>
      </c>
      <c r="C115" s="180">
        <v>1883</v>
      </c>
      <c r="D115" s="178" t="s">
        <v>286</v>
      </c>
    </row>
    <row r="116" spans="1:4" ht="12">
      <c r="A116" s="179">
        <v>1</v>
      </c>
      <c r="B116" s="179">
        <v>40</v>
      </c>
      <c r="C116" s="180">
        <v>1890</v>
      </c>
      <c r="D116" s="178" t="s">
        <v>287</v>
      </c>
    </row>
    <row r="117" spans="1:4" ht="12">
      <c r="A117" s="179">
        <v>1</v>
      </c>
      <c r="B117" s="179">
        <v>40</v>
      </c>
      <c r="C117" s="180">
        <v>1900</v>
      </c>
      <c r="D117" s="178" t="s">
        <v>288</v>
      </c>
    </row>
    <row r="118" spans="1:4" ht="12">
      <c r="A118" s="179">
        <v>11</v>
      </c>
      <c r="B118" s="179">
        <v>48</v>
      </c>
      <c r="C118" s="180">
        <v>1939</v>
      </c>
      <c r="D118" s="178" t="s">
        <v>289</v>
      </c>
    </row>
    <row r="119" spans="1:4" ht="12">
      <c r="A119" s="179">
        <v>6</v>
      </c>
      <c r="B119" s="179">
        <v>44</v>
      </c>
      <c r="C119" s="180">
        <v>1953</v>
      </c>
      <c r="D119" s="178" t="s">
        <v>290</v>
      </c>
    </row>
    <row r="120" spans="1:4" ht="12">
      <c r="A120" s="179">
        <v>6</v>
      </c>
      <c r="B120" s="179">
        <v>66</v>
      </c>
      <c r="C120" s="180">
        <v>4843</v>
      </c>
      <c r="D120" s="178" t="s">
        <v>291</v>
      </c>
    </row>
    <row r="121" spans="1:4" ht="12">
      <c r="A121" s="179">
        <v>4</v>
      </c>
      <c r="B121" s="179">
        <v>61</v>
      </c>
      <c r="C121" s="180">
        <v>2009</v>
      </c>
      <c r="D121" s="178" t="s">
        <v>292</v>
      </c>
    </row>
    <row r="122" spans="1:4" ht="12">
      <c r="A122" s="179">
        <v>2</v>
      </c>
      <c r="B122" s="179">
        <v>64</v>
      </c>
      <c r="C122" s="180">
        <v>2044</v>
      </c>
      <c r="D122" s="178" t="s">
        <v>293</v>
      </c>
    </row>
    <row r="123" spans="1:4" ht="12">
      <c r="A123" s="179">
        <v>2</v>
      </c>
      <c r="B123" s="179">
        <v>64</v>
      </c>
      <c r="C123" s="180">
        <v>2051</v>
      </c>
      <c r="D123" s="178" t="s">
        <v>294</v>
      </c>
    </row>
    <row r="124" spans="1:4" ht="12">
      <c r="A124" s="179">
        <v>1</v>
      </c>
      <c r="B124" s="179">
        <v>66</v>
      </c>
      <c r="C124" s="180">
        <v>2058</v>
      </c>
      <c r="D124" s="178" t="s">
        <v>295</v>
      </c>
    </row>
    <row r="125" spans="1:4" ht="12">
      <c r="A125" s="179">
        <v>7</v>
      </c>
      <c r="B125" s="179">
        <v>15</v>
      </c>
      <c r="C125" s="180">
        <v>2114</v>
      </c>
      <c r="D125" s="178" t="s">
        <v>296</v>
      </c>
    </row>
    <row r="126" spans="1:4" ht="12">
      <c r="A126" s="179">
        <v>8</v>
      </c>
      <c r="B126" s="179">
        <v>42</v>
      </c>
      <c r="C126" s="180">
        <v>2128</v>
      </c>
      <c r="D126" s="178" t="s">
        <v>297</v>
      </c>
    </row>
    <row r="127" spans="1:4" ht="12">
      <c r="A127" s="179">
        <v>10</v>
      </c>
      <c r="B127" s="179">
        <v>60</v>
      </c>
      <c r="C127" s="180">
        <v>2135</v>
      </c>
      <c r="D127" s="178" t="s">
        <v>298</v>
      </c>
    </row>
    <row r="128" spans="1:4" ht="12">
      <c r="A128" s="179">
        <v>10</v>
      </c>
      <c r="B128" s="179">
        <v>6</v>
      </c>
      <c r="C128" s="180">
        <v>2142</v>
      </c>
      <c r="D128" s="178" t="s">
        <v>299</v>
      </c>
    </row>
    <row r="129" spans="1:4" ht="12">
      <c r="A129" s="179">
        <v>1</v>
      </c>
      <c r="B129" s="179">
        <v>40</v>
      </c>
      <c r="C129" s="180">
        <v>2184</v>
      </c>
      <c r="D129" s="178" t="s">
        <v>300</v>
      </c>
    </row>
    <row r="130" spans="1:4" ht="12">
      <c r="A130" s="179">
        <v>11</v>
      </c>
      <c r="B130" s="179">
        <v>55</v>
      </c>
      <c r="C130" s="180">
        <v>2198</v>
      </c>
      <c r="D130" s="178" t="s">
        <v>301</v>
      </c>
    </row>
    <row r="131" spans="1:4" ht="12">
      <c r="A131" s="179">
        <v>12</v>
      </c>
      <c r="B131" s="179">
        <v>2</v>
      </c>
      <c r="C131" s="180">
        <v>2205</v>
      </c>
      <c r="D131" s="178" t="s">
        <v>302</v>
      </c>
    </row>
    <row r="132" spans="1:4" ht="12">
      <c r="A132" s="179">
        <v>8</v>
      </c>
      <c r="B132" s="179">
        <v>38</v>
      </c>
      <c r="C132" s="180">
        <v>2212</v>
      </c>
      <c r="D132" s="178" t="s">
        <v>303</v>
      </c>
    </row>
    <row r="133" spans="1:4" ht="12">
      <c r="A133" s="179">
        <v>1</v>
      </c>
      <c r="B133" s="179">
        <v>45</v>
      </c>
      <c r="C133" s="180">
        <v>2217</v>
      </c>
      <c r="D133" s="178" t="s">
        <v>304</v>
      </c>
    </row>
    <row r="134" spans="1:4" ht="12">
      <c r="A134" s="179">
        <v>10</v>
      </c>
      <c r="B134" s="179">
        <v>10</v>
      </c>
      <c r="C134" s="180">
        <v>2226</v>
      </c>
      <c r="D134" s="178" t="s">
        <v>305</v>
      </c>
    </row>
    <row r="135" spans="1:4" ht="12">
      <c r="A135" s="179">
        <v>11</v>
      </c>
      <c r="B135" s="179">
        <v>7</v>
      </c>
      <c r="C135" s="180">
        <v>2233</v>
      </c>
      <c r="D135" s="178" t="s">
        <v>306</v>
      </c>
    </row>
    <row r="136" spans="1:4" ht="12">
      <c r="A136" s="179">
        <v>7</v>
      </c>
      <c r="B136" s="179">
        <v>5</v>
      </c>
      <c r="C136" s="180">
        <v>2289</v>
      </c>
      <c r="D136" s="178" t="s">
        <v>307</v>
      </c>
    </row>
    <row r="137" spans="1:4" ht="12">
      <c r="A137" s="179">
        <v>6</v>
      </c>
      <c r="B137" s="179">
        <v>24</v>
      </c>
      <c r="C137" s="180">
        <v>2310</v>
      </c>
      <c r="D137" s="178" t="s">
        <v>308</v>
      </c>
    </row>
    <row r="138" spans="1:4" ht="12">
      <c r="A138" s="179">
        <v>1</v>
      </c>
      <c r="B138" s="179">
        <v>40</v>
      </c>
      <c r="C138" s="180">
        <v>2296</v>
      </c>
      <c r="D138" s="178" t="s">
        <v>309</v>
      </c>
    </row>
    <row r="139" spans="1:4" ht="12">
      <c r="A139" s="179">
        <v>1</v>
      </c>
      <c r="B139" s="179">
        <v>40</v>
      </c>
      <c r="C139" s="180">
        <v>2303</v>
      </c>
      <c r="D139" s="178" t="s">
        <v>310</v>
      </c>
    </row>
    <row r="140" spans="1:4" ht="12">
      <c r="A140" s="179">
        <v>10</v>
      </c>
      <c r="B140" s="179">
        <v>10</v>
      </c>
      <c r="C140" s="180">
        <v>2394</v>
      </c>
      <c r="D140" s="178" t="s">
        <v>311</v>
      </c>
    </row>
    <row r="141" spans="1:4" ht="12">
      <c r="A141" s="179">
        <v>1</v>
      </c>
      <c r="B141" s="179">
        <v>67</v>
      </c>
      <c r="C141" s="180">
        <v>2420</v>
      </c>
      <c r="D141" s="178" t="s">
        <v>312</v>
      </c>
    </row>
    <row r="142" spans="1:4" ht="12">
      <c r="A142" s="179">
        <v>6</v>
      </c>
      <c r="B142" s="179">
        <v>66</v>
      </c>
      <c r="C142" s="180">
        <v>2443</v>
      </c>
      <c r="D142" s="178" t="s">
        <v>313</v>
      </c>
    </row>
    <row r="143" spans="1:4" ht="12">
      <c r="A143" s="179">
        <v>6</v>
      </c>
      <c r="B143" s="179">
        <v>66</v>
      </c>
      <c r="C143" s="180">
        <v>2436</v>
      </c>
      <c r="D143" s="178" t="s">
        <v>314</v>
      </c>
    </row>
    <row r="144" spans="1:4" ht="12">
      <c r="A144" s="179">
        <v>1</v>
      </c>
      <c r="B144" s="179">
        <v>67</v>
      </c>
      <c r="C144" s="180">
        <v>2460</v>
      </c>
      <c r="D144" s="178" t="s">
        <v>315</v>
      </c>
    </row>
    <row r="145" spans="1:4" ht="12">
      <c r="A145" s="179">
        <v>12</v>
      </c>
      <c r="B145" s="179">
        <v>57</v>
      </c>
      <c r="C145" s="180">
        <v>2478</v>
      </c>
      <c r="D145" s="178" t="s">
        <v>316</v>
      </c>
    </row>
    <row r="146" spans="1:4" ht="12">
      <c r="A146" s="179">
        <v>6</v>
      </c>
      <c r="B146" s="179">
        <v>14</v>
      </c>
      <c r="C146" s="180">
        <v>2523</v>
      </c>
      <c r="D146" s="178" t="s">
        <v>317</v>
      </c>
    </row>
    <row r="147" spans="1:4" ht="12">
      <c r="A147" s="179">
        <v>3</v>
      </c>
      <c r="B147" s="179">
        <v>25</v>
      </c>
      <c r="C147" s="180">
        <v>2527</v>
      </c>
      <c r="D147" s="178" t="s">
        <v>318</v>
      </c>
    </row>
    <row r="148" spans="1:4" ht="12">
      <c r="A148" s="179">
        <v>7</v>
      </c>
      <c r="B148" s="179">
        <v>8</v>
      </c>
      <c r="C148" s="180">
        <v>2534</v>
      </c>
      <c r="D148" s="178" t="s">
        <v>319</v>
      </c>
    </row>
    <row r="149" spans="1:4" ht="12">
      <c r="A149" s="179">
        <v>4</v>
      </c>
      <c r="B149" s="179">
        <v>62</v>
      </c>
      <c r="C149" s="180">
        <v>2541</v>
      </c>
      <c r="D149" s="178" t="s">
        <v>320</v>
      </c>
    </row>
    <row r="150" spans="1:4" ht="12">
      <c r="A150" s="179">
        <v>4</v>
      </c>
      <c r="B150" s="179">
        <v>32</v>
      </c>
      <c r="C150" s="180">
        <v>2562</v>
      </c>
      <c r="D150" s="178" t="s">
        <v>321</v>
      </c>
    </row>
    <row r="151" spans="1:4" ht="12">
      <c r="A151" s="179">
        <v>6</v>
      </c>
      <c r="B151" s="179">
        <v>14</v>
      </c>
      <c r="C151" s="180">
        <v>2576</v>
      </c>
      <c r="D151" s="178" t="s">
        <v>322</v>
      </c>
    </row>
    <row r="152" spans="1:4" ht="12">
      <c r="A152" s="179">
        <v>6</v>
      </c>
      <c r="B152" s="179">
        <v>44</v>
      </c>
      <c r="C152" s="180">
        <v>2583</v>
      </c>
      <c r="D152" s="178" t="s">
        <v>323</v>
      </c>
    </row>
    <row r="153" spans="1:4" ht="12">
      <c r="A153" s="179">
        <v>7</v>
      </c>
      <c r="B153" s="179">
        <v>59</v>
      </c>
      <c r="C153" s="180">
        <v>2605</v>
      </c>
      <c r="D153" s="178" t="s">
        <v>324</v>
      </c>
    </row>
    <row r="154" spans="1:4" ht="12">
      <c r="A154" s="179">
        <v>7</v>
      </c>
      <c r="B154" s="179">
        <v>5</v>
      </c>
      <c r="C154" s="180">
        <v>2604</v>
      </c>
      <c r="D154" s="178" t="s">
        <v>325</v>
      </c>
    </row>
    <row r="155" spans="1:4" ht="12">
      <c r="A155" s="179">
        <v>11</v>
      </c>
      <c r="B155" s="179">
        <v>55</v>
      </c>
      <c r="C155" s="180">
        <v>2611</v>
      </c>
      <c r="D155" s="178" t="s">
        <v>326</v>
      </c>
    </row>
    <row r="156" spans="1:4" ht="12">
      <c r="A156" s="179">
        <v>12</v>
      </c>
      <c r="B156" s="179">
        <v>26</v>
      </c>
      <c r="C156" s="180">
        <v>2618</v>
      </c>
      <c r="D156" s="178" t="s">
        <v>327</v>
      </c>
    </row>
    <row r="157" spans="1:4" ht="12">
      <c r="A157" s="179">
        <v>6</v>
      </c>
      <c r="B157" s="179">
        <v>14</v>
      </c>
      <c r="C157" s="180">
        <v>2625</v>
      </c>
      <c r="D157" s="178" t="s">
        <v>328</v>
      </c>
    </row>
    <row r="158" spans="1:4" ht="12">
      <c r="A158" s="179">
        <v>4</v>
      </c>
      <c r="B158" s="179">
        <v>61</v>
      </c>
      <c r="C158" s="180">
        <v>2632</v>
      </c>
      <c r="D158" s="178" t="s">
        <v>329</v>
      </c>
    </row>
    <row r="159" spans="1:4" ht="12">
      <c r="A159" s="179">
        <v>5</v>
      </c>
      <c r="B159" s="179">
        <v>68</v>
      </c>
      <c r="C159" s="180">
        <v>2639</v>
      </c>
      <c r="D159" s="178" t="s">
        <v>330</v>
      </c>
    </row>
    <row r="160" spans="1:4" ht="12">
      <c r="A160" s="179">
        <v>3</v>
      </c>
      <c r="B160" s="179">
        <v>25</v>
      </c>
      <c r="C160" s="180">
        <v>2646</v>
      </c>
      <c r="D160" s="178" t="s">
        <v>331</v>
      </c>
    </row>
    <row r="161" spans="1:4" ht="12">
      <c r="A161" s="179">
        <v>3</v>
      </c>
      <c r="B161" s="179">
        <v>52</v>
      </c>
      <c r="C161" s="180">
        <v>2660</v>
      </c>
      <c r="D161" s="178" t="s">
        <v>332</v>
      </c>
    </row>
    <row r="162" spans="1:4" ht="12">
      <c r="A162" s="179">
        <v>2</v>
      </c>
      <c r="B162" s="179">
        <v>53</v>
      </c>
      <c r="C162" s="180">
        <v>2695</v>
      </c>
      <c r="D162" s="178" t="s">
        <v>333</v>
      </c>
    </row>
    <row r="163" spans="1:4" ht="12">
      <c r="A163" s="179">
        <v>2</v>
      </c>
      <c r="B163" s="179">
        <v>28</v>
      </c>
      <c r="C163" s="180">
        <v>2702</v>
      </c>
      <c r="D163" s="178" t="s">
        <v>334</v>
      </c>
    </row>
    <row r="164" spans="1:4" ht="12">
      <c r="A164" s="179">
        <v>2</v>
      </c>
      <c r="B164" s="179">
        <v>28</v>
      </c>
      <c r="C164" s="180">
        <v>2730</v>
      </c>
      <c r="D164" s="178" t="s">
        <v>335</v>
      </c>
    </row>
    <row r="165" spans="1:4" ht="12">
      <c r="A165" s="179">
        <v>2</v>
      </c>
      <c r="B165" s="179">
        <v>23</v>
      </c>
      <c r="C165" s="180">
        <v>2737</v>
      </c>
      <c r="D165" s="178" t="s">
        <v>336</v>
      </c>
    </row>
    <row r="166" spans="1:4" ht="12">
      <c r="A166" s="179">
        <v>6</v>
      </c>
      <c r="B166" s="179">
        <v>44</v>
      </c>
      <c r="C166" s="180">
        <v>2758</v>
      </c>
      <c r="D166" s="178" t="s">
        <v>337</v>
      </c>
    </row>
    <row r="167" spans="1:4" ht="12">
      <c r="A167" s="179">
        <v>1</v>
      </c>
      <c r="B167" s="179">
        <v>30</v>
      </c>
      <c r="C167" s="180">
        <v>2793</v>
      </c>
      <c r="D167" s="178" t="s">
        <v>338</v>
      </c>
    </row>
    <row r="168" spans="1:4" ht="12">
      <c r="A168" s="179">
        <v>1</v>
      </c>
      <c r="B168" s="179">
        <v>67</v>
      </c>
      <c r="C168" s="180">
        <v>1376</v>
      </c>
      <c r="D168" s="178" t="s">
        <v>339</v>
      </c>
    </row>
    <row r="169" spans="1:4" ht="12">
      <c r="A169" s="179">
        <v>6</v>
      </c>
      <c r="B169" s="179">
        <v>66</v>
      </c>
      <c r="C169" s="180">
        <v>2800</v>
      </c>
      <c r="D169" s="178" t="s">
        <v>340</v>
      </c>
    </row>
    <row r="170" spans="1:4" ht="12">
      <c r="A170" s="179">
        <v>7</v>
      </c>
      <c r="B170" s="179">
        <v>31</v>
      </c>
      <c r="C170" s="180">
        <v>2814</v>
      </c>
      <c r="D170" s="178" t="s">
        <v>341</v>
      </c>
    </row>
    <row r="171" spans="1:4" ht="12">
      <c r="A171" s="179">
        <v>3</v>
      </c>
      <c r="B171" s="179">
        <v>62</v>
      </c>
      <c r="C171" s="180">
        <v>5960</v>
      </c>
      <c r="D171" s="178" t="s">
        <v>342</v>
      </c>
    </row>
    <row r="172" spans="1:4" ht="12">
      <c r="A172" s="179">
        <v>7</v>
      </c>
      <c r="B172" s="179">
        <v>36</v>
      </c>
      <c r="C172" s="180">
        <v>2828</v>
      </c>
      <c r="D172" s="178" t="s">
        <v>343</v>
      </c>
    </row>
    <row r="173" spans="1:4" ht="12">
      <c r="A173" s="179">
        <v>6</v>
      </c>
      <c r="B173" s="179">
        <v>44</v>
      </c>
      <c r="C173" s="180">
        <v>2835</v>
      </c>
      <c r="D173" s="178" t="s">
        <v>344</v>
      </c>
    </row>
    <row r="174" spans="1:4" ht="12">
      <c r="A174" s="179">
        <v>7</v>
      </c>
      <c r="B174" s="179">
        <v>59</v>
      </c>
      <c r="C174" s="180">
        <v>2842</v>
      </c>
      <c r="D174" s="178" t="s">
        <v>345</v>
      </c>
    </row>
    <row r="175" spans="1:4" ht="12">
      <c r="A175" s="179">
        <v>9</v>
      </c>
      <c r="B175" s="179">
        <v>63</v>
      </c>
      <c r="C175" s="180">
        <v>1848</v>
      </c>
      <c r="D175" s="178" t="s">
        <v>346</v>
      </c>
    </row>
    <row r="176" spans="1:4" ht="12">
      <c r="A176" s="179">
        <v>4</v>
      </c>
      <c r="B176" s="179">
        <v>32</v>
      </c>
      <c r="C176" s="180">
        <v>2849</v>
      </c>
      <c r="D176" s="178" t="s">
        <v>347</v>
      </c>
    </row>
    <row r="177" spans="1:4" ht="12">
      <c r="A177" s="179">
        <v>10</v>
      </c>
      <c r="B177" s="179">
        <v>54</v>
      </c>
      <c r="C177" s="180">
        <v>2856</v>
      </c>
      <c r="D177" s="178" t="s">
        <v>348</v>
      </c>
    </row>
    <row r="178" spans="1:4" ht="12">
      <c r="A178" s="179">
        <v>4</v>
      </c>
      <c r="B178" s="179">
        <v>62</v>
      </c>
      <c r="C178" s="180">
        <v>2863</v>
      </c>
      <c r="D178" s="178" t="s">
        <v>349</v>
      </c>
    </row>
    <row r="179" spans="1:4" ht="12">
      <c r="A179" s="179">
        <v>1</v>
      </c>
      <c r="B179" s="179">
        <v>67</v>
      </c>
      <c r="C179" s="180">
        <v>3862</v>
      </c>
      <c r="D179" s="178" t="s">
        <v>350</v>
      </c>
    </row>
    <row r="180" spans="1:4" ht="12">
      <c r="A180" s="179">
        <v>2</v>
      </c>
      <c r="B180" s="179">
        <v>64</v>
      </c>
      <c r="C180" s="180">
        <v>2885</v>
      </c>
      <c r="D180" s="178" t="s">
        <v>351</v>
      </c>
    </row>
    <row r="181" spans="1:4" ht="12">
      <c r="A181" s="179">
        <v>2</v>
      </c>
      <c r="B181" s="179">
        <v>64</v>
      </c>
      <c r="C181" s="180">
        <v>2884</v>
      </c>
      <c r="D181" s="178" t="s">
        <v>352</v>
      </c>
    </row>
    <row r="182" spans="1:4" ht="12">
      <c r="A182" s="179">
        <v>10</v>
      </c>
      <c r="B182" s="179">
        <v>9</v>
      </c>
      <c r="C182" s="180">
        <v>2891</v>
      </c>
      <c r="D182" s="178" t="s">
        <v>353</v>
      </c>
    </row>
    <row r="183" spans="1:4" ht="12">
      <c r="A183" s="179">
        <v>2</v>
      </c>
      <c r="B183" s="179">
        <v>28</v>
      </c>
      <c r="C183" s="180">
        <v>2898</v>
      </c>
      <c r="D183" s="178" t="s">
        <v>354</v>
      </c>
    </row>
    <row r="184" spans="1:4" ht="12">
      <c r="A184" s="179">
        <v>9</v>
      </c>
      <c r="B184" s="179">
        <v>43</v>
      </c>
      <c r="C184" s="180">
        <v>3647</v>
      </c>
      <c r="D184" s="178" t="s">
        <v>355</v>
      </c>
    </row>
    <row r="185" spans="1:4" ht="12">
      <c r="A185" s="179">
        <v>3</v>
      </c>
      <c r="B185" s="179">
        <v>22</v>
      </c>
      <c r="C185" s="180">
        <v>2912</v>
      </c>
      <c r="D185" s="178" t="s">
        <v>356</v>
      </c>
    </row>
    <row r="186" spans="1:4" ht="12">
      <c r="A186" s="179">
        <v>8</v>
      </c>
      <c r="B186" s="179">
        <v>21</v>
      </c>
      <c r="C186" s="180">
        <v>2940</v>
      </c>
      <c r="D186" s="178" t="s">
        <v>357</v>
      </c>
    </row>
    <row r="187" spans="1:4" ht="12">
      <c r="A187" s="179">
        <v>8</v>
      </c>
      <c r="B187" s="179">
        <v>42</v>
      </c>
      <c r="C187" s="180">
        <v>2961</v>
      </c>
      <c r="D187" s="178" t="s">
        <v>358</v>
      </c>
    </row>
    <row r="188" spans="1:4" ht="12">
      <c r="A188" s="179">
        <v>2</v>
      </c>
      <c r="B188" s="179">
        <v>64</v>
      </c>
      <c r="C188" s="180">
        <v>3087</v>
      </c>
      <c r="D188" s="178" t="s">
        <v>359</v>
      </c>
    </row>
    <row r="189" spans="1:4" ht="12">
      <c r="A189" s="179">
        <v>2</v>
      </c>
      <c r="B189" s="179">
        <v>64</v>
      </c>
      <c r="C189" s="180">
        <v>3094</v>
      </c>
      <c r="D189" s="178" t="s">
        <v>360</v>
      </c>
    </row>
    <row r="190" spans="1:4" ht="12">
      <c r="A190" s="179">
        <v>6</v>
      </c>
      <c r="B190" s="179">
        <v>44</v>
      </c>
      <c r="C190" s="180">
        <v>3129</v>
      </c>
      <c r="D190" s="178" t="s">
        <v>361</v>
      </c>
    </row>
    <row r="191" spans="1:4" ht="12">
      <c r="A191" s="179">
        <v>5</v>
      </c>
      <c r="B191" s="179">
        <v>11</v>
      </c>
      <c r="C191" s="180">
        <v>3150</v>
      </c>
      <c r="D191" s="178" t="s">
        <v>362</v>
      </c>
    </row>
    <row r="192" spans="1:4" ht="12">
      <c r="A192" s="179">
        <v>6</v>
      </c>
      <c r="B192" s="179">
        <v>14</v>
      </c>
      <c r="C192" s="180">
        <v>3171</v>
      </c>
      <c r="D192" s="178" t="s">
        <v>363</v>
      </c>
    </row>
    <row r="193" spans="1:4" ht="12">
      <c r="A193" s="179">
        <v>10</v>
      </c>
      <c r="B193" s="179">
        <v>10</v>
      </c>
      <c r="C193" s="180">
        <v>3206</v>
      </c>
      <c r="D193" s="178" t="s">
        <v>364</v>
      </c>
    </row>
    <row r="194" spans="1:4" ht="12">
      <c r="A194" s="179">
        <v>11</v>
      </c>
      <c r="B194" s="179">
        <v>48</v>
      </c>
      <c r="C194" s="180">
        <v>3213</v>
      </c>
      <c r="D194" s="178" t="s">
        <v>365</v>
      </c>
    </row>
    <row r="195" spans="1:4" ht="12">
      <c r="A195" s="179">
        <v>7</v>
      </c>
      <c r="B195" s="179">
        <v>31</v>
      </c>
      <c r="C195" s="180">
        <v>3220</v>
      </c>
      <c r="D195" s="178" t="s">
        <v>366</v>
      </c>
    </row>
    <row r="196" spans="1:4" ht="12">
      <c r="A196" s="179">
        <v>2</v>
      </c>
      <c r="B196" s="179">
        <v>13</v>
      </c>
      <c r="C196" s="180">
        <v>3269</v>
      </c>
      <c r="D196" s="178" t="s">
        <v>367</v>
      </c>
    </row>
    <row r="197" spans="1:4" ht="12">
      <c r="A197" s="179">
        <v>6</v>
      </c>
      <c r="B197" s="179">
        <v>68</v>
      </c>
      <c r="C197" s="180">
        <v>3276</v>
      </c>
      <c r="D197" s="178" t="s">
        <v>368</v>
      </c>
    </row>
    <row r="198" spans="1:4" ht="12">
      <c r="A198" s="179">
        <v>7</v>
      </c>
      <c r="B198" s="179">
        <v>36</v>
      </c>
      <c r="C198" s="180">
        <v>3290</v>
      </c>
      <c r="D198" s="178" t="s">
        <v>369</v>
      </c>
    </row>
    <row r="199" spans="1:4" ht="12">
      <c r="A199" s="179">
        <v>12</v>
      </c>
      <c r="B199" s="179">
        <v>16</v>
      </c>
      <c r="C199" s="180">
        <v>3297</v>
      </c>
      <c r="D199" s="178" t="s">
        <v>370</v>
      </c>
    </row>
    <row r="200" spans="1:4" ht="12">
      <c r="A200" s="179">
        <v>1</v>
      </c>
      <c r="B200" s="179">
        <v>40</v>
      </c>
      <c r="C200" s="180">
        <v>1897</v>
      </c>
      <c r="D200" s="178" t="s">
        <v>371</v>
      </c>
    </row>
    <row r="201" spans="1:4" ht="12">
      <c r="A201" s="179">
        <v>9</v>
      </c>
      <c r="B201" s="179">
        <v>37</v>
      </c>
      <c r="C201" s="180">
        <v>3304</v>
      </c>
      <c r="D201" s="178" t="s">
        <v>372</v>
      </c>
    </row>
    <row r="202" spans="1:4" ht="12">
      <c r="A202" s="179">
        <v>8</v>
      </c>
      <c r="B202" s="179">
        <v>38</v>
      </c>
      <c r="C202" s="180">
        <v>3311</v>
      </c>
      <c r="D202" s="178" t="s">
        <v>373</v>
      </c>
    </row>
    <row r="203" spans="1:4" ht="12">
      <c r="A203" s="179">
        <v>8</v>
      </c>
      <c r="B203" s="179">
        <v>68</v>
      </c>
      <c r="C203" s="180">
        <v>3318</v>
      </c>
      <c r="D203" s="178" t="s">
        <v>374</v>
      </c>
    </row>
    <row r="204" spans="1:4" ht="12">
      <c r="A204" s="179">
        <v>6</v>
      </c>
      <c r="B204" s="179">
        <v>24</v>
      </c>
      <c r="C204" s="180">
        <v>3325</v>
      </c>
      <c r="D204" s="178" t="s">
        <v>375</v>
      </c>
    </row>
    <row r="205" spans="1:4" ht="12">
      <c r="A205" s="179">
        <v>2</v>
      </c>
      <c r="B205" s="179">
        <v>13</v>
      </c>
      <c r="C205" s="180">
        <v>3332</v>
      </c>
      <c r="D205" s="178" t="s">
        <v>376</v>
      </c>
    </row>
    <row r="206" spans="1:4" ht="12">
      <c r="A206" s="179">
        <v>5</v>
      </c>
      <c r="B206" s="179">
        <v>71</v>
      </c>
      <c r="C206" s="180">
        <v>3339</v>
      </c>
      <c r="D206" s="178" t="s">
        <v>377</v>
      </c>
    </row>
    <row r="207" spans="1:4" ht="12">
      <c r="A207" s="179">
        <v>5</v>
      </c>
      <c r="B207" s="179">
        <v>29</v>
      </c>
      <c r="C207" s="180">
        <v>3360</v>
      </c>
      <c r="D207" s="178" t="s">
        <v>378</v>
      </c>
    </row>
    <row r="208" spans="1:4" ht="12">
      <c r="A208" s="179">
        <v>6</v>
      </c>
      <c r="B208" s="179">
        <v>14</v>
      </c>
      <c r="C208" s="180">
        <v>3367</v>
      </c>
      <c r="D208" s="178" t="s">
        <v>379</v>
      </c>
    </row>
    <row r="209" spans="1:4" ht="12">
      <c r="A209" s="179">
        <v>2</v>
      </c>
      <c r="B209" s="179">
        <v>13</v>
      </c>
      <c r="C209" s="180">
        <v>3381</v>
      </c>
      <c r="D209" s="178" t="s">
        <v>380</v>
      </c>
    </row>
    <row r="210" spans="1:4" ht="12">
      <c r="A210" s="179">
        <v>10</v>
      </c>
      <c r="B210" s="179">
        <v>60</v>
      </c>
      <c r="C210" s="180">
        <v>3409</v>
      </c>
      <c r="D210" s="178" t="s">
        <v>381</v>
      </c>
    </row>
    <row r="211" spans="1:4" ht="12">
      <c r="A211" s="179">
        <v>12</v>
      </c>
      <c r="B211" s="179">
        <v>2</v>
      </c>
      <c r="C211" s="180">
        <v>3427</v>
      </c>
      <c r="D211" s="178" t="s">
        <v>382</v>
      </c>
    </row>
    <row r="212" spans="1:4" ht="12">
      <c r="A212" s="179">
        <v>4</v>
      </c>
      <c r="B212" s="179">
        <v>27</v>
      </c>
      <c r="C212" s="180">
        <v>3428</v>
      </c>
      <c r="D212" s="178" t="s">
        <v>383</v>
      </c>
    </row>
    <row r="213" spans="1:4" ht="12">
      <c r="A213" s="179">
        <v>6</v>
      </c>
      <c r="B213" s="179">
        <v>70</v>
      </c>
      <c r="C213" s="180">
        <v>3430</v>
      </c>
      <c r="D213" s="178" t="s">
        <v>384</v>
      </c>
    </row>
    <row r="214" spans="1:4" ht="12">
      <c r="A214" s="179">
        <v>8</v>
      </c>
      <c r="B214" s="179">
        <v>72</v>
      </c>
      <c r="C214" s="180">
        <v>3434</v>
      </c>
      <c r="D214" s="178" t="s">
        <v>385</v>
      </c>
    </row>
    <row r="215" spans="1:4" ht="12">
      <c r="A215" s="179">
        <v>1</v>
      </c>
      <c r="B215" s="179">
        <v>67</v>
      </c>
      <c r="C215" s="180">
        <v>3437</v>
      </c>
      <c r="D215" s="178" t="s">
        <v>386</v>
      </c>
    </row>
    <row r="216" spans="1:4" ht="12">
      <c r="A216" s="179">
        <v>11</v>
      </c>
      <c r="B216" s="179">
        <v>17</v>
      </c>
      <c r="C216" s="180">
        <v>3444</v>
      </c>
      <c r="D216" s="178" t="s">
        <v>387</v>
      </c>
    </row>
    <row r="217" spans="1:4" ht="12">
      <c r="A217" s="179">
        <v>1</v>
      </c>
      <c r="B217" s="179">
        <v>45</v>
      </c>
      <c r="C217" s="180">
        <v>3479</v>
      </c>
      <c r="D217" s="178" t="s">
        <v>388</v>
      </c>
    </row>
    <row r="218" spans="1:4" ht="12">
      <c r="A218" s="179">
        <v>12</v>
      </c>
      <c r="B218" s="179">
        <v>26</v>
      </c>
      <c r="C218" s="180">
        <v>3484</v>
      </c>
      <c r="D218" s="178" t="s">
        <v>389</v>
      </c>
    </row>
    <row r="219" spans="1:4" ht="12">
      <c r="A219" s="179">
        <v>9</v>
      </c>
      <c r="B219" s="179">
        <v>35</v>
      </c>
      <c r="C219" s="180">
        <v>3500</v>
      </c>
      <c r="D219" s="178" t="s">
        <v>390</v>
      </c>
    </row>
    <row r="220" spans="1:4" ht="12">
      <c r="A220" s="179">
        <v>1</v>
      </c>
      <c r="B220" s="179">
        <v>67</v>
      </c>
      <c r="C220" s="180">
        <v>3528</v>
      </c>
      <c r="D220" s="178" t="s">
        <v>391</v>
      </c>
    </row>
    <row r="221" spans="1:4" ht="12">
      <c r="A221" s="179">
        <v>2</v>
      </c>
      <c r="B221" s="179">
        <v>13</v>
      </c>
      <c r="C221" s="180">
        <v>3549</v>
      </c>
      <c r="D221" s="178" t="s">
        <v>392</v>
      </c>
    </row>
    <row r="222" spans="1:4" ht="12">
      <c r="A222" s="179">
        <v>2</v>
      </c>
      <c r="B222" s="179">
        <v>53</v>
      </c>
      <c r="C222" s="180">
        <v>3612</v>
      </c>
      <c r="D222" s="178" t="s">
        <v>393</v>
      </c>
    </row>
    <row r="223" spans="1:4" ht="12">
      <c r="A223" s="179">
        <v>1</v>
      </c>
      <c r="B223" s="179">
        <v>40</v>
      </c>
      <c r="C223" s="180">
        <v>3619</v>
      </c>
      <c r="D223" s="178" t="s">
        <v>394</v>
      </c>
    </row>
    <row r="224" spans="1:4" ht="12">
      <c r="A224" s="179">
        <v>3</v>
      </c>
      <c r="B224" s="179">
        <v>25</v>
      </c>
      <c r="C224" s="180">
        <v>3633</v>
      </c>
      <c r="D224" s="178" t="s">
        <v>395</v>
      </c>
    </row>
    <row r="225" spans="1:4" ht="12">
      <c r="A225" s="179">
        <v>9</v>
      </c>
      <c r="B225" s="179">
        <v>43</v>
      </c>
      <c r="C225" s="180">
        <v>3640</v>
      </c>
      <c r="D225" s="178" t="s">
        <v>396</v>
      </c>
    </row>
    <row r="226" spans="1:4" ht="12">
      <c r="A226" s="179">
        <v>7</v>
      </c>
      <c r="B226" s="179">
        <v>36</v>
      </c>
      <c r="C226" s="180">
        <v>3661</v>
      </c>
      <c r="D226" s="178" t="s">
        <v>397</v>
      </c>
    </row>
    <row r="227" spans="1:4" ht="12">
      <c r="A227" s="179">
        <v>10</v>
      </c>
      <c r="B227" s="179">
        <v>6</v>
      </c>
      <c r="C227" s="180">
        <v>3668</v>
      </c>
      <c r="D227" s="178" t="s">
        <v>398</v>
      </c>
    </row>
    <row r="228" spans="1:4" ht="12">
      <c r="A228" s="179">
        <v>2</v>
      </c>
      <c r="B228" s="179">
        <v>13</v>
      </c>
      <c r="C228" s="180">
        <v>3675</v>
      </c>
      <c r="D228" s="178" t="s">
        <v>399</v>
      </c>
    </row>
    <row r="229" spans="1:4" ht="12">
      <c r="A229" s="179">
        <v>2</v>
      </c>
      <c r="B229" s="179">
        <v>23</v>
      </c>
      <c r="C229" s="180">
        <v>3682</v>
      </c>
      <c r="D229" s="178" t="s">
        <v>400</v>
      </c>
    </row>
    <row r="230" spans="1:4" ht="12">
      <c r="A230" s="179">
        <v>5</v>
      </c>
      <c r="B230" s="179">
        <v>39</v>
      </c>
      <c r="C230" s="180">
        <v>3689</v>
      </c>
      <c r="D230" s="178" t="s">
        <v>401</v>
      </c>
    </row>
    <row r="231" spans="1:4" ht="12">
      <c r="A231" s="179">
        <v>2</v>
      </c>
      <c r="B231" s="179">
        <v>23</v>
      </c>
      <c r="C231" s="180">
        <v>3696</v>
      </c>
      <c r="D231" s="178" t="s">
        <v>402</v>
      </c>
    </row>
    <row r="232" spans="1:4" ht="12">
      <c r="A232" s="179">
        <v>9</v>
      </c>
      <c r="B232" s="179">
        <v>37</v>
      </c>
      <c r="C232" s="180">
        <v>3787</v>
      </c>
      <c r="D232" s="178" t="s">
        <v>403</v>
      </c>
    </row>
    <row r="233" spans="1:4" ht="12">
      <c r="A233" s="179">
        <v>2</v>
      </c>
      <c r="B233" s="179">
        <v>13</v>
      </c>
      <c r="C233" s="180">
        <v>3794</v>
      </c>
      <c r="D233" s="178" t="s">
        <v>404</v>
      </c>
    </row>
    <row r="234" spans="1:4" ht="12">
      <c r="A234" s="179">
        <v>1</v>
      </c>
      <c r="B234" s="179">
        <v>67</v>
      </c>
      <c r="C234" s="180">
        <v>3822</v>
      </c>
      <c r="D234" s="178" t="s">
        <v>405</v>
      </c>
    </row>
    <row r="235" spans="1:4" ht="12">
      <c r="A235" s="179">
        <v>1</v>
      </c>
      <c r="B235" s="179">
        <v>67</v>
      </c>
      <c r="C235" s="180">
        <v>3857</v>
      </c>
      <c r="D235" s="178" t="s">
        <v>406</v>
      </c>
    </row>
    <row r="236" spans="1:4" ht="12">
      <c r="A236" s="179">
        <v>5</v>
      </c>
      <c r="B236" s="179">
        <v>29</v>
      </c>
      <c r="C236" s="180">
        <v>3871</v>
      </c>
      <c r="D236" s="178" t="s">
        <v>407</v>
      </c>
    </row>
    <row r="237" spans="1:4" ht="12">
      <c r="A237" s="179">
        <v>6</v>
      </c>
      <c r="B237" s="179">
        <v>70</v>
      </c>
      <c r="C237" s="180">
        <v>3892</v>
      </c>
      <c r="D237" s="178" t="s">
        <v>408</v>
      </c>
    </row>
    <row r="238" spans="1:4" ht="12">
      <c r="A238" s="179">
        <v>10</v>
      </c>
      <c r="B238" s="179">
        <v>10</v>
      </c>
      <c r="C238" s="180">
        <v>3899</v>
      </c>
      <c r="D238" s="178" t="s">
        <v>409</v>
      </c>
    </row>
    <row r="239" spans="1:4" ht="12">
      <c r="A239" s="179">
        <v>5</v>
      </c>
      <c r="B239" s="179">
        <v>71</v>
      </c>
      <c r="C239" s="180">
        <v>3906</v>
      </c>
      <c r="D239" s="178" t="s">
        <v>410</v>
      </c>
    </row>
    <row r="240" spans="1:4" ht="12">
      <c r="A240" s="179">
        <v>6</v>
      </c>
      <c r="B240" s="179">
        <v>14</v>
      </c>
      <c r="C240" s="180">
        <v>3913</v>
      </c>
      <c r="D240" s="178" t="s">
        <v>411</v>
      </c>
    </row>
    <row r="241" spans="1:4" ht="12">
      <c r="A241" s="179">
        <v>10</v>
      </c>
      <c r="B241" s="179">
        <v>9</v>
      </c>
      <c r="C241" s="180">
        <v>3920</v>
      </c>
      <c r="D241" s="178" t="s">
        <v>412</v>
      </c>
    </row>
    <row r="242" spans="1:4" ht="12">
      <c r="A242" s="179">
        <v>1</v>
      </c>
      <c r="B242" s="179">
        <v>67</v>
      </c>
      <c r="C242" s="180">
        <v>3925</v>
      </c>
      <c r="D242" s="178" t="s">
        <v>413</v>
      </c>
    </row>
    <row r="243" spans="1:4" ht="12">
      <c r="A243" s="179">
        <v>2</v>
      </c>
      <c r="B243" s="179">
        <v>23</v>
      </c>
      <c r="C243" s="180">
        <v>3934</v>
      </c>
      <c r="D243" s="178" t="s">
        <v>414</v>
      </c>
    </row>
    <row r="244" spans="1:4" ht="12">
      <c r="A244" s="179">
        <v>7</v>
      </c>
      <c r="B244" s="179">
        <v>8</v>
      </c>
      <c r="C244" s="180">
        <v>3941</v>
      </c>
      <c r="D244" s="178" t="s">
        <v>415</v>
      </c>
    </row>
    <row r="245" spans="1:4" ht="12">
      <c r="A245" s="179">
        <v>5</v>
      </c>
      <c r="B245" s="179">
        <v>29</v>
      </c>
      <c r="C245" s="180">
        <v>3948</v>
      </c>
      <c r="D245" s="178" t="s">
        <v>416</v>
      </c>
    </row>
    <row r="246" spans="1:4" ht="12">
      <c r="A246" s="179">
        <v>6</v>
      </c>
      <c r="B246" s="179">
        <v>68</v>
      </c>
      <c r="C246" s="180">
        <v>3955</v>
      </c>
      <c r="D246" s="178" t="s">
        <v>417</v>
      </c>
    </row>
    <row r="247" spans="1:4" ht="12">
      <c r="A247" s="179">
        <v>11</v>
      </c>
      <c r="B247" s="179">
        <v>55</v>
      </c>
      <c r="C247" s="180">
        <v>3962</v>
      </c>
      <c r="D247" s="178" t="s">
        <v>418</v>
      </c>
    </row>
    <row r="248" spans="1:4" ht="12">
      <c r="A248" s="179">
        <v>8</v>
      </c>
      <c r="B248" s="179">
        <v>38</v>
      </c>
      <c r="C248" s="180">
        <v>3969</v>
      </c>
      <c r="D248" s="178" t="s">
        <v>419</v>
      </c>
    </row>
    <row r="249" spans="1:4" ht="12">
      <c r="A249" s="179">
        <v>1</v>
      </c>
      <c r="B249" s="179">
        <v>40</v>
      </c>
      <c r="C249" s="180">
        <v>2177</v>
      </c>
      <c r="D249" s="178" t="s">
        <v>420</v>
      </c>
    </row>
    <row r="250" spans="1:4" ht="12">
      <c r="A250" s="179">
        <v>1</v>
      </c>
      <c r="B250" s="179">
        <v>67</v>
      </c>
      <c r="C250" s="180">
        <v>3976</v>
      </c>
      <c r="D250" s="178" t="s">
        <v>421</v>
      </c>
    </row>
    <row r="251" spans="1:4" ht="12">
      <c r="A251" s="179">
        <v>2</v>
      </c>
      <c r="B251" s="179">
        <v>51</v>
      </c>
      <c r="C251" s="180">
        <v>4690</v>
      </c>
      <c r="D251" s="178" t="s">
        <v>422</v>
      </c>
    </row>
    <row r="252" spans="1:4" ht="12">
      <c r="A252" s="179">
        <v>3</v>
      </c>
      <c r="B252" s="179">
        <v>12</v>
      </c>
      <c r="C252" s="180">
        <v>2016</v>
      </c>
      <c r="D252" s="178" t="s">
        <v>423</v>
      </c>
    </row>
    <row r="253" spans="1:4" ht="12">
      <c r="A253" s="179">
        <v>6</v>
      </c>
      <c r="B253" s="179">
        <v>20</v>
      </c>
      <c r="C253" s="180">
        <v>3983</v>
      </c>
      <c r="D253" s="178" t="s">
        <v>424</v>
      </c>
    </row>
    <row r="254" spans="1:4" ht="12">
      <c r="A254" s="179">
        <v>1</v>
      </c>
      <c r="B254" s="179">
        <v>67</v>
      </c>
      <c r="C254" s="180">
        <v>3514</v>
      </c>
      <c r="D254" s="178" t="s">
        <v>425</v>
      </c>
    </row>
    <row r="255" spans="1:4" ht="12">
      <c r="A255" s="179">
        <v>1</v>
      </c>
      <c r="B255" s="179">
        <v>45</v>
      </c>
      <c r="C255" s="180">
        <v>1945</v>
      </c>
      <c r="D255" s="178" t="s">
        <v>426</v>
      </c>
    </row>
    <row r="256" spans="1:4" ht="12">
      <c r="A256" s="179">
        <v>9</v>
      </c>
      <c r="B256" s="179">
        <v>63</v>
      </c>
      <c r="C256" s="180">
        <v>1526</v>
      </c>
      <c r="D256" s="178" t="s">
        <v>427</v>
      </c>
    </row>
    <row r="257" spans="1:4" ht="12">
      <c r="A257" s="179">
        <v>12</v>
      </c>
      <c r="B257" s="179">
        <v>65</v>
      </c>
      <c r="C257" s="180">
        <v>3654</v>
      </c>
      <c r="D257" s="178" t="s">
        <v>428</v>
      </c>
    </row>
    <row r="258" spans="1:4" ht="12">
      <c r="A258" s="179">
        <v>4</v>
      </c>
      <c r="B258" s="179">
        <v>41</v>
      </c>
      <c r="C258" s="180">
        <v>3990</v>
      </c>
      <c r="D258" s="178" t="s">
        <v>429</v>
      </c>
    </row>
    <row r="259" spans="1:4" ht="12">
      <c r="A259" s="179">
        <v>2</v>
      </c>
      <c r="B259" s="179">
        <v>51</v>
      </c>
      <c r="C259" s="180">
        <v>4011</v>
      </c>
      <c r="D259" s="178" t="s">
        <v>430</v>
      </c>
    </row>
    <row r="260" spans="1:4" ht="12">
      <c r="A260" s="179">
        <v>1</v>
      </c>
      <c r="B260" s="179">
        <v>40</v>
      </c>
      <c r="C260" s="180">
        <v>4018</v>
      </c>
      <c r="D260" s="178" t="s">
        <v>431</v>
      </c>
    </row>
    <row r="261" spans="1:4" ht="12">
      <c r="A261" s="179">
        <v>6</v>
      </c>
      <c r="B261" s="179">
        <v>20</v>
      </c>
      <c r="C261" s="180">
        <v>4025</v>
      </c>
      <c r="D261" s="178" t="s">
        <v>432</v>
      </c>
    </row>
    <row r="262" spans="1:4" ht="12">
      <c r="A262" s="179">
        <v>1</v>
      </c>
      <c r="B262" s="179">
        <v>67</v>
      </c>
      <c r="C262" s="180">
        <v>4060</v>
      </c>
      <c r="D262" s="178" t="s">
        <v>433</v>
      </c>
    </row>
    <row r="263" spans="1:4" ht="12">
      <c r="A263" s="179">
        <v>8</v>
      </c>
      <c r="B263" s="179">
        <v>42</v>
      </c>
      <c r="C263" s="180">
        <v>4067</v>
      </c>
      <c r="D263" s="178" t="s">
        <v>434</v>
      </c>
    </row>
    <row r="264" spans="1:4" ht="12">
      <c r="A264" s="179">
        <v>8</v>
      </c>
      <c r="B264" s="179">
        <v>42</v>
      </c>
      <c r="C264" s="180">
        <v>4074</v>
      </c>
      <c r="D264" s="178" t="s">
        <v>435</v>
      </c>
    </row>
    <row r="265" spans="1:4" ht="12">
      <c r="A265" s="179">
        <v>6</v>
      </c>
      <c r="B265" s="179">
        <v>70</v>
      </c>
      <c r="C265" s="180">
        <v>4088</v>
      </c>
      <c r="D265" s="178" t="s">
        <v>436</v>
      </c>
    </row>
    <row r="266" spans="1:4" ht="12">
      <c r="A266" s="179">
        <v>4</v>
      </c>
      <c r="B266" s="179">
        <v>32</v>
      </c>
      <c r="C266" s="180">
        <v>4095</v>
      </c>
      <c r="D266" s="178" t="s">
        <v>437</v>
      </c>
    </row>
    <row r="267" spans="1:4" ht="12">
      <c r="A267" s="179">
        <v>7</v>
      </c>
      <c r="B267" s="179">
        <v>59</v>
      </c>
      <c r="C267" s="180">
        <v>4137</v>
      </c>
      <c r="D267" s="178" t="s">
        <v>438</v>
      </c>
    </row>
    <row r="268" spans="1:4" ht="12">
      <c r="A268" s="179">
        <v>2</v>
      </c>
      <c r="B268" s="179">
        <v>13</v>
      </c>
      <c r="C268" s="180">
        <v>4144</v>
      </c>
      <c r="D268" s="178" t="s">
        <v>439</v>
      </c>
    </row>
    <row r="269" spans="1:4" ht="12">
      <c r="A269" s="179">
        <v>11</v>
      </c>
      <c r="B269" s="179">
        <v>48</v>
      </c>
      <c r="C269" s="180">
        <v>4165</v>
      </c>
      <c r="D269" s="178" t="s">
        <v>440</v>
      </c>
    </row>
    <row r="270" spans="1:4" ht="12">
      <c r="A270" s="179">
        <v>6</v>
      </c>
      <c r="B270" s="179">
        <v>70</v>
      </c>
      <c r="C270" s="180">
        <v>4179</v>
      </c>
      <c r="D270" s="178" t="s">
        <v>441</v>
      </c>
    </row>
    <row r="271" spans="1:4" ht="12">
      <c r="A271" s="179">
        <v>10</v>
      </c>
      <c r="B271" s="179">
        <v>61</v>
      </c>
      <c r="C271" s="180">
        <v>4186</v>
      </c>
      <c r="D271" s="178" t="s">
        <v>442</v>
      </c>
    </row>
    <row r="272" spans="1:4" ht="12">
      <c r="A272" s="179">
        <v>10</v>
      </c>
      <c r="B272" s="179">
        <v>10</v>
      </c>
      <c r="C272" s="180">
        <v>4207</v>
      </c>
      <c r="D272" s="178" t="s">
        <v>443</v>
      </c>
    </row>
    <row r="273" spans="1:4" ht="12">
      <c r="A273" s="179">
        <v>2</v>
      </c>
      <c r="B273" s="179">
        <v>28</v>
      </c>
      <c r="C273" s="180">
        <v>4221</v>
      </c>
      <c r="D273" s="178" t="s">
        <v>444</v>
      </c>
    </row>
    <row r="274" spans="1:4" ht="12">
      <c r="A274" s="179">
        <v>5</v>
      </c>
      <c r="B274" s="179">
        <v>11</v>
      </c>
      <c r="C274" s="180">
        <v>4228</v>
      </c>
      <c r="D274" s="178" t="s">
        <v>445</v>
      </c>
    </row>
    <row r="275" spans="1:4" ht="12">
      <c r="A275" s="179">
        <v>2</v>
      </c>
      <c r="B275" s="179">
        <v>30</v>
      </c>
      <c r="C275" s="180">
        <v>4235</v>
      </c>
      <c r="D275" s="178" t="s">
        <v>446</v>
      </c>
    </row>
    <row r="276" spans="1:4" ht="12">
      <c r="A276" s="179">
        <v>12</v>
      </c>
      <c r="B276" s="179">
        <v>50</v>
      </c>
      <c r="C276" s="180">
        <v>4242</v>
      </c>
      <c r="D276" s="178" t="s">
        <v>447</v>
      </c>
    </row>
    <row r="277" spans="1:4" ht="12">
      <c r="A277" s="179">
        <v>2</v>
      </c>
      <c r="B277" s="179">
        <v>53</v>
      </c>
      <c r="C277" s="180">
        <v>4151</v>
      </c>
      <c r="D277" s="178" t="s">
        <v>448</v>
      </c>
    </row>
    <row r="278" spans="1:4" ht="12">
      <c r="A278" s="179">
        <v>3</v>
      </c>
      <c r="B278" s="179">
        <v>33</v>
      </c>
      <c r="C278" s="180">
        <v>490</v>
      </c>
      <c r="D278" s="178" t="s">
        <v>449</v>
      </c>
    </row>
    <row r="279" spans="1:4" ht="12">
      <c r="A279" s="179">
        <v>11</v>
      </c>
      <c r="B279" s="179">
        <v>46</v>
      </c>
      <c r="C279" s="180">
        <v>4270</v>
      </c>
      <c r="D279" s="178" t="s">
        <v>450</v>
      </c>
    </row>
    <row r="280" spans="1:4" ht="12">
      <c r="A280" s="179">
        <v>8</v>
      </c>
      <c r="B280" s="179">
        <v>38</v>
      </c>
      <c r="C280" s="180">
        <v>4305</v>
      </c>
      <c r="D280" s="178" t="s">
        <v>451</v>
      </c>
    </row>
    <row r="281" spans="1:4" ht="12">
      <c r="A281" s="179">
        <v>1</v>
      </c>
      <c r="B281" s="179">
        <v>67</v>
      </c>
      <c r="C281" s="180">
        <v>4312</v>
      </c>
      <c r="D281" s="178" t="s">
        <v>452</v>
      </c>
    </row>
    <row r="282" spans="1:4" ht="12">
      <c r="A282" s="179">
        <v>9</v>
      </c>
      <c r="B282" s="179">
        <v>63</v>
      </c>
      <c r="C282" s="180">
        <v>4330</v>
      </c>
      <c r="D282" s="178" t="s">
        <v>453</v>
      </c>
    </row>
    <row r="283" spans="1:4" ht="12">
      <c r="A283" s="179">
        <v>12</v>
      </c>
      <c r="B283" s="179">
        <v>50</v>
      </c>
      <c r="C283" s="180">
        <v>4347</v>
      </c>
      <c r="D283" s="178" t="s">
        <v>454</v>
      </c>
    </row>
    <row r="284" spans="1:4" ht="12">
      <c r="A284" s="179">
        <v>5</v>
      </c>
      <c r="B284" s="179">
        <v>71</v>
      </c>
      <c r="C284" s="180">
        <v>4368</v>
      </c>
      <c r="D284" s="178" t="s">
        <v>455</v>
      </c>
    </row>
    <row r="285" spans="1:4" ht="12">
      <c r="A285" s="179">
        <v>3</v>
      </c>
      <c r="B285" s="179">
        <v>22</v>
      </c>
      <c r="C285" s="180">
        <v>4389</v>
      </c>
      <c r="D285" s="178" t="s">
        <v>456</v>
      </c>
    </row>
    <row r="286" spans="1:4" ht="12">
      <c r="A286" s="179">
        <v>11</v>
      </c>
      <c r="B286" s="179">
        <v>47</v>
      </c>
      <c r="C286" s="180">
        <v>4459</v>
      </c>
      <c r="D286" s="178" t="s">
        <v>457</v>
      </c>
    </row>
    <row r="287" spans="1:4" ht="12">
      <c r="A287" s="179">
        <v>7</v>
      </c>
      <c r="B287" s="179">
        <v>59</v>
      </c>
      <c r="C287" s="180">
        <v>4473</v>
      </c>
      <c r="D287" s="178" t="s">
        <v>458</v>
      </c>
    </row>
    <row r="288" spans="1:4" ht="12">
      <c r="A288" s="179">
        <v>5</v>
      </c>
      <c r="B288" s="179">
        <v>71</v>
      </c>
      <c r="C288" s="180">
        <v>4508</v>
      </c>
      <c r="D288" s="178" t="s">
        <v>459</v>
      </c>
    </row>
    <row r="289" spans="1:4" ht="12">
      <c r="A289" s="179">
        <v>1</v>
      </c>
      <c r="B289" s="179">
        <v>45</v>
      </c>
      <c r="C289" s="180">
        <v>4515</v>
      </c>
      <c r="D289" s="178" t="s">
        <v>460</v>
      </c>
    </row>
    <row r="290" spans="1:4" ht="12">
      <c r="A290" s="179">
        <v>5</v>
      </c>
      <c r="B290" s="179">
        <v>11</v>
      </c>
      <c r="C290" s="180">
        <v>4501</v>
      </c>
      <c r="D290" s="178" t="s">
        <v>461</v>
      </c>
    </row>
    <row r="291" spans="1:4" ht="12">
      <c r="A291" s="179">
        <v>3</v>
      </c>
      <c r="B291" s="179">
        <v>22</v>
      </c>
      <c r="C291" s="180">
        <v>4529</v>
      </c>
      <c r="D291" s="178" t="s">
        <v>462</v>
      </c>
    </row>
    <row r="292" spans="1:4" ht="12">
      <c r="A292" s="179">
        <v>5</v>
      </c>
      <c r="B292" s="179">
        <v>11</v>
      </c>
      <c r="C292" s="180">
        <v>4536</v>
      </c>
      <c r="D292" s="178" t="s">
        <v>463</v>
      </c>
    </row>
    <row r="293" spans="1:4" ht="12">
      <c r="A293" s="179">
        <v>3</v>
      </c>
      <c r="B293" s="179">
        <v>12</v>
      </c>
      <c r="C293" s="180">
        <v>4543</v>
      </c>
      <c r="D293" s="178" t="s">
        <v>464</v>
      </c>
    </row>
    <row r="294" spans="1:4" ht="12">
      <c r="A294" s="179">
        <v>11</v>
      </c>
      <c r="B294" s="179">
        <v>3</v>
      </c>
      <c r="C294" s="180">
        <v>4557</v>
      </c>
      <c r="D294" s="178" t="s">
        <v>465</v>
      </c>
    </row>
    <row r="295" spans="1:4" ht="12">
      <c r="A295" s="179">
        <v>9</v>
      </c>
      <c r="B295" s="179">
        <v>50</v>
      </c>
      <c r="C295" s="180">
        <v>4571</v>
      </c>
      <c r="D295" s="178" t="s">
        <v>466</v>
      </c>
    </row>
    <row r="296" spans="1:4" ht="12">
      <c r="A296" s="179">
        <v>11</v>
      </c>
      <c r="B296" s="179">
        <v>47</v>
      </c>
      <c r="C296" s="180">
        <v>4578</v>
      </c>
      <c r="D296" s="178" t="s">
        <v>467</v>
      </c>
    </row>
    <row r="297" spans="1:4" ht="12">
      <c r="A297" s="179">
        <v>5</v>
      </c>
      <c r="B297" s="179">
        <v>24</v>
      </c>
      <c r="C297" s="180">
        <v>4606</v>
      </c>
      <c r="D297" s="178" t="s">
        <v>468</v>
      </c>
    </row>
    <row r="298" spans="1:4" ht="12">
      <c r="A298" s="179">
        <v>7</v>
      </c>
      <c r="B298" s="179">
        <v>5</v>
      </c>
      <c r="C298" s="180">
        <v>4613</v>
      </c>
      <c r="D298" s="178" t="s">
        <v>469</v>
      </c>
    </row>
    <row r="299" spans="1:4" ht="12">
      <c r="A299" s="179">
        <v>1</v>
      </c>
      <c r="B299" s="179">
        <v>51</v>
      </c>
      <c r="C299" s="180">
        <v>4620</v>
      </c>
      <c r="D299" s="178" t="s">
        <v>470</v>
      </c>
    </row>
    <row r="300" spans="1:4" ht="12">
      <c r="A300" s="179">
        <v>2</v>
      </c>
      <c r="B300" s="179">
        <v>30</v>
      </c>
      <c r="C300" s="180">
        <v>4627</v>
      </c>
      <c r="D300" s="178" t="s">
        <v>471</v>
      </c>
    </row>
    <row r="301" spans="1:4" ht="12">
      <c r="A301" s="179">
        <v>5</v>
      </c>
      <c r="B301" s="179">
        <v>11</v>
      </c>
      <c r="C301" s="180">
        <v>4634</v>
      </c>
      <c r="D301" s="178" t="s">
        <v>472</v>
      </c>
    </row>
    <row r="302" spans="1:4" ht="12">
      <c r="A302" s="179">
        <v>7</v>
      </c>
      <c r="B302" s="179">
        <v>59</v>
      </c>
      <c r="C302" s="180">
        <v>4641</v>
      </c>
      <c r="D302" s="178" t="s">
        <v>473</v>
      </c>
    </row>
    <row r="303" spans="1:4" ht="12">
      <c r="A303" s="179">
        <v>2</v>
      </c>
      <c r="B303" s="179">
        <v>51</v>
      </c>
      <c r="C303" s="180">
        <v>4686</v>
      </c>
      <c r="D303" s="178" t="s">
        <v>474</v>
      </c>
    </row>
    <row r="304" spans="1:4" ht="12">
      <c r="A304" s="179">
        <v>5</v>
      </c>
      <c r="B304" s="179">
        <v>56</v>
      </c>
      <c r="C304" s="180">
        <v>4753</v>
      </c>
      <c r="D304" s="178" t="s">
        <v>475</v>
      </c>
    </row>
    <row r="305" spans="1:4" ht="12">
      <c r="A305" s="179">
        <v>7</v>
      </c>
      <c r="B305" s="179">
        <v>36</v>
      </c>
      <c r="C305" s="180">
        <v>4760</v>
      </c>
      <c r="D305" s="178" t="s">
        <v>476</v>
      </c>
    </row>
    <row r="306" spans="1:4" ht="12">
      <c r="A306" s="179">
        <v>9</v>
      </c>
      <c r="B306" s="179">
        <v>43</v>
      </c>
      <c r="C306" s="180">
        <v>4781</v>
      </c>
      <c r="D306" s="178" t="s">
        <v>477</v>
      </c>
    </row>
    <row r="307" spans="1:4" ht="12">
      <c r="A307" s="179">
        <v>9</v>
      </c>
      <c r="B307" s="179">
        <v>60</v>
      </c>
      <c r="C307" s="180">
        <v>4795</v>
      </c>
      <c r="D307" s="178" t="s">
        <v>478</v>
      </c>
    </row>
    <row r="308" spans="1:4" ht="12">
      <c r="A308" s="179">
        <v>11</v>
      </c>
      <c r="B308" s="179">
        <v>3</v>
      </c>
      <c r="C308" s="180">
        <v>4802</v>
      </c>
      <c r="D308" s="178" t="s">
        <v>479</v>
      </c>
    </row>
    <row r="309" spans="1:4" ht="12">
      <c r="A309" s="179">
        <v>6</v>
      </c>
      <c r="B309" s="179">
        <v>66</v>
      </c>
      <c r="C309" s="180">
        <v>4820</v>
      </c>
      <c r="D309" s="178" t="s">
        <v>480</v>
      </c>
    </row>
    <row r="310" spans="1:4" ht="12">
      <c r="A310" s="179">
        <v>3</v>
      </c>
      <c r="B310" s="179">
        <v>52</v>
      </c>
      <c r="C310" s="180">
        <v>4851</v>
      </c>
      <c r="D310" s="178" t="s">
        <v>481</v>
      </c>
    </row>
    <row r="311" spans="1:4" ht="12">
      <c r="A311" s="179">
        <v>1</v>
      </c>
      <c r="B311" s="179">
        <v>67</v>
      </c>
      <c r="C311" s="180">
        <v>3122</v>
      </c>
      <c r="D311" s="178" t="s">
        <v>482</v>
      </c>
    </row>
    <row r="312" spans="1:4" ht="12">
      <c r="A312" s="179">
        <v>5</v>
      </c>
      <c r="B312" s="179">
        <v>11</v>
      </c>
      <c r="C312" s="180">
        <v>4865</v>
      </c>
      <c r="D312" s="178" t="s">
        <v>483</v>
      </c>
    </row>
    <row r="313" spans="1:4" ht="12">
      <c r="A313" s="179">
        <v>6</v>
      </c>
      <c r="B313" s="179">
        <v>20</v>
      </c>
      <c r="C313" s="180">
        <v>4872</v>
      </c>
      <c r="D313" s="178" t="s">
        <v>484</v>
      </c>
    </row>
    <row r="314" spans="1:4" ht="12">
      <c r="A314" s="179">
        <v>11</v>
      </c>
      <c r="B314" s="179">
        <v>47</v>
      </c>
      <c r="C314" s="180">
        <v>4893</v>
      </c>
      <c r="D314" s="178" t="s">
        <v>485</v>
      </c>
    </row>
    <row r="315" spans="1:4" ht="12">
      <c r="A315" s="179">
        <v>3</v>
      </c>
      <c r="B315" s="179">
        <v>22</v>
      </c>
      <c r="C315" s="180">
        <v>4904</v>
      </c>
      <c r="D315" s="178" t="s">
        <v>486</v>
      </c>
    </row>
    <row r="316" spans="1:4" ht="12">
      <c r="A316" s="179">
        <v>3</v>
      </c>
      <c r="B316" s="179">
        <v>56</v>
      </c>
      <c r="C316" s="180">
        <v>5523</v>
      </c>
      <c r="D316" s="178" t="s">
        <v>487</v>
      </c>
    </row>
    <row r="317" spans="1:4" ht="12">
      <c r="A317" s="179">
        <v>3</v>
      </c>
      <c r="B317" s="179">
        <v>22</v>
      </c>
      <c r="C317" s="180">
        <v>3850</v>
      </c>
      <c r="D317" s="178" t="s">
        <v>488</v>
      </c>
    </row>
    <row r="318" spans="1:4" ht="12">
      <c r="A318" s="179">
        <v>6</v>
      </c>
      <c r="B318" s="179">
        <v>20</v>
      </c>
      <c r="C318" s="180">
        <v>4956</v>
      </c>
      <c r="D318" s="178" t="s">
        <v>489</v>
      </c>
    </row>
    <row r="319" spans="1:4" ht="12">
      <c r="A319" s="179">
        <v>5</v>
      </c>
      <c r="B319" s="179">
        <v>49</v>
      </c>
      <c r="C319" s="180">
        <v>4963</v>
      </c>
      <c r="D319" s="178" t="s">
        <v>490</v>
      </c>
    </row>
    <row r="320" spans="1:4" ht="12">
      <c r="A320" s="179">
        <v>4</v>
      </c>
      <c r="B320" s="179">
        <v>29</v>
      </c>
      <c r="C320" s="180">
        <v>1673</v>
      </c>
      <c r="D320" s="178" t="s">
        <v>491</v>
      </c>
    </row>
    <row r="321" spans="1:4" ht="12">
      <c r="A321" s="179">
        <v>6</v>
      </c>
      <c r="B321" s="179">
        <v>14</v>
      </c>
      <c r="C321" s="180">
        <v>4998</v>
      </c>
      <c r="D321" s="178" t="s">
        <v>492</v>
      </c>
    </row>
    <row r="322" spans="1:4" ht="12">
      <c r="A322" s="179">
        <v>11</v>
      </c>
      <c r="B322" s="179">
        <v>55</v>
      </c>
      <c r="C322" s="180">
        <v>2422</v>
      </c>
      <c r="D322" s="178" t="s">
        <v>493</v>
      </c>
    </row>
    <row r="323" spans="1:4" ht="12">
      <c r="A323" s="179">
        <v>11</v>
      </c>
      <c r="B323" s="179">
        <v>48</v>
      </c>
      <c r="C323" s="180">
        <v>5019</v>
      </c>
      <c r="D323" s="178" t="s">
        <v>494</v>
      </c>
    </row>
    <row r="324" spans="1:4" ht="12">
      <c r="A324" s="179">
        <v>1</v>
      </c>
      <c r="B324" s="179">
        <v>40</v>
      </c>
      <c r="C324" s="180">
        <v>5026</v>
      </c>
      <c r="D324" s="178" t="s">
        <v>495</v>
      </c>
    </row>
    <row r="325" spans="1:4" ht="12">
      <c r="A325" s="179">
        <v>2</v>
      </c>
      <c r="B325" s="179">
        <v>30</v>
      </c>
      <c r="C325" s="180">
        <v>5068</v>
      </c>
      <c r="D325" s="178" t="s">
        <v>496</v>
      </c>
    </row>
    <row r="326" spans="1:4" ht="12">
      <c r="A326" s="179">
        <v>5</v>
      </c>
      <c r="B326" s="179">
        <v>56</v>
      </c>
      <c r="C326" s="180">
        <v>5100</v>
      </c>
      <c r="D326" s="178" t="s">
        <v>497</v>
      </c>
    </row>
    <row r="327" spans="1:4" ht="12">
      <c r="A327" s="179">
        <v>3</v>
      </c>
      <c r="B327" s="179">
        <v>12</v>
      </c>
      <c r="C327" s="180">
        <v>5124</v>
      </c>
      <c r="D327" s="178" t="s">
        <v>498</v>
      </c>
    </row>
    <row r="328" spans="1:4" ht="12">
      <c r="A328" s="179">
        <v>7</v>
      </c>
      <c r="B328" s="179">
        <v>15</v>
      </c>
      <c r="C328" s="180">
        <v>5130</v>
      </c>
      <c r="D328" s="178" t="s">
        <v>499</v>
      </c>
    </row>
    <row r="329" spans="1:4" ht="12">
      <c r="A329" s="179">
        <v>7</v>
      </c>
      <c r="B329" s="179">
        <v>44</v>
      </c>
      <c r="C329" s="180">
        <v>5138</v>
      </c>
      <c r="D329" s="178" t="s">
        <v>500</v>
      </c>
    </row>
    <row r="330" spans="1:4" ht="12">
      <c r="A330" s="179">
        <v>2</v>
      </c>
      <c r="B330" s="179">
        <v>64</v>
      </c>
      <c r="C330" s="180">
        <v>5258</v>
      </c>
      <c r="D330" s="178" t="s">
        <v>501</v>
      </c>
    </row>
    <row r="331" spans="1:4" ht="12">
      <c r="A331" s="179">
        <v>8</v>
      </c>
      <c r="B331" s="179">
        <v>58</v>
      </c>
      <c r="C331" s="180">
        <v>5264</v>
      </c>
      <c r="D331" s="178" t="s">
        <v>502</v>
      </c>
    </row>
    <row r="332" spans="1:4" ht="12">
      <c r="A332" s="179">
        <v>7</v>
      </c>
      <c r="B332" s="179">
        <v>59</v>
      </c>
      <c r="C332" s="180">
        <v>5271</v>
      </c>
      <c r="D332" s="178" t="s">
        <v>503</v>
      </c>
    </row>
    <row r="333" spans="1:4" ht="12">
      <c r="A333" s="179">
        <v>7</v>
      </c>
      <c r="B333" s="179">
        <v>59</v>
      </c>
      <c r="C333" s="180">
        <v>5278</v>
      </c>
      <c r="D333" s="178" t="s">
        <v>504</v>
      </c>
    </row>
    <row r="334" spans="1:4" ht="12">
      <c r="A334" s="179">
        <v>11</v>
      </c>
      <c r="B334" s="179">
        <v>65</v>
      </c>
      <c r="C334" s="180">
        <v>5306</v>
      </c>
      <c r="D334" s="178" t="s">
        <v>505</v>
      </c>
    </row>
    <row r="335" spans="1:4" ht="12">
      <c r="A335" s="179">
        <v>6</v>
      </c>
      <c r="B335" s="179">
        <v>44</v>
      </c>
      <c r="C335" s="180">
        <v>5348</v>
      </c>
      <c r="D335" s="178" t="s">
        <v>506</v>
      </c>
    </row>
    <row r="336" spans="1:4" ht="12">
      <c r="A336" s="179">
        <v>1</v>
      </c>
      <c r="B336" s="179">
        <v>40</v>
      </c>
      <c r="C336" s="180">
        <v>5355</v>
      </c>
      <c r="D336" s="178" t="s">
        <v>507</v>
      </c>
    </row>
    <row r="337" spans="1:4" ht="12">
      <c r="A337" s="179">
        <v>3</v>
      </c>
      <c r="B337" s="179">
        <v>33</v>
      </c>
      <c r="C337" s="180">
        <v>5362</v>
      </c>
      <c r="D337" s="178" t="s">
        <v>508</v>
      </c>
    </row>
    <row r="338" spans="1:4" ht="12">
      <c r="A338" s="179">
        <v>2</v>
      </c>
      <c r="B338" s="179">
        <v>30</v>
      </c>
      <c r="C338" s="180">
        <v>5369</v>
      </c>
      <c r="D338" s="178" t="s">
        <v>510</v>
      </c>
    </row>
    <row r="339" spans="1:4" ht="12">
      <c r="A339" s="179">
        <v>11</v>
      </c>
      <c r="B339" s="179">
        <v>7</v>
      </c>
      <c r="C339" s="180">
        <v>5376</v>
      </c>
      <c r="D339" s="178" t="s">
        <v>511</v>
      </c>
    </row>
    <row r="340" spans="1:4" ht="12">
      <c r="A340" s="179">
        <v>6</v>
      </c>
      <c r="B340" s="179">
        <v>66</v>
      </c>
      <c r="C340" s="180">
        <v>5390</v>
      </c>
      <c r="D340" s="178" t="s">
        <v>512</v>
      </c>
    </row>
    <row r="341" spans="1:4" ht="12">
      <c r="A341" s="179">
        <v>12</v>
      </c>
      <c r="B341" s="179">
        <v>16</v>
      </c>
      <c r="C341" s="180">
        <v>5397</v>
      </c>
      <c r="D341" s="178" t="s">
        <v>513</v>
      </c>
    </row>
    <row r="342" spans="1:4" ht="12">
      <c r="A342" s="179">
        <v>11</v>
      </c>
      <c r="B342" s="179">
        <v>55</v>
      </c>
      <c r="C342" s="180">
        <v>5432</v>
      </c>
      <c r="D342" s="178" t="s">
        <v>514</v>
      </c>
    </row>
    <row r="343" spans="1:4" ht="12">
      <c r="A343" s="179">
        <v>1</v>
      </c>
      <c r="B343" s="179">
        <v>40</v>
      </c>
      <c r="C343" s="180">
        <v>5439</v>
      </c>
      <c r="D343" s="178" t="s">
        <v>515</v>
      </c>
    </row>
    <row r="344" spans="1:4" ht="12">
      <c r="A344" s="179">
        <v>12</v>
      </c>
      <c r="B344" s="179">
        <v>4</v>
      </c>
      <c r="C344" s="180">
        <v>4522</v>
      </c>
      <c r="D344" s="178" t="s">
        <v>516</v>
      </c>
    </row>
    <row r="345" spans="1:4" ht="12">
      <c r="A345" s="179">
        <v>7</v>
      </c>
      <c r="B345" s="179">
        <v>15</v>
      </c>
      <c r="C345" s="180">
        <v>5457</v>
      </c>
      <c r="D345" s="178" t="s">
        <v>517</v>
      </c>
    </row>
    <row r="346" spans="1:4" ht="12">
      <c r="A346" s="179">
        <v>3</v>
      </c>
      <c r="B346" s="179">
        <v>22</v>
      </c>
      <c r="C346" s="180">
        <v>2485</v>
      </c>
      <c r="D346" s="178" t="s">
        <v>518</v>
      </c>
    </row>
    <row r="347" spans="1:4" ht="12">
      <c r="A347" s="179">
        <v>4</v>
      </c>
      <c r="B347" s="179">
        <v>41</v>
      </c>
      <c r="C347" s="180">
        <v>5460</v>
      </c>
      <c r="D347" s="178" t="s">
        <v>519</v>
      </c>
    </row>
    <row r="348" spans="1:4" ht="12">
      <c r="A348" s="179">
        <v>10</v>
      </c>
      <c r="B348" s="179">
        <v>37</v>
      </c>
      <c r="C348" s="180">
        <v>5467</v>
      </c>
      <c r="D348" s="178" t="s">
        <v>520</v>
      </c>
    </row>
    <row r="349" spans="1:4" ht="12">
      <c r="A349" s="179">
        <v>11</v>
      </c>
      <c r="B349" s="179">
        <v>65</v>
      </c>
      <c r="C349" s="180">
        <v>5474</v>
      </c>
      <c r="D349" s="178" t="s">
        <v>521</v>
      </c>
    </row>
    <row r="350" spans="1:4" ht="12">
      <c r="A350" s="179">
        <v>11</v>
      </c>
      <c r="B350" s="179">
        <v>47</v>
      </c>
      <c r="C350" s="180">
        <v>5586</v>
      </c>
      <c r="D350" s="178" t="s">
        <v>522</v>
      </c>
    </row>
    <row r="351" spans="1:4" ht="12">
      <c r="A351" s="179">
        <v>10</v>
      </c>
      <c r="B351" s="179">
        <v>9</v>
      </c>
      <c r="C351" s="180">
        <v>5593</v>
      </c>
      <c r="D351" s="178" t="s">
        <v>523</v>
      </c>
    </row>
    <row r="352" spans="1:4" ht="12">
      <c r="A352" s="179">
        <v>5</v>
      </c>
      <c r="B352" s="179">
        <v>49</v>
      </c>
      <c r="C352" s="180">
        <v>5607</v>
      </c>
      <c r="D352" s="178" t="s">
        <v>524</v>
      </c>
    </row>
    <row r="353" spans="1:4" ht="12">
      <c r="A353" s="179">
        <v>7</v>
      </c>
      <c r="B353" s="179">
        <v>8</v>
      </c>
      <c r="C353" s="180">
        <v>5614</v>
      </c>
      <c r="D353" s="178" t="s">
        <v>525</v>
      </c>
    </row>
    <row r="354" spans="1:4" ht="12">
      <c r="A354" s="179">
        <v>1</v>
      </c>
      <c r="B354" s="179">
        <v>67</v>
      </c>
      <c r="C354" s="180">
        <v>3542</v>
      </c>
      <c r="D354" s="178" t="s">
        <v>526</v>
      </c>
    </row>
    <row r="355" spans="1:4" ht="12">
      <c r="A355" s="179">
        <v>2</v>
      </c>
      <c r="B355" s="179">
        <v>13</v>
      </c>
      <c r="C355" s="180">
        <v>5621</v>
      </c>
      <c r="D355" s="178" t="s">
        <v>527</v>
      </c>
    </row>
    <row r="356" spans="1:4" ht="12">
      <c r="A356" s="179">
        <v>9</v>
      </c>
      <c r="B356" s="179">
        <v>37</v>
      </c>
      <c r="C356" s="180">
        <v>5628</v>
      </c>
      <c r="D356" s="178" t="s">
        <v>528</v>
      </c>
    </row>
    <row r="357" spans="1:4" ht="12">
      <c r="A357" s="179">
        <v>7</v>
      </c>
      <c r="B357" s="179">
        <v>15</v>
      </c>
      <c r="C357" s="180">
        <v>5642</v>
      </c>
      <c r="D357" s="178" t="s">
        <v>529</v>
      </c>
    </row>
    <row r="358" spans="1:4" ht="12">
      <c r="A358" s="179">
        <v>2</v>
      </c>
      <c r="B358" s="179">
        <v>13</v>
      </c>
      <c r="C358" s="180">
        <v>5656</v>
      </c>
      <c r="D358" s="178" t="s">
        <v>530</v>
      </c>
    </row>
    <row r="359" spans="1:4" ht="12">
      <c r="A359" s="179">
        <v>12</v>
      </c>
      <c r="B359" s="179">
        <v>16</v>
      </c>
      <c r="C359" s="180">
        <v>5663</v>
      </c>
      <c r="D359" s="178" t="s">
        <v>531</v>
      </c>
    </row>
    <row r="360" spans="1:4" ht="12">
      <c r="A360" s="179">
        <v>8</v>
      </c>
      <c r="B360" s="179">
        <v>42</v>
      </c>
      <c r="C360" s="180">
        <v>5670</v>
      </c>
      <c r="D360" s="178" t="s">
        <v>532</v>
      </c>
    </row>
    <row r="361" spans="1:4" ht="12">
      <c r="A361" s="179">
        <v>1</v>
      </c>
      <c r="B361" s="179">
        <v>67</v>
      </c>
      <c r="C361" s="180">
        <v>3510</v>
      </c>
      <c r="D361" s="178" t="s">
        <v>533</v>
      </c>
    </row>
    <row r="362" spans="1:4" ht="12">
      <c r="A362" s="179">
        <v>10</v>
      </c>
      <c r="B362" s="179">
        <v>10</v>
      </c>
      <c r="C362" s="180">
        <v>5726</v>
      </c>
      <c r="D362" s="178" t="s">
        <v>534</v>
      </c>
    </row>
    <row r="363" spans="1:4" ht="12">
      <c r="A363" s="179">
        <v>9</v>
      </c>
      <c r="B363" s="179">
        <v>43</v>
      </c>
      <c r="C363" s="180">
        <v>5733</v>
      </c>
      <c r="D363" s="178" t="s">
        <v>535</v>
      </c>
    </row>
    <row r="364" spans="1:4" ht="12">
      <c r="A364" s="179">
        <v>8</v>
      </c>
      <c r="B364" s="179">
        <v>58</v>
      </c>
      <c r="C364" s="180">
        <v>5740</v>
      </c>
      <c r="D364" s="178" t="s">
        <v>536</v>
      </c>
    </row>
    <row r="365" spans="1:4" ht="12">
      <c r="A365" s="179">
        <v>4</v>
      </c>
      <c r="B365" s="179">
        <v>41</v>
      </c>
      <c r="C365" s="180">
        <v>5747</v>
      </c>
      <c r="D365" s="178" t="s">
        <v>537</v>
      </c>
    </row>
    <row r="366" spans="1:4" ht="12">
      <c r="A366" s="179">
        <v>9</v>
      </c>
      <c r="B366" s="179">
        <v>35</v>
      </c>
      <c r="C366" s="180">
        <v>5754</v>
      </c>
      <c r="D366" s="178" t="s">
        <v>538</v>
      </c>
    </row>
    <row r="367" spans="1:4" ht="12">
      <c r="A367" s="179">
        <v>5</v>
      </c>
      <c r="B367" s="179">
        <v>49</v>
      </c>
      <c r="C367" s="180">
        <v>126</v>
      </c>
      <c r="D367" s="178" t="s">
        <v>539</v>
      </c>
    </row>
    <row r="368" spans="1:4" ht="12">
      <c r="A368" s="179">
        <v>2</v>
      </c>
      <c r="B368" s="179">
        <v>30</v>
      </c>
      <c r="C368" s="180">
        <v>5061</v>
      </c>
      <c r="D368" s="178" t="s">
        <v>540</v>
      </c>
    </row>
    <row r="369" spans="1:4" ht="12">
      <c r="A369" s="179">
        <v>5</v>
      </c>
      <c r="B369" s="179">
        <v>69</v>
      </c>
      <c r="C369" s="180">
        <v>4375</v>
      </c>
      <c r="D369" s="178" t="s">
        <v>541</v>
      </c>
    </row>
    <row r="370" spans="1:4" ht="12">
      <c r="A370" s="179">
        <v>11</v>
      </c>
      <c r="B370" s="179">
        <v>3</v>
      </c>
      <c r="C370" s="180">
        <v>5810</v>
      </c>
      <c r="D370" s="178" t="s">
        <v>542</v>
      </c>
    </row>
    <row r="371" spans="1:4" ht="12">
      <c r="A371" s="179">
        <v>2</v>
      </c>
      <c r="B371" s="179">
        <v>30</v>
      </c>
      <c r="C371" s="180">
        <v>5817</v>
      </c>
      <c r="D371" s="178" t="s">
        <v>543</v>
      </c>
    </row>
    <row r="372" spans="1:4" ht="12">
      <c r="A372" s="179">
        <v>7</v>
      </c>
      <c r="B372" s="179">
        <v>36</v>
      </c>
      <c r="C372" s="180">
        <v>5824</v>
      </c>
      <c r="D372" s="178" t="s">
        <v>544</v>
      </c>
    </row>
    <row r="373" spans="1:4" ht="12">
      <c r="A373" s="179">
        <v>2</v>
      </c>
      <c r="B373" s="179">
        <v>51</v>
      </c>
      <c r="C373" s="180">
        <v>5859</v>
      </c>
      <c r="D373" s="178" t="s">
        <v>545</v>
      </c>
    </row>
    <row r="374" spans="1:4" ht="12">
      <c r="A374" s="179">
        <v>2</v>
      </c>
      <c r="B374" s="179">
        <v>51</v>
      </c>
      <c r="C374" s="180">
        <v>5852</v>
      </c>
      <c r="D374" s="178" t="s">
        <v>546</v>
      </c>
    </row>
    <row r="375" spans="1:4" ht="12">
      <c r="A375" s="179">
        <v>11</v>
      </c>
      <c r="B375" s="179">
        <v>48</v>
      </c>
      <c r="C375" s="180">
        <v>238</v>
      </c>
      <c r="D375" s="178" t="s">
        <v>547</v>
      </c>
    </row>
    <row r="376" spans="1:4" ht="12">
      <c r="A376" s="179">
        <v>7</v>
      </c>
      <c r="B376" s="179">
        <v>36</v>
      </c>
      <c r="C376" s="180">
        <v>5866</v>
      </c>
      <c r="D376" s="178" t="s">
        <v>548</v>
      </c>
    </row>
    <row r="377" spans="1:4" ht="12">
      <c r="A377" s="179">
        <v>2</v>
      </c>
      <c r="B377" s="179">
        <v>13</v>
      </c>
      <c r="C377" s="180">
        <v>5901</v>
      </c>
      <c r="D377" s="178" t="s">
        <v>549</v>
      </c>
    </row>
    <row r="378" spans="1:4" ht="12">
      <c r="A378" s="179">
        <v>4</v>
      </c>
      <c r="B378" s="179">
        <v>62</v>
      </c>
      <c r="C378" s="180">
        <v>5985</v>
      </c>
      <c r="D378" s="178" t="s">
        <v>550</v>
      </c>
    </row>
    <row r="379" spans="1:4" ht="12">
      <c r="A379" s="179">
        <v>8</v>
      </c>
      <c r="B379" s="179">
        <v>21</v>
      </c>
      <c r="C379" s="180">
        <v>5992</v>
      </c>
      <c r="D379" s="178" t="s">
        <v>551</v>
      </c>
    </row>
    <row r="380" spans="1:4" ht="12">
      <c r="A380" s="179">
        <v>2</v>
      </c>
      <c r="B380" s="179">
        <v>64</v>
      </c>
      <c r="C380" s="180">
        <v>6022</v>
      </c>
      <c r="D380" s="178" t="s">
        <v>552</v>
      </c>
    </row>
    <row r="381" spans="1:4" ht="12">
      <c r="A381" s="179">
        <v>12</v>
      </c>
      <c r="B381" s="179">
        <v>4</v>
      </c>
      <c r="C381" s="180">
        <v>6027</v>
      </c>
      <c r="D381" s="178" t="s">
        <v>553</v>
      </c>
    </row>
    <row r="382" spans="1:4" ht="12">
      <c r="A382" s="179">
        <v>7</v>
      </c>
      <c r="B382" s="179">
        <v>15</v>
      </c>
      <c r="C382" s="180">
        <v>6069</v>
      </c>
      <c r="D382" s="178" t="s">
        <v>554</v>
      </c>
    </row>
    <row r="383" spans="1:4" ht="12">
      <c r="A383" s="179">
        <v>2</v>
      </c>
      <c r="B383" s="179">
        <v>51</v>
      </c>
      <c r="C383" s="180">
        <v>6104</v>
      </c>
      <c r="D383" s="178" t="s">
        <v>555</v>
      </c>
    </row>
    <row r="384" spans="1:4" ht="12">
      <c r="A384" s="179">
        <v>2</v>
      </c>
      <c r="B384" s="179">
        <v>51</v>
      </c>
      <c r="C384" s="180">
        <v>6113</v>
      </c>
      <c r="D384" s="178" t="s">
        <v>556</v>
      </c>
    </row>
    <row r="385" spans="1:4" ht="12">
      <c r="A385" s="179">
        <v>2</v>
      </c>
      <c r="B385" s="179">
        <v>51</v>
      </c>
      <c r="C385" s="180">
        <v>6083</v>
      </c>
      <c r="D385" s="178" t="s">
        <v>557</v>
      </c>
    </row>
    <row r="386" spans="1:4" ht="12">
      <c r="A386" s="179">
        <v>2</v>
      </c>
      <c r="B386" s="179">
        <v>28</v>
      </c>
      <c r="C386" s="180">
        <v>6118</v>
      </c>
      <c r="D386" s="178" t="s">
        <v>558</v>
      </c>
    </row>
    <row r="387" spans="1:4" ht="12">
      <c r="A387" s="179">
        <v>2</v>
      </c>
      <c r="B387" s="179">
        <v>28</v>
      </c>
      <c r="C387" s="180">
        <v>6125</v>
      </c>
      <c r="D387" s="178" t="s">
        <v>559</v>
      </c>
    </row>
    <row r="388" spans="1:4" ht="12">
      <c r="A388" s="179">
        <v>1</v>
      </c>
      <c r="B388" s="179">
        <v>67</v>
      </c>
      <c r="C388" s="180">
        <v>6174</v>
      </c>
      <c r="D388" s="178" t="s">
        <v>560</v>
      </c>
    </row>
    <row r="389" spans="1:4" ht="12">
      <c r="A389" s="179">
        <v>2</v>
      </c>
      <c r="B389" s="179">
        <v>13</v>
      </c>
      <c r="C389" s="180">
        <v>6181</v>
      </c>
      <c r="D389" s="178" t="s">
        <v>561</v>
      </c>
    </row>
    <row r="390" spans="1:4" ht="12">
      <c r="A390" s="179">
        <v>5</v>
      </c>
      <c r="B390" s="179">
        <v>68</v>
      </c>
      <c r="C390" s="180">
        <v>6195</v>
      </c>
      <c r="D390" s="178" t="s">
        <v>562</v>
      </c>
    </row>
    <row r="391" spans="1:4" ht="12">
      <c r="A391" s="179">
        <v>6</v>
      </c>
      <c r="B391" s="179">
        <v>20</v>
      </c>
      <c r="C391" s="180">
        <v>6216</v>
      </c>
      <c r="D391" s="178" t="s">
        <v>563</v>
      </c>
    </row>
    <row r="392" spans="1:4" ht="12">
      <c r="A392" s="179">
        <v>9</v>
      </c>
      <c r="B392" s="179">
        <v>37</v>
      </c>
      <c r="C392" s="180">
        <v>6223</v>
      </c>
      <c r="D392" s="178" t="s">
        <v>564</v>
      </c>
    </row>
    <row r="393" spans="1:4" ht="12">
      <c r="A393" s="179">
        <v>8</v>
      </c>
      <c r="B393" s="179">
        <v>38</v>
      </c>
      <c r="C393" s="180">
        <v>6230</v>
      </c>
      <c r="D393" s="178" t="s">
        <v>565</v>
      </c>
    </row>
    <row r="394" spans="1:4" ht="12">
      <c r="A394" s="179">
        <v>5</v>
      </c>
      <c r="B394" s="179">
        <v>69</v>
      </c>
      <c r="C394" s="180">
        <v>6237</v>
      </c>
      <c r="D394" s="178" t="s">
        <v>566</v>
      </c>
    </row>
    <row r="395" spans="1:4" ht="12">
      <c r="A395" s="179">
        <v>1</v>
      </c>
      <c r="B395" s="179">
        <v>40</v>
      </c>
      <c r="C395" s="180">
        <v>6244</v>
      </c>
      <c r="D395" s="178" t="s">
        <v>567</v>
      </c>
    </row>
    <row r="396" spans="1:4" ht="12">
      <c r="A396" s="179">
        <v>3</v>
      </c>
      <c r="B396" s="179">
        <v>12</v>
      </c>
      <c r="C396" s="180">
        <v>6251</v>
      </c>
      <c r="D396" s="178" t="s">
        <v>568</v>
      </c>
    </row>
    <row r="397" spans="1:4" ht="12">
      <c r="A397" s="179">
        <v>11</v>
      </c>
      <c r="B397" s="179">
        <v>7</v>
      </c>
      <c r="C397" s="180">
        <v>6293</v>
      </c>
      <c r="D397" s="178" t="s">
        <v>569</v>
      </c>
    </row>
    <row r="398" spans="1:4" ht="12">
      <c r="A398" s="179">
        <v>1</v>
      </c>
      <c r="B398" s="179">
        <v>40</v>
      </c>
      <c r="C398" s="180">
        <v>6300</v>
      </c>
      <c r="D398" s="178" t="s">
        <v>570</v>
      </c>
    </row>
    <row r="399" spans="1:4" ht="12">
      <c r="A399" s="179">
        <v>6</v>
      </c>
      <c r="B399" s="179">
        <v>66</v>
      </c>
      <c r="C399" s="180">
        <v>6307</v>
      </c>
      <c r="D399" s="178" t="s">
        <v>571</v>
      </c>
    </row>
    <row r="400" spans="1:4" ht="12">
      <c r="A400" s="179">
        <v>7</v>
      </c>
      <c r="B400" s="179">
        <v>5</v>
      </c>
      <c r="C400" s="180">
        <v>6328</v>
      </c>
      <c r="D400" s="178" t="s">
        <v>572</v>
      </c>
    </row>
    <row r="401" spans="1:4" ht="12">
      <c r="A401" s="179">
        <v>4</v>
      </c>
      <c r="B401" s="179">
        <v>32</v>
      </c>
      <c r="C401" s="180">
        <v>6370</v>
      </c>
      <c r="D401" s="178" t="s">
        <v>573</v>
      </c>
    </row>
    <row r="402" spans="1:4" ht="12">
      <c r="A402" s="179">
        <v>4</v>
      </c>
      <c r="B402" s="179">
        <v>62</v>
      </c>
      <c r="C402" s="180">
        <v>6321</v>
      </c>
      <c r="D402" s="178" t="s">
        <v>574</v>
      </c>
    </row>
    <row r="403" spans="1:4" ht="12">
      <c r="A403" s="179">
        <v>5</v>
      </c>
      <c r="B403" s="179">
        <v>39</v>
      </c>
      <c r="C403" s="180">
        <v>6335</v>
      </c>
      <c r="D403" s="178" t="s">
        <v>575</v>
      </c>
    </row>
    <row r="404" spans="1:4" ht="12">
      <c r="A404" s="179">
        <v>3</v>
      </c>
      <c r="B404" s="179">
        <v>56</v>
      </c>
      <c r="C404" s="180">
        <v>6354</v>
      </c>
      <c r="D404" s="178" t="s">
        <v>576</v>
      </c>
    </row>
    <row r="405" spans="1:4" ht="12">
      <c r="A405" s="179">
        <v>6</v>
      </c>
      <c r="B405" s="179">
        <v>68</v>
      </c>
      <c r="C405" s="180">
        <v>6384</v>
      </c>
      <c r="D405" s="178" t="s">
        <v>577</v>
      </c>
    </row>
    <row r="406" spans="1:4" ht="12">
      <c r="A406" s="179">
        <v>10</v>
      </c>
      <c r="B406" s="179">
        <v>54</v>
      </c>
      <c r="C406" s="180">
        <v>6410</v>
      </c>
      <c r="D406" s="178" t="s">
        <v>578</v>
      </c>
    </row>
    <row r="407" spans="1:4" ht="12">
      <c r="A407" s="179">
        <v>2</v>
      </c>
      <c r="B407" s="179">
        <v>30</v>
      </c>
      <c r="C407" s="180">
        <v>6412</v>
      </c>
      <c r="D407" s="178" t="s">
        <v>579</v>
      </c>
    </row>
    <row r="408" spans="1:4" ht="12">
      <c r="A408" s="179">
        <v>8</v>
      </c>
      <c r="B408" s="179">
        <v>34</v>
      </c>
      <c r="C408" s="180">
        <v>6440</v>
      </c>
      <c r="D408" s="178" t="s">
        <v>580</v>
      </c>
    </row>
    <row r="409" spans="1:4" ht="12">
      <c r="A409" s="179">
        <v>1</v>
      </c>
      <c r="B409" s="179">
        <v>40</v>
      </c>
      <c r="C409" s="180">
        <v>6419</v>
      </c>
      <c r="D409" s="178" t="s">
        <v>581</v>
      </c>
    </row>
    <row r="410" spans="1:4" ht="12">
      <c r="A410" s="179">
        <v>4</v>
      </c>
      <c r="B410" s="179">
        <v>61</v>
      </c>
      <c r="C410" s="180">
        <v>6426</v>
      </c>
      <c r="D410" s="178" t="s">
        <v>582</v>
      </c>
    </row>
    <row r="411" spans="1:4" ht="12">
      <c r="A411" s="179">
        <v>2</v>
      </c>
      <c r="B411" s="179">
        <v>64</v>
      </c>
      <c r="C411" s="180">
        <v>6461</v>
      </c>
      <c r="D411" s="178" t="s">
        <v>583</v>
      </c>
    </row>
    <row r="412" spans="1:4" ht="12">
      <c r="A412" s="179">
        <v>1</v>
      </c>
      <c r="B412" s="179">
        <v>40</v>
      </c>
      <c r="C412" s="180">
        <v>6470</v>
      </c>
      <c r="D412" s="178" t="s">
        <v>584</v>
      </c>
    </row>
    <row r="413" spans="1:4" ht="12">
      <c r="A413" s="179">
        <v>5</v>
      </c>
      <c r="B413" s="179">
        <v>69</v>
      </c>
      <c r="C413" s="180">
        <v>6475</v>
      </c>
      <c r="D413" s="178" t="s">
        <v>585</v>
      </c>
    </row>
    <row r="414" spans="1:4" ht="12">
      <c r="A414" s="179">
        <v>2</v>
      </c>
      <c r="B414" s="179">
        <v>64</v>
      </c>
      <c r="C414" s="180">
        <v>6482</v>
      </c>
      <c r="D414" s="178" t="s">
        <v>586</v>
      </c>
    </row>
    <row r="415" spans="1:4" ht="12">
      <c r="A415" s="179">
        <v>2</v>
      </c>
      <c r="B415" s="179">
        <v>30</v>
      </c>
      <c r="C415" s="180">
        <v>5075</v>
      </c>
      <c r="D415" s="178" t="s">
        <v>587</v>
      </c>
    </row>
    <row r="416" spans="1:4" ht="12">
      <c r="A416" s="179">
        <v>2</v>
      </c>
      <c r="B416" s="179">
        <v>30</v>
      </c>
      <c r="C416" s="180">
        <v>6545</v>
      </c>
      <c r="D416" s="178" t="s">
        <v>588</v>
      </c>
    </row>
    <row r="417" spans="1:4" ht="12">
      <c r="A417" s="179">
        <v>6</v>
      </c>
      <c r="B417" s="179">
        <v>70</v>
      </c>
      <c r="C417" s="180">
        <v>6608</v>
      </c>
      <c r="D417" s="178" t="s">
        <v>589</v>
      </c>
    </row>
    <row r="418" spans="1:4" ht="12">
      <c r="A418" s="179">
        <v>12</v>
      </c>
      <c r="B418" s="179">
        <v>57</v>
      </c>
      <c r="C418" s="180">
        <v>6615</v>
      </c>
      <c r="D418" s="178" t="s">
        <v>590</v>
      </c>
    </row>
    <row r="419" spans="1:4" ht="12">
      <c r="A419" s="179">
        <v>5</v>
      </c>
      <c r="B419" s="179">
        <v>56</v>
      </c>
      <c r="C419" s="180">
        <v>6678</v>
      </c>
      <c r="D419" s="178" t="s">
        <v>591</v>
      </c>
    </row>
    <row r="420" spans="1:4" ht="12">
      <c r="A420" s="179">
        <v>2</v>
      </c>
      <c r="B420" s="179">
        <v>13</v>
      </c>
      <c r="C420" s="180">
        <v>469</v>
      </c>
      <c r="D420" s="178" t="s">
        <v>592</v>
      </c>
    </row>
    <row r="421" spans="1:4" ht="12">
      <c r="A421" s="179">
        <v>5</v>
      </c>
      <c r="B421" s="179">
        <v>71</v>
      </c>
      <c r="C421" s="180">
        <v>6685</v>
      </c>
      <c r="D421" s="178" t="s">
        <v>593</v>
      </c>
    </row>
    <row r="422" spans="1:4" ht="12">
      <c r="A422" s="179">
        <v>8</v>
      </c>
      <c r="B422" s="179">
        <v>58</v>
      </c>
      <c r="C422" s="180">
        <v>6692</v>
      </c>
      <c r="D422" s="178" t="s">
        <v>594</v>
      </c>
    </row>
    <row r="423" spans="1:4" ht="12">
      <c r="A423" s="179">
        <v>4</v>
      </c>
      <c r="B423" s="179">
        <v>29</v>
      </c>
      <c r="C423" s="180">
        <v>6713</v>
      </c>
      <c r="D423" s="178" t="s">
        <v>595</v>
      </c>
    </row>
    <row r="424" spans="1:4" ht="12">
      <c r="A424" s="179">
        <v>9</v>
      </c>
      <c r="B424" s="179">
        <v>63</v>
      </c>
      <c r="C424" s="180">
        <v>6720</v>
      </c>
      <c r="D424" s="178" t="s">
        <v>596</v>
      </c>
    </row>
    <row r="425" spans="1:4" ht="12">
      <c r="A425" s="179">
        <v>7</v>
      </c>
      <c r="B425" s="179">
        <v>5</v>
      </c>
      <c r="C425" s="180">
        <v>6734</v>
      </c>
      <c r="D425" s="178" t="s">
        <v>597</v>
      </c>
    </row>
    <row r="426" spans="1:4" ht="12">
      <c r="A426" s="179">
        <v>2</v>
      </c>
      <c r="B426" s="179">
        <v>51</v>
      </c>
      <c r="C426" s="180">
        <v>6748</v>
      </c>
      <c r="D426" s="178" t="s">
        <v>598</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47"/>
    <pageSetUpPr fitToPage="1"/>
  </sheetPr>
  <dimension ref="A2:A2"/>
  <sheetViews>
    <sheetView showGridLines="0" zoomScale="75" zoomScaleNormal="75" zoomScalePageLayoutView="0" workbookViewId="0" topLeftCell="A1">
      <selection activeCell="D59" sqref="D59"/>
    </sheetView>
  </sheetViews>
  <sheetFormatPr defaultColWidth="9.140625" defaultRowHeight="12.75"/>
  <cols>
    <col min="1" max="1" width="90.57421875" style="0" customWidth="1"/>
  </cols>
  <sheetData>
    <row r="2" ht="12.75">
      <c r="A2" t="s">
        <v>615</v>
      </c>
    </row>
  </sheetData>
  <sheetProtection/>
  <printOptions horizontalCentered="1"/>
  <pageMargins left="0.25" right="0.71" top="1" bottom="1" header="0.5" footer="0.5"/>
  <pageSetup fitToHeight="1" fitToWidth="1" horizontalDpi="600" verticalDpi="600" orientation="portrait" scale="83" r:id="rId2"/>
  <drawing r:id="rId1"/>
</worksheet>
</file>

<file path=xl/worksheets/sheet16.xml><?xml version="1.0" encoding="utf-8"?>
<worksheet xmlns="http://schemas.openxmlformats.org/spreadsheetml/2006/main" xmlns:r="http://schemas.openxmlformats.org/officeDocument/2006/relationships">
  <sheetPr>
    <tabColor indexed="47"/>
    <pageSetUpPr fitToPage="1"/>
  </sheetPr>
  <dimension ref="A1:M51"/>
  <sheetViews>
    <sheetView zoomScalePageLayoutView="0" workbookViewId="0" topLeftCell="A1">
      <selection activeCell="Q23" sqref="Q23"/>
    </sheetView>
  </sheetViews>
  <sheetFormatPr defaultColWidth="9.140625" defaultRowHeight="12.75"/>
  <cols>
    <col min="1" max="1" width="2.7109375" style="0" bestFit="1" customWidth="1"/>
    <col min="2" max="2" width="3.57421875" style="0" bestFit="1" customWidth="1"/>
    <col min="3" max="3" width="7.00390625" style="0" bestFit="1" customWidth="1"/>
    <col min="4" max="4" width="3.57421875" style="0" bestFit="1" customWidth="1"/>
    <col min="5" max="5" width="46.140625" style="0" customWidth="1"/>
    <col min="6" max="6" width="11.7109375" style="0" customWidth="1"/>
    <col min="7" max="7" width="8.7109375" style="0" bestFit="1" customWidth="1"/>
    <col min="8" max="8" width="2.7109375" style="0" bestFit="1" customWidth="1"/>
    <col min="9" max="9" width="2.00390625" style="0" bestFit="1" customWidth="1"/>
    <col min="10" max="10" width="6.140625" style="0" bestFit="1" customWidth="1"/>
    <col min="11" max="11" width="3.57421875" style="0" bestFit="1" customWidth="1"/>
    <col min="12" max="12" width="50.57421875" style="0" customWidth="1"/>
    <col min="13" max="13" width="11.7109375" style="0" customWidth="1"/>
  </cols>
  <sheetData>
    <row r="1" spans="1:12" ht="12.75">
      <c r="A1" s="316" t="s">
        <v>509</v>
      </c>
      <c r="B1" s="316"/>
      <c r="C1" s="316"/>
      <c r="D1" s="316"/>
      <c r="E1" s="316"/>
      <c r="F1" s="316"/>
      <c r="G1" s="316"/>
      <c r="H1" s="316"/>
      <c r="I1" s="316"/>
      <c r="J1" s="316"/>
      <c r="K1" s="316"/>
      <c r="L1" s="316"/>
    </row>
    <row r="2" spans="1:12" ht="12.75">
      <c r="A2" s="316"/>
      <c r="B2" s="316"/>
      <c r="C2" s="316"/>
      <c r="D2" s="316"/>
      <c r="E2" s="316"/>
      <c r="F2" s="316"/>
      <c r="G2" s="316"/>
      <c r="H2" s="316"/>
      <c r="I2" s="316"/>
      <c r="J2" s="316"/>
      <c r="K2" s="316"/>
      <c r="L2" s="316"/>
    </row>
    <row r="4" spans="1:12" ht="12.75">
      <c r="A4" s="317" t="s">
        <v>856</v>
      </c>
      <c r="B4" s="317"/>
      <c r="C4" s="317"/>
      <c r="D4" s="317"/>
      <c r="E4" s="317"/>
      <c r="F4" s="315" t="s">
        <v>42</v>
      </c>
      <c r="G4" s="315"/>
      <c r="H4" s="314" t="s">
        <v>857</v>
      </c>
      <c r="I4" s="314"/>
      <c r="J4" s="314"/>
      <c r="K4" s="314"/>
      <c r="L4" s="314"/>
    </row>
    <row r="5" spans="1:13" ht="13.5" thickBot="1">
      <c r="A5" s="317"/>
      <c r="B5" s="317"/>
      <c r="C5" s="317"/>
      <c r="D5" s="317"/>
      <c r="E5" s="317"/>
      <c r="F5" s="315"/>
      <c r="G5" s="315"/>
      <c r="H5" s="314"/>
      <c r="I5" s="314"/>
      <c r="J5" s="314"/>
      <c r="K5" s="314"/>
      <c r="L5" s="314"/>
      <c r="M5" s="7" t="s">
        <v>607</v>
      </c>
    </row>
    <row r="6" spans="1:13" ht="13.5" thickBot="1">
      <c r="A6" s="2">
        <v>10</v>
      </c>
      <c r="B6" s="2" t="s">
        <v>614</v>
      </c>
      <c r="C6" s="2">
        <v>714000</v>
      </c>
      <c r="D6" s="10">
        <v>1</v>
      </c>
      <c r="E6" s="17" t="s">
        <v>873</v>
      </c>
      <c r="F6" s="195"/>
      <c r="H6" s="2">
        <v>10</v>
      </c>
      <c r="I6" s="2" t="s">
        <v>614</v>
      </c>
      <c r="J6" s="2">
        <v>812000</v>
      </c>
      <c r="K6" s="10">
        <v>1</v>
      </c>
      <c r="L6" s="17" t="s">
        <v>892</v>
      </c>
      <c r="M6" s="195"/>
    </row>
    <row r="7" spans="1:13" ht="13.5" thickBot="1">
      <c r="A7" s="2">
        <v>21</v>
      </c>
      <c r="B7" s="2" t="s">
        <v>614</v>
      </c>
      <c r="C7" s="2">
        <v>714000</v>
      </c>
      <c r="D7" s="10">
        <v>1</v>
      </c>
      <c r="E7" s="17" t="s">
        <v>874</v>
      </c>
      <c r="F7" s="195"/>
      <c r="G7" s="12"/>
      <c r="H7" s="2">
        <v>21</v>
      </c>
      <c r="I7" s="2" t="s">
        <v>614</v>
      </c>
      <c r="J7" s="2">
        <v>812000</v>
      </c>
      <c r="K7" s="10">
        <v>1</v>
      </c>
      <c r="L7" s="17" t="s">
        <v>893</v>
      </c>
      <c r="M7" s="195"/>
    </row>
    <row r="8" spans="1:13" ht="13.5" thickBot="1">
      <c r="A8" s="2">
        <v>23</v>
      </c>
      <c r="B8" s="2" t="s">
        <v>614</v>
      </c>
      <c r="C8" s="2">
        <v>714000</v>
      </c>
      <c r="D8" s="10">
        <v>1</v>
      </c>
      <c r="E8" s="17" t="s">
        <v>875</v>
      </c>
      <c r="F8" s="195"/>
      <c r="G8" s="12"/>
      <c r="H8" s="2">
        <v>23</v>
      </c>
      <c r="I8" s="2" t="s">
        <v>614</v>
      </c>
      <c r="J8" s="2">
        <v>812000</v>
      </c>
      <c r="K8" s="10">
        <v>1</v>
      </c>
      <c r="L8" s="17" t="s">
        <v>894</v>
      </c>
      <c r="M8" s="195"/>
    </row>
    <row r="9" spans="1:13" ht="13.5" thickBot="1">
      <c r="A9" s="2">
        <v>27</v>
      </c>
      <c r="B9" s="2" t="s">
        <v>614</v>
      </c>
      <c r="C9" s="2">
        <v>714000</v>
      </c>
      <c r="D9" s="10">
        <v>1</v>
      </c>
      <c r="E9" s="17" t="s">
        <v>876</v>
      </c>
      <c r="F9" s="195"/>
      <c r="G9" s="12"/>
      <c r="H9" s="2">
        <v>27</v>
      </c>
      <c r="I9" s="2" t="s">
        <v>614</v>
      </c>
      <c r="J9" s="2">
        <v>812000</v>
      </c>
      <c r="K9" s="10">
        <v>1</v>
      </c>
      <c r="L9" s="17" t="s">
        <v>895</v>
      </c>
      <c r="M9" s="195"/>
    </row>
    <row r="10" spans="1:13" ht="13.5" thickBot="1">
      <c r="A10" s="2">
        <v>29</v>
      </c>
      <c r="B10" s="2" t="s">
        <v>614</v>
      </c>
      <c r="C10" s="2">
        <v>714000</v>
      </c>
      <c r="D10" s="10">
        <v>1</v>
      </c>
      <c r="E10" s="17" t="s">
        <v>877</v>
      </c>
      <c r="F10" s="195"/>
      <c r="G10" s="12"/>
      <c r="H10" s="2">
        <v>29</v>
      </c>
      <c r="I10" s="2" t="s">
        <v>614</v>
      </c>
      <c r="J10" s="2">
        <v>812000</v>
      </c>
      <c r="K10" s="10">
        <v>1</v>
      </c>
      <c r="L10" s="17" t="s">
        <v>896</v>
      </c>
      <c r="M10" s="195"/>
    </row>
    <row r="11" spans="1:13" ht="13.5" thickBot="1">
      <c r="A11" s="2">
        <v>38</v>
      </c>
      <c r="B11" s="2" t="s">
        <v>614</v>
      </c>
      <c r="C11" s="2">
        <v>714000</v>
      </c>
      <c r="D11" s="10">
        <v>1</v>
      </c>
      <c r="E11" s="17" t="s">
        <v>878</v>
      </c>
      <c r="F11" s="195"/>
      <c r="G11" s="12"/>
      <c r="H11" s="2">
        <v>38</v>
      </c>
      <c r="I11" s="2" t="s">
        <v>614</v>
      </c>
      <c r="J11" s="2">
        <v>812000</v>
      </c>
      <c r="K11" s="10">
        <v>1</v>
      </c>
      <c r="L11" s="17" t="s">
        <v>897</v>
      </c>
      <c r="M11" s="195"/>
    </row>
    <row r="12" spans="1:13" ht="13.5" thickBot="1">
      <c r="A12" s="2">
        <v>39</v>
      </c>
      <c r="B12" s="2" t="s">
        <v>614</v>
      </c>
      <c r="C12" s="2">
        <v>714000</v>
      </c>
      <c r="D12" s="10">
        <v>1</v>
      </c>
      <c r="E12" s="17" t="s">
        <v>879</v>
      </c>
      <c r="F12" s="195"/>
      <c r="G12" s="12"/>
      <c r="H12" s="2">
        <v>39</v>
      </c>
      <c r="I12" s="2" t="s">
        <v>614</v>
      </c>
      <c r="J12" s="2">
        <v>812000</v>
      </c>
      <c r="K12" s="10">
        <v>1</v>
      </c>
      <c r="L12" s="17" t="s">
        <v>898</v>
      </c>
      <c r="M12" s="195"/>
    </row>
    <row r="13" spans="1:13" ht="13.5" thickBot="1">
      <c r="A13" s="2">
        <v>41</v>
      </c>
      <c r="B13" s="2" t="s">
        <v>614</v>
      </c>
      <c r="C13" s="2">
        <v>714000</v>
      </c>
      <c r="D13" s="10">
        <v>1</v>
      </c>
      <c r="E13" s="17" t="s">
        <v>880</v>
      </c>
      <c r="F13" s="195"/>
      <c r="G13" s="12"/>
      <c r="H13" s="2">
        <v>41</v>
      </c>
      <c r="I13" s="2" t="s">
        <v>614</v>
      </c>
      <c r="J13" s="2">
        <v>812000</v>
      </c>
      <c r="K13" s="10">
        <v>1</v>
      </c>
      <c r="L13" s="17" t="s">
        <v>899</v>
      </c>
      <c r="M13" s="195"/>
    </row>
    <row r="14" spans="1:13" ht="13.5" thickBot="1">
      <c r="A14" s="2">
        <v>46</v>
      </c>
      <c r="B14" s="2" t="s">
        <v>614</v>
      </c>
      <c r="C14" s="2">
        <v>714000</v>
      </c>
      <c r="D14" s="10">
        <v>1</v>
      </c>
      <c r="E14" s="17" t="s">
        <v>881</v>
      </c>
      <c r="F14" s="195"/>
      <c r="G14" s="12"/>
      <c r="H14" s="270">
        <v>46</v>
      </c>
      <c r="I14" s="273" t="s">
        <v>614</v>
      </c>
      <c r="J14" s="270"/>
      <c r="K14" s="271"/>
      <c r="L14" s="272" t="s">
        <v>912</v>
      </c>
      <c r="M14" s="195"/>
    </row>
    <row r="15" spans="1:13" ht="13.5" thickBot="1">
      <c r="A15" s="2">
        <v>48</v>
      </c>
      <c r="B15" s="2" t="s">
        <v>614</v>
      </c>
      <c r="C15" s="2">
        <v>714000</v>
      </c>
      <c r="D15" s="10">
        <v>1</v>
      </c>
      <c r="E15" s="17" t="s">
        <v>882</v>
      </c>
      <c r="F15" s="195"/>
      <c r="G15" s="12"/>
      <c r="H15" s="2">
        <v>48</v>
      </c>
      <c r="I15" s="2" t="s">
        <v>614</v>
      </c>
      <c r="J15" s="2">
        <v>812000</v>
      </c>
      <c r="K15" s="10">
        <v>1</v>
      </c>
      <c r="L15" s="17" t="s">
        <v>900</v>
      </c>
      <c r="M15" s="195"/>
    </row>
    <row r="16" spans="1:13" ht="13.5" thickBot="1">
      <c r="A16" s="2">
        <v>49</v>
      </c>
      <c r="B16" s="2" t="s">
        <v>614</v>
      </c>
      <c r="C16" s="2">
        <v>714000</v>
      </c>
      <c r="D16" s="10">
        <v>1</v>
      </c>
      <c r="E16" s="17" t="s">
        <v>883</v>
      </c>
      <c r="F16" s="195"/>
      <c r="G16" s="12"/>
      <c r="H16" s="2">
        <v>49</v>
      </c>
      <c r="I16" s="2" t="s">
        <v>614</v>
      </c>
      <c r="J16" s="2">
        <v>812000</v>
      </c>
      <c r="K16" s="10">
        <v>1</v>
      </c>
      <c r="L16" s="17" t="s">
        <v>901</v>
      </c>
      <c r="M16" s="195"/>
    </row>
    <row r="17" spans="1:13" ht="13.5" thickBot="1">
      <c r="A17" s="2">
        <v>50</v>
      </c>
      <c r="B17" s="2" t="s">
        <v>614</v>
      </c>
      <c r="C17" s="2">
        <v>714000</v>
      </c>
      <c r="D17" s="10">
        <v>1</v>
      </c>
      <c r="E17" s="17" t="s">
        <v>884</v>
      </c>
      <c r="F17" s="195"/>
      <c r="G17" s="12"/>
      <c r="H17" s="2">
        <v>50</v>
      </c>
      <c r="I17" s="2" t="s">
        <v>614</v>
      </c>
      <c r="J17" s="2">
        <v>812000</v>
      </c>
      <c r="K17" s="10">
        <v>1</v>
      </c>
      <c r="L17" s="17" t="s">
        <v>902</v>
      </c>
      <c r="M17" s="195"/>
    </row>
    <row r="18" spans="1:13" ht="13.5" thickBot="1">
      <c r="A18" s="2">
        <v>60</v>
      </c>
      <c r="B18" s="2" t="s">
        <v>614</v>
      </c>
      <c r="C18" s="2">
        <v>714000</v>
      </c>
      <c r="D18" s="10">
        <v>1</v>
      </c>
      <c r="E18" s="17" t="s">
        <v>885</v>
      </c>
      <c r="F18" s="195"/>
      <c r="G18" s="12"/>
      <c r="H18" s="2">
        <v>60</v>
      </c>
      <c r="I18" s="2" t="s">
        <v>614</v>
      </c>
      <c r="J18" s="2">
        <v>812000</v>
      </c>
      <c r="K18" s="10">
        <v>1</v>
      </c>
      <c r="L18" s="17" t="s">
        <v>903</v>
      </c>
      <c r="M18" s="195"/>
    </row>
    <row r="19" spans="1:13" ht="13.5" thickBot="1">
      <c r="A19" s="2">
        <v>72</v>
      </c>
      <c r="B19" s="2" t="s">
        <v>614</v>
      </c>
      <c r="C19" s="2">
        <v>714000</v>
      </c>
      <c r="D19" s="10">
        <v>1</v>
      </c>
      <c r="E19" s="17" t="s">
        <v>886</v>
      </c>
      <c r="F19" s="195"/>
      <c r="G19" s="12"/>
      <c r="H19" s="2">
        <v>72</v>
      </c>
      <c r="I19" s="2" t="s">
        <v>614</v>
      </c>
      <c r="J19" s="2">
        <v>812000</v>
      </c>
      <c r="K19" s="10">
        <v>1</v>
      </c>
      <c r="L19" s="17" t="s">
        <v>904</v>
      </c>
      <c r="M19" s="195"/>
    </row>
    <row r="20" spans="1:13" ht="13.5" thickBot="1">
      <c r="A20" s="2">
        <v>73</v>
      </c>
      <c r="B20" s="2" t="s">
        <v>614</v>
      </c>
      <c r="C20" s="2">
        <v>714000</v>
      </c>
      <c r="D20" s="10">
        <v>1</v>
      </c>
      <c r="E20" s="17" t="s">
        <v>887</v>
      </c>
      <c r="F20" s="195"/>
      <c r="G20" s="12"/>
      <c r="H20" s="2">
        <v>73</v>
      </c>
      <c r="I20" s="2" t="s">
        <v>614</v>
      </c>
      <c r="J20" s="2">
        <v>812000</v>
      </c>
      <c r="K20" s="10">
        <v>1</v>
      </c>
      <c r="L20" s="17" t="s">
        <v>905</v>
      </c>
      <c r="M20" s="195"/>
    </row>
    <row r="21" spans="1:13" ht="13.5" thickBot="1">
      <c r="A21" s="2">
        <v>76</v>
      </c>
      <c r="B21" s="2" t="s">
        <v>614</v>
      </c>
      <c r="C21" s="2">
        <v>714000</v>
      </c>
      <c r="D21" s="10">
        <v>1</v>
      </c>
      <c r="E21" s="17" t="s">
        <v>888</v>
      </c>
      <c r="F21" s="195"/>
      <c r="G21" s="12"/>
      <c r="H21" s="2">
        <v>76</v>
      </c>
      <c r="I21" s="2" t="s">
        <v>614</v>
      </c>
      <c r="J21" s="2">
        <v>812000</v>
      </c>
      <c r="K21" s="10">
        <v>1</v>
      </c>
      <c r="L21" s="17" t="s">
        <v>906</v>
      </c>
      <c r="M21" s="195"/>
    </row>
    <row r="22" spans="1:13" ht="13.5" thickBot="1">
      <c r="A22" s="2">
        <v>80</v>
      </c>
      <c r="B22" s="2" t="s">
        <v>614</v>
      </c>
      <c r="C22" s="2">
        <v>714000</v>
      </c>
      <c r="D22" s="10">
        <v>1</v>
      </c>
      <c r="E22" s="17" t="s">
        <v>889</v>
      </c>
      <c r="F22" s="195"/>
      <c r="G22" s="12"/>
      <c r="H22" s="2">
        <v>80</v>
      </c>
      <c r="I22" s="2" t="s">
        <v>614</v>
      </c>
      <c r="J22" s="2">
        <v>812000</v>
      </c>
      <c r="K22" s="10">
        <v>1</v>
      </c>
      <c r="L22" s="17" t="s">
        <v>907</v>
      </c>
      <c r="M22" s="195"/>
    </row>
    <row r="23" spans="1:13" ht="13.5" thickBot="1">
      <c r="A23" s="2">
        <v>91</v>
      </c>
      <c r="B23" s="2" t="s">
        <v>614</v>
      </c>
      <c r="C23" s="2">
        <v>714000</v>
      </c>
      <c r="D23" s="10">
        <v>1</v>
      </c>
      <c r="E23" s="17" t="s">
        <v>890</v>
      </c>
      <c r="F23" s="195"/>
      <c r="G23" s="12"/>
      <c r="H23" s="2">
        <v>91</v>
      </c>
      <c r="I23" s="2" t="s">
        <v>614</v>
      </c>
      <c r="J23" s="2">
        <v>812000</v>
      </c>
      <c r="K23" s="10">
        <v>1</v>
      </c>
      <c r="L23" s="17" t="s">
        <v>908</v>
      </c>
      <c r="M23" s="195"/>
    </row>
    <row r="24" spans="1:13" ht="13.5" thickBot="1">
      <c r="A24" s="2">
        <v>93</v>
      </c>
      <c r="B24" s="2" t="s">
        <v>614</v>
      </c>
      <c r="C24" s="2">
        <v>714000</v>
      </c>
      <c r="D24" s="10">
        <v>1</v>
      </c>
      <c r="E24" s="17" t="s">
        <v>890</v>
      </c>
      <c r="F24" s="195"/>
      <c r="G24" s="12"/>
      <c r="H24" s="2">
        <v>93</v>
      </c>
      <c r="I24" s="2" t="s">
        <v>614</v>
      </c>
      <c r="J24" s="2">
        <v>812000</v>
      </c>
      <c r="K24" s="10">
        <v>1</v>
      </c>
      <c r="L24" s="17" t="s">
        <v>908</v>
      </c>
      <c r="M24" s="195"/>
    </row>
    <row r="25" spans="1:13" ht="13.5" thickBot="1">
      <c r="A25" s="2">
        <v>99</v>
      </c>
      <c r="B25" s="2" t="s">
        <v>614</v>
      </c>
      <c r="C25" s="2">
        <v>714000</v>
      </c>
      <c r="D25" s="10">
        <v>1</v>
      </c>
      <c r="E25" s="17" t="s">
        <v>891</v>
      </c>
      <c r="F25" s="195"/>
      <c r="G25" s="12"/>
      <c r="H25" s="2">
        <v>99</v>
      </c>
      <c r="I25" s="2" t="s">
        <v>614</v>
      </c>
      <c r="J25" s="2">
        <v>812000</v>
      </c>
      <c r="K25" s="10">
        <v>1</v>
      </c>
      <c r="L25" s="17" t="s">
        <v>909</v>
      </c>
      <c r="M25" s="195"/>
    </row>
    <row r="26" spans="1:13" ht="13.5" thickBot="1">
      <c r="A26" s="182" t="s">
        <v>858</v>
      </c>
      <c r="B26" s="181"/>
      <c r="C26" s="181"/>
      <c r="D26" s="181"/>
      <c r="E26" s="181"/>
      <c r="F26" s="184">
        <f>SUM(F6:F25)</f>
        <v>0</v>
      </c>
      <c r="G26" s="12"/>
      <c r="H26" s="182" t="s">
        <v>859</v>
      </c>
      <c r="I26" s="183"/>
      <c r="J26" s="181"/>
      <c r="K26" s="181"/>
      <c r="L26" s="181"/>
      <c r="M26" s="184">
        <f>SUM(M6:M25)</f>
        <v>0</v>
      </c>
    </row>
    <row r="27" spans="1:13" ht="12.75">
      <c r="A27" s="6"/>
      <c r="B27" s="1"/>
      <c r="F27" s="13"/>
      <c r="G27" s="12"/>
      <c r="H27" s="6"/>
      <c r="I27" s="8"/>
      <c r="M27" s="13"/>
    </row>
    <row r="28" spans="1:12" ht="12.75">
      <c r="A28" s="314" t="s">
        <v>860</v>
      </c>
      <c r="B28" s="314"/>
      <c r="C28" s="314"/>
      <c r="D28" s="314"/>
      <c r="E28" s="314"/>
      <c r="F28" s="315" t="s">
        <v>42</v>
      </c>
      <c r="G28" s="315"/>
      <c r="H28" s="314" t="s">
        <v>857</v>
      </c>
      <c r="I28" s="314"/>
      <c r="J28" s="314"/>
      <c r="K28" s="314"/>
      <c r="L28" s="314"/>
    </row>
    <row r="29" spans="1:13" ht="13.5" thickBot="1">
      <c r="A29" s="314"/>
      <c r="B29" s="314"/>
      <c r="C29" s="314"/>
      <c r="D29" s="314"/>
      <c r="E29" s="314"/>
      <c r="F29" s="315"/>
      <c r="G29" s="315"/>
      <c r="H29" s="314"/>
      <c r="I29" s="314"/>
      <c r="J29" s="314"/>
      <c r="K29" s="314"/>
      <c r="L29" s="314"/>
      <c r="M29" s="7" t="s">
        <v>607</v>
      </c>
    </row>
    <row r="30" spans="1:13" ht="13.5" thickBot="1">
      <c r="A30" s="2">
        <v>10</v>
      </c>
      <c r="B30" s="2" t="s">
        <v>614</v>
      </c>
      <c r="C30" s="2">
        <v>714000</v>
      </c>
      <c r="D30" s="10">
        <v>2</v>
      </c>
      <c r="E30" s="17" t="s">
        <v>873</v>
      </c>
      <c r="F30" s="195"/>
      <c r="G30" s="12"/>
      <c r="H30" s="2">
        <v>10</v>
      </c>
      <c r="I30" s="2" t="s">
        <v>614</v>
      </c>
      <c r="J30" s="2">
        <v>812000</v>
      </c>
      <c r="K30" s="10">
        <v>2</v>
      </c>
      <c r="L30" s="17" t="s">
        <v>892</v>
      </c>
      <c r="M30" s="195"/>
    </row>
    <row r="31" spans="1:13" ht="13.5" thickBot="1">
      <c r="A31" s="2">
        <v>21</v>
      </c>
      <c r="B31" s="2" t="s">
        <v>614</v>
      </c>
      <c r="C31" s="2">
        <v>714000</v>
      </c>
      <c r="D31" s="10">
        <v>2</v>
      </c>
      <c r="E31" s="17" t="s">
        <v>874</v>
      </c>
      <c r="F31" s="195"/>
      <c r="G31" s="12"/>
      <c r="H31" s="2">
        <v>21</v>
      </c>
      <c r="I31" s="2" t="s">
        <v>614</v>
      </c>
      <c r="J31" s="2">
        <v>812000</v>
      </c>
      <c r="K31" s="10">
        <v>2</v>
      </c>
      <c r="L31" s="17" t="s">
        <v>893</v>
      </c>
      <c r="M31" s="195"/>
    </row>
    <row r="32" spans="1:13" ht="13.5" thickBot="1">
      <c r="A32" s="2">
        <v>23</v>
      </c>
      <c r="B32" s="2" t="s">
        <v>614</v>
      </c>
      <c r="C32" s="2">
        <v>714000</v>
      </c>
      <c r="D32" s="10">
        <v>2</v>
      </c>
      <c r="E32" s="17" t="s">
        <v>875</v>
      </c>
      <c r="F32" s="195"/>
      <c r="G32" s="12"/>
      <c r="H32" s="2">
        <v>23</v>
      </c>
      <c r="I32" s="2" t="s">
        <v>614</v>
      </c>
      <c r="J32" s="2">
        <v>812000</v>
      </c>
      <c r="K32" s="10">
        <v>2</v>
      </c>
      <c r="L32" s="17" t="s">
        <v>894</v>
      </c>
      <c r="M32" s="195"/>
    </row>
    <row r="33" spans="1:13" ht="13.5" thickBot="1">
      <c r="A33" s="2">
        <v>27</v>
      </c>
      <c r="B33" s="2" t="s">
        <v>614</v>
      </c>
      <c r="C33" s="2">
        <v>714000</v>
      </c>
      <c r="D33" s="10">
        <v>2</v>
      </c>
      <c r="E33" s="17" t="s">
        <v>876</v>
      </c>
      <c r="F33" s="195"/>
      <c r="G33" s="12"/>
      <c r="H33" s="2">
        <v>27</v>
      </c>
      <c r="I33" s="2" t="s">
        <v>614</v>
      </c>
      <c r="J33" s="2">
        <v>812000</v>
      </c>
      <c r="K33" s="10">
        <v>2</v>
      </c>
      <c r="L33" s="17" t="s">
        <v>895</v>
      </c>
      <c r="M33" s="195"/>
    </row>
    <row r="34" spans="1:13" ht="13.5" thickBot="1">
      <c r="A34" s="2">
        <v>29</v>
      </c>
      <c r="B34" s="2" t="s">
        <v>614</v>
      </c>
      <c r="C34" s="2">
        <v>714000</v>
      </c>
      <c r="D34" s="10">
        <v>2</v>
      </c>
      <c r="E34" s="17" t="s">
        <v>877</v>
      </c>
      <c r="F34" s="195"/>
      <c r="G34" s="12"/>
      <c r="H34" s="2">
        <v>29</v>
      </c>
      <c r="I34" s="2" t="s">
        <v>614</v>
      </c>
      <c r="J34" s="2">
        <v>812000</v>
      </c>
      <c r="K34" s="10">
        <v>2</v>
      </c>
      <c r="L34" s="17" t="s">
        <v>896</v>
      </c>
      <c r="M34" s="195"/>
    </row>
    <row r="35" spans="1:13" ht="13.5" thickBot="1">
      <c r="A35" s="2">
        <v>38</v>
      </c>
      <c r="B35" s="2" t="s">
        <v>614</v>
      </c>
      <c r="C35" s="2">
        <v>714000</v>
      </c>
      <c r="D35" s="10">
        <v>2</v>
      </c>
      <c r="E35" s="17" t="s">
        <v>878</v>
      </c>
      <c r="F35" s="195"/>
      <c r="G35" s="12"/>
      <c r="H35" s="2">
        <v>38</v>
      </c>
      <c r="I35" s="2" t="s">
        <v>614</v>
      </c>
      <c r="J35" s="2">
        <v>812000</v>
      </c>
      <c r="K35" s="10">
        <v>2</v>
      </c>
      <c r="L35" s="17" t="s">
        <v>897</v>
      </c>
      <c r="M35" s="195"/>
    </row>
    <row r="36" spans="1:13" ht="13.5" thickBot="1">
      <c r="A36" s="2">
        <v>39</v>
      </c>
      <c r="B36" s="2" t="s">
        <v>614</v>
      </c>
      <c r="C36" s="2">
        <v>714000</v>
      </c>
      <c r="D36" s="10">
        <v>2</v>
      </c>
      <c r="E36" s="17" t="s">
        <v>879</v>
      </c>
      <c r="F36" s="195"/>
      <c r="G36" s="12"/>
      <c r="H36" s="2">
        <v>39</v>
      </c>
      <c r="I36" s="2" t="s">
        <v>614</v>
      </c>
      <c r="J36" s="2">
        <v>812000</v>
      </c>
      <c r="K36" s="10">
        <v>2</v>
      </c>
      <c r="L36" s="17" t="s">
        <v>898</v>
      </c>
      <c r="M36" s="195"/>
    </row>
    <row r="37" spans="1:13" ht="13.5" thickBot="1">
      <c r="A37" s="2">
        <v>41</v>
      </c>
      <c r="B37" s="2" t="s">
        <v>614</v>
      </c>
      <c r="C37" s="2">
        <v>714000</v>
      </c>
      <c r="D37" s="10">
        <v>2</v>
      </c>
      <c r="E37" s="17" t="s">
        <v>880</v>
      </c>
      <c r="F37" s="195"/>
      <c r="G37" s="12"/>
      <c r="H37" s="2">
        <v>41</v>
      </c>
      <c r="I37" s="2" t="s">
        <v>614</v>
      </c>
      <c r="J37" s="2">
        <v>812000</v>
      </c>
      <c r="K37" s="10">
        <v>2</v>
      </c>
      <c r="L37" s="17" t="s">
        <v>899</v>
      </c>
      <c r="M37" s="195"/>
    </row>
    <row r="38" spans="1:13" ht="13.5" thickBot="1">
      <c r="A38" s="2">
        <v>46</v>
      </c>
      <c r="B38" s="2" t="s">
        <v>614</v>
      </c>
      <c r="C38" s="2">
        <v>714000</v>
      </c>
      <c r="D38" s="10">
        <v>2</v>
      </c>
      <c r="E38" s="17" t="s">
        <v>881</v>
      </c>
      <c r="F38" s="195"/>
      <c r="G38" s="12"/>
      <c r="H38" s="2">
        <v>46</v>
      </c>
      <c r="I38" s="2" t="s">
        <v>614</v>
      </c>
      <c r="J38" s="2"/>
      <c r="K38" s="10"/>
      <c r="L38" s="17" t="s">
        <v>912</v>
      </c>
      <c r="M38" s="195"/>
    </row>
    <row r="39" spans="1:13" ht="13.5" thickBot="1">
      <c r="A39" s="2">
        <v>48</v>
      </c>
      <c r="B39" s="2" t="s">
        <v>614</v>
      </c>
      <c r="C39" s="2">
        <v>714000</v>
      </c>
      <c r="D39" s="10">
        <v>2</v>
      </c>
      <c r="E39" s="17" t="s">
        <v>882</v>
      </c>
      <c r="F39" s="195"/>
      <c r="G39" s="12"/>
      <c r="H39" s="2">
        <v>48</v>
      </c>
      <c r="I39" s="2" t="s">
        <v>614</v>
      </c>
      <c r="J39" s="2">
        <v>812000</v>
      </c>
      <c r="K39" s="10">
        <v>2</v>
      </c>
      <c r="L39" s="17" t="s">
        <v>900</v>
      </c>
      <c r="M39" s="195"/>
    </row>
    <row r="40" spans="1:13" ht="13.5" thickBot="1">
      <c r="A40" s="2">
        <v>49</v>
      </c>
      <c r="B40" s="2" t="s">
        <v>614</v>
      </c>
      <c r="C40" s="2">
        <v>714000</v>
      </c>
      <c r="D40" s="10">
        <v>2</v>
      </c>
      <c r="E40" s="17" t="s">
        <v>883</v>
      </c>
      <c r="F40" s="195"/>
      <c r="G40" s="12"/>
      <c r="H40" s="2">
        <v>49</v>
      </c>
      <c r="I40" s="2" t="s">
        <v>614</v>
      </c>
      <c r="J40" s="2">
        <v>812000</v>
      </c>
      <c r="K40" s="10">
        <v>2</v>
      </c>
      <c r="L40" s="17" t="s">
        <v>901</v>
      </c>
      <c r="M40" s="195"/>
    </row>
    <row r="41" spans="1:13" ht="13.5" thickBot="1">
      <c r="A41" s="2">
        <v>50</v>
      </c>
      <c r="B41" s="2" t="s">
        <v>614</v>
      </c>
      <c r="C41" s="2">
        <v>714000</v>
      </c>
      <c r="D41" s="10">
        <v>2</v>
      </c>
      <c r="E41" s="17" t="s">
        <v>884</v>
      </c>
      <c r="F41" s="195"/>
      <c r="G41" s="12"/>
      <c r="H41" s="2">
        <v>50</v>
      </c>
      <c r="I41" s="2" t="s">
        <v>614</v>
      </c>
      <c r="J41" s="2">
        <v>812000</v>
      </c>
      <c r="K41" s="10">
        <v>2</v>
      </c>
      <c r="L41" s="17" t="s">
        <v>902</v>
      </c>
      <c r="M41" s="195"/>
    </row>
    <row r="42" spans="1:13" ht="13.5" thickBot="1">
      <c r="A42" s="2">
        <v>60</v>
      </c>
      <c r="B42" s="2" t="s">
        <v>614</v>
      </c>
      <c r="C42" s="2">
        <v>714000</v>
      </c>
      <c r="D42" s="10">
        <v>2</v>
      </c>
      <c r="E42" s="17" t="s">
        <v>885</v>
      </c>
      <c r="F42" s="195"/>
      <c r="G42" s="12"/>
      <c r="H42" s="2">
        <v>60</v>
      </c>
      <c r="I42" s="2" t="s">
        <v>614</v>
      </c>
      <c r="J42" s="2">
        <v>812000</v>
      </c>
      <c r="K42" s="10">
        <v>2</v>
      </c>
      <c r="L42" s="17" t="s">
        <v>903</v>
      </c>
      <c r="M42" s="195"/>
    </row>
    <row r="43" spans="1:13" ht="13.5" thickBot="1">
      <c r="A43" s="2">
        <v>72</v>
      </c>
      <c r="B43" s="2" t="s">
        <v>614</v>
      </c>
      <c r="C43" s="2">
        <v>714000</v>
      </c>
      <c r="D43" s="10">
        <v>2</v>
      </c>
      <c r="E43" s="17" t="s">
        <v>886</v>
      </c>
      <c r="F43" s="195"/>
      <c r="G43" s="12"/>
      <c r="H43" s="2">
        <v>72</v>
      </c>
      <c r="I43" s="2" t="s">
        <v>614</v>
      </c>
      <c r="J43" s="2">
        <v>812000</v>
      </c>
      <c r="K43" s="10">
        <v>2</v>
      </c>
      <c r="L43" s="17" t="s">
        <v>904</v>
      </c>
      <c r="M43" s="195"/>
    </row>
    <row r="44" spans="1:13" ht="13.5" thickBot="1">
      <c r="A44" s="2">
        <v>73</v>
      </c>
      <c r="B44" s="2" t="s">
        <v>614</v>
      </c>
      <c r="C44" s="2">
        <v>714000</v>
      </c>
      <c r="D44" s="10">
        <v>2</v>
      </c>
      <c r="E44" s="17" t="s">
        <v>887</v>
      </c>
      <c r="F44" s="195"/>
      <c r="G44" s="12"/>
      <c r="H44" s="2">
        <v>73</v>
      </c>
      <c r="I44" s="2" t="s">
        <v>614</v>
      </c>
      <c r="J44" s="2">
        <v>812000</v>
      </c>
      <c r="K44" s="10">
        <v>2</v>
      </c>
      <c r="L44" s="17" t="s">
        <v>905</v>
      </c>
      <c r="M44" s="195"/>
    </row>
    <row r="45" spans="1:13" ht="13.5" thickBot="1">
      <c r="A45" s="2">
        <v>76</v>
      </c>
      <c r="B45" s="2" t="s">
        <v>614</v>
      </c>
      <c r="C45" s="2">
        <v>714000</v>
      </c>
      <c r="D45" s="10">
        <v>2</v>
      </c>
      <c r="E45" s="17" t="s">
        <v>888</v>
      </c>
      <c r="F45" s="195"/>
      <c r="G45" s="12"/>
      <c r="H45" s="2">
        <v>76</v>
      </c>
      <c r="I45" s="2" t="s">
        <v>614</v>
      </c>
      <c r="J45" s="2">
        <v>812000</v>
      </c>
      <c r="K45" s="10">
        <v>2</v>
      </c>
      <c r="L45" s="17" t="s">
        <v>906</v>
      </c>
      <c r="M45" s="195"/>
    </row>
    <row r="46" spans="1:13" ht="13.5" thickBot="1">
      <c r="A46" s="2">
        <v>80</v>
      </c>
      <c r="B46" s="2" t="s">
        <v>614</v>
      </c>
      <c r="C46" s="2">
        <v>714000</v>
      </c>
      <c r="D46" s="10">
        <v>2</v>
      </c>
      <c r="E46" s="17" t="s">
        <v>889</v>
      </c>
      <c r="F46" s="195"/>
      <c r="G46" s="12"/>
      <c r="H46" s="2">
        <v>80</v>
      </c>
      <c r="I46" s="2" t="s">
        <v>614</v>
      </c>
      <c r="J46" s="2">
        <v>812000</v>
      </c>
      <c r="K46" s="10">
        <v>2</v>
      </c>
      <c r="L46" s="17" t="s">
        <v>907</v>
      </c>
      <c r="M46" s="195"/>
    </row>
    <row r="47" spans="1:13" ht="13.5" thickBot="1">
      <c r="A47" s="2">
        <v>91</v>
      </c>
      <c r="B47" s="2" t="s">
        <v>614</v>
      </c>
      <c r="C47" s="2">
        <v>714000</v>
      </c>
      <c r="D47" s="10">
        <v>2</v>
      </c>
      <c r="E47" s="17" t="s">
        <v>890</v>
      </c>
      <c r="F47" s="195"/>
      <c r="G47" s="12"/>
      <c r="H47" s="2">
        <v>91</v>
      </c>
      <c r="I47" s="2" t="s">
        <v>614</v>
      </c>
      <c r="J47" s="2">
        <v>812000</v>
      </c>
      <c r="K47" s="10">
        <v>2</v>
      </c>
      <c r="L47" s="17" t="s">
        <v>908</v>
      </c>
      <c r="M47" s="195"/>
    </row>
    <row r="48" spans="1:13" ht="13.5" thickBot="1">
      <c r="A48" s="2">
        <v>93</v>
      </c>
      <c r="B48" s="2" t="s">
        <v>614</v>
      </c>
      <c r="C48" s="2">
        <v>714000</v>
      </c>
      <c r="D48" s="10">
        <v>2</v>
      </c>
      <c r="E48" s="17" t="s">
        <v>890</v>
      </c>
      <c r="F48" s="195"/>
      <c r="G48" s="12"/>
      <c r="H48" s="2">
        <v>93</v>
      </c>
      <c r="I48" s="2" t="s">
        <v>614</v>
      </c>
      <c r="J48" s="2">
        <v>812000</v>
      </c>
      <c r="K48" s="10">
        <v>2</v>
      </c>
      <c r="L48" s="17" t="s">
        <v>908</v>
      </c>
      <c r="M48" s="195"/>
    </row>
    <row r="49" spans="1:13" ht="13.5" thickBot="1">
      <c r="A49" s="2">
        <v>99</v>
      </c>
      <c r="B49" s="2" t="s">
        <v>614</v>
      </c>
      <c r="C49" s="2">
        <v>714000</v>
      </c>
      <c r="D49" s="10">
        <v>2</v>
      </c>
      <c r="E49" s="17" t="s">
        <v>891</v>
      </c>
      <c r="F49" s="195"/>
      <c r="G49" s="12"/>
      <c r="H49" s="2">
        <v>99</v>
      </c>
      <c r="I49" s="2" t="s">
        <v>614</v>
      </c>
      <c r="J49" s="2">
        <v>812000</v>
      </c>
      <c r="K49" s="10">
        <v>2</v>
      </c>
      <c r="L49" s="17" t="s">
        <v>909</v>
      </c>
      <c r="M49" s="195"/>
    </row>
    <row r="50" spans="1:13" ht="13.5" thickBot="1">
      <c r="A50" s="182" t="s">
        <v>858</v>
      </c>
      <c r="B50" s="181"/>
      <c r="C50" s="181"/>
      <c r="D50" s="181"/>
      <c r="E50" s="181"/>
      <c r="F50" s="184">
        <f>SUM(F30:F49)</f>
        <v>0</v>
      </c>
      <c r="G50" s="12"/>
      <c r="H50" s="182" t="s">
        <v>859</v>
      </c>
      <c r="I50" s="183"/>
      <c r="J50" s="181"/>
      <c r="K50" s="181"/>
      <c r="L50" s="181"/>
      <c r="M50" s="184">
        <f>SUM(M30:M49)</f>
        <v>0</v>
      </c>
    </row>
    <row r="51" ht="12.75">
      <c r="B51" s="1"/>
    </row>
  </sheetData>
  <sheetProtection/>
  <mergeCells count="7">
    <mergeCell ref="A28:E29"/>
    <mergeCell ref="F28:G29"/>
    <mergeCell ref="H28:L29"/>
    <mergeCell ref="A1:L2"/>
    <mergeCell ref="A4:E5"/>
    <mergeCell ref="F4:G5"/>
    <mergeCell ref="H4:L5"/>
  </mergeCells>
  <printOptions/>
  <pageMargins left="0.39" right="0.27" top="1" bottom="1" header="0.5" footer="0.5"/>
  <pageSetup fitToHeight="1" fitToWidth="1" horizontalDpi="600" verticalDpi="600" orientation="landscape" scale="74" r:id="rId1"/>
</worksheet>
</file>

<file path=xl/worksheets/sheet17.xml><?xml version="1.0" encoding="utf-8"?>
<worksheet xmlns="http://schemas.openxmlformats.org/spreadsheetml/2006/main" xmlns:r="http://schemas.openxmlformats.org/officeDocument/2006/relationships">
  <sheetPr>
    <tabColor indexed="46"/>
  </sheetPr>
  <dimension ref="A1:AC426"/>
  <sheetViews>
    <sheetView zoomScalePageLayoutView="0" workbookViewId="0" topLeftCell="A1">
      <selection activeCell="D8" sqref="D8"/>
    </sheetView>
  </sheetViews>
  <sheetFormatPr defaultColWidth="9.140625" defaultRowHeight="12.75"/>
  <cols>
    <col min="1" max="2" width="3.00390625" style="179" bestFit="1" customWidth="1"/>
    <col min="3" max="3" width="5.00390625" style="180" bestFit="1" customWidth="1"/>
    <col min="4" max="4" width="26.00390625" style="178" bestFit="1" customWidth="1"/>
    <col min="5" max="5" width="65.421875" style="178" bestFit="1" customWidth="1"/>
    <col min="6" max="6" width="3.00390625" style="178" bestFit="1" customWidth="1"/>
    <col min="7" max="28" width="9.140625" style="178" customWidth="1"/>
    <col min="29" max="29" width="2.00390625" style="178" bestFit="1" customWidth="1"/>
    <col min="30" max="16384" width="9.140625" style="178" customWidth="1"/>
  </cols>
  <sheetData>
    <row r="1" spans="1:29" ht="12">
      <c r="A1" s="179">
        <v>10</v>
      </c>
      <c r="B1" s="179">
        <v>10</v>
      </c>
      <c r="C1" s="180">
        <v>7</v>
      </c>
      <c r="D1" s="178" t="s">
        <v>50</v>
      </c>
      <c r="E1" s="178" t="s">
        <v>51</v>
      </c>
      <c r="F1" s="178" t="s">
        <v>6</v>
      </c>
      <c r="AC1" s="178">
        <v>1</v>
      </c>
    </row>
    <row r="2" spans="1:5" ht="12">
      <c r="A2" s="179">
        <v>5</v>
      </c>
      <c r="B2" s="179">
        <v>1</v>
      </c>
      <c r="C2" s="180">
        <v>14</v>
      </c>
      <c r="D2" s="178" t="s">
        <v>52</v>
      </c>
      <c r="E2" s="178" t="s">
        <v>53</v>
      </c>
    </row>
    <row r="3" spans="1:5" ht="12">
      <c r="A3" s="179">
        <v>2</v>
      </c>
      <c r="B3" s="179">
        <v>23</v>
      </c>
      <c r="C3" s="180">
        <v>63</v>
      </c>
      <c r="D3" s="178" t="s">
        <v>54</v>
      </c>
      <c r="E3" s="178" t="s">
        <v>55</v>
      </c>
    </row>
    <row r="4" spans="1:5" ht="12">
      <c r="A4" s="179">
        <v>7</v>
      </c>
      <c r="B4" s="179">
        <v>31</v>
      </c>
      <c r="C4" s="180">
        <v>70</v>
      </c>
      <c r="D4" s="178" t="s">
        <v>56</v>
      </c>
      <c r="E4" s="178" t="s">
        <v>57</v>
      </c>
    </row>
    <row r="5" spans="1:5" ht="12">
      <c r="A5" s="179">
        <v>4</v>
      </c>
      <c r="B5" s="179">
        <v>6</v>
      </c>
      <c r="C5" s="180">
        <v>84</v>
      </c>
      <c r="D5" s="178" t="s">
        <v>58</v>
      </c>
      <c r="E5" s="178" t="s">
        <v>59</v>
      </c>
    </row>
    <row r="6" spans="1:5" ht="12">
      <c r="A6" s="179">
        <v>4</v>
      </c>
      <c r="B6" s="179">
        <v>27</v>
      </c>
      <c r="C6" s="180">
        <v>91</v>
      </c>
      <c r="D6" s="178" t="s">
        <v>60</v>
      </c>
      <c r="E6" s="178" t="s">
        <v>61</v>
      </c>
    </row>
    <row r="7" spans="1:5" ht="12">
      <c r="A7" s="179">
        <v>5</v>
      </c>
      <c r="B7" s="179">
        <v>49</v>
      </c>
      <c r="C7" s="180">
        <v>105</v>
      </c>
      <c r="D7" s="178" t="s">
        <v>62</v>
      </c>
      <c r="E7" s="178" t="s">
        <v>63</v>
      </c>
    </row>
    <row r="8" spans="1:5" ht="12">
      <c r="A8" s="179">
        <v>10</v>
      </c>
      <c r="B8" s="179">
        <v>18</v>
      </c>
      <c r="C8" s="180">
        <v>112</v>
      </c>
      <c r="D8" s="178" t="s">
        <v>64</v>
      </c>
      <c r="E8" s="178" t="s">
        <v>65</v>
      </c>
    </row>
    <row r="9" spans="1:5" ht="12">
      <c r="A9" s="179">
        <v>11</v>
      </c>
      <c r="B9" s="179">
        <v>48</v>
      </c>
      <c r="C9" s="180">
        <v>119</v>
      </c>
      <c r="D9" s="178" t="s">
        <v>66</v>
      </c>
      <c r="E9" s="178" t="s">
        <v>67</v>
      </c>
    </row>
    <row r="10" spans="1:5" ht="12">
      <c r="A10" s="179">
        <v>9</v>
      </c>
      <c r="B10" s="179">
        <v>34</v>
      </c>
      <c r="C10" s="180">
        <v>140</v>
      </c>
      <c r="D10" s="178" t="s">
        <v>68</v>
      </c>
      <c r="E10" s="178" t="s">
        <v>69</v>
      </c>
    </row>
    <row r="11" spans="1:5" ht="12">
      <c r="A11" s="179">
        <v>6</v>
      </c>
      <c r="B11" s="179">
        <v>44</v>
      </c>
      <c r="C11" s="180">
        <v>147</v>
      </c>
      <c r="D11" s="178" t="s">
        <v>70</v>
      </c>
      <c r="E11" s="178" t="s">
        <v>71</v>
      </c>
    </row>
    <row r="12" spans="1:5" ht="12">
      <c r="A12" s="179">
        <v>4</v>
      </c>
      <c r="B12" s="179">
        <v>61</v>
      </c>
      <c r="C12" s="180">
        <v>154</v>
      </c>
      <c r="D12" s="178" t="s">
        <v>72</v>
      </c>
      <c r="E12" s="178" t="s">
        <v>73</v>
      </c>
    </row>
    <row r="13" spans="1:5" ht="12">
      <c r="A13" s="179">
        <v>3</v>
      </c>
      <c r="B13" s="179">
        <v>33</v>
      </c>
      <c r="C13" s="180">
        <v>161</v>
      </c>
      <c r="D13" s="178" t="s">
        <v>74</v>
      </c>
      <c r="E13" s="178" t="s">
        <v>75</v>
      </c>
    </row>
    <row r="14" spans="1:5" ht="12">
      <c r="A14" s="179">
        <v>1</v>
      </c>
      <c r="B14" s="179">
        <v>67</v>
      </c>
      <c r="C14" s="180">
        <v>2450</v>
      </c>
      <c r="D14" s="178" t="s">
        <v>76</v>
      </c>
      <c r="E14" s="178" t="s">
        <v>77</v>
      </c>
    </row>
    <row r="15" spans="1:5" ht="12">
      <c r="A15" s="179">
        <v>12</v>
      </c>
      <c r="B15" s="179">
        <v>2</v>
      </c>
      <c r="C15" s="180">
        <v>170</v>
      </c>
      <c r="D15" s="178" t="s">
        <v>78</v>
      </c>
      <c r="E15" s="178" t="s">
        <v>79</v>
      </c>
    </row>
    <row r="16" spans="1:5" ht="12">
      <c r="A16" s="179">
        <v>7</v>
      </c>
      <c r="B16" s="179">
        <v>5</v>
      </c>
      <c r="C16" s="180">
        <v>182</v>
      </c>
      <c r="D16" s="178" t="s">
        <v>80</v>
      </c>
      <c r="E16" s="178" t="s">
        <v>81</v>
      </c>
    </row>
    <row r="17" spans="1:5" ht="12">
      <c r="A17" s="179">
        <v>9</v>
      </c>
      <c r="B17" s="179">
        <v>37</v>
      </c>
      <c r="C17" s="180">
        <v>196</v>
      </c>
      <c r="D17" s="178" t="s">
        <v>82</v>
      </c>
      <c r="E17" s="178" t="s">
        <v>83</v>
      </c>
    </row>
    <row r="18" spans="1:5" ht="12">
      <c r="A18" s="179">
        <v>5</v>
      </c>
      <c r="B18" s="179">
        <v>71</v>
      </c>
      <c r="C18" s="180">
        <v>203</v>
      </c>
      <c r="D18" s="178" t="s">
        <v>84</v>
      </c>
      <c r="E18" s="178" t="s">
        <v>85</v>
      </c>
    </row>
    <row r="19" spans="1:5" ht="12">
      <c r="A19" s="179">
        <v>10</v>
      </c>
      <c r="B19" s="179">
        <v>18</v>
      </c>
      <c r="C19" s="180">
        <v>217</v>
      </c>
      <c r="D19" s="178" t="s">
        <v>86</v>
      </c>
      <c r="E19" s="178" t="s">
        <v>87</v>
      </c>
    </row>
    <row r="20" spans="1:5" ht="12">
      <c r="A20" s="179">
        <v>11</v>
      </c>
      <c r="B20" s="179">
        <v>55</v>
      </c>
      <c r="C20" s="180">
        <v>231</v>
      </c>
      <c r="D20" s="178" t="s">
        <v>88</v>
      </c>
      <c r="E20" s="178" t="s">
        <v>89</v>
      </c>
    </row>
    <row r="21" spans="1:5" ht="12">
      <c r="A21" s="179">
        <v>4</v>
      </c>
      <c r="B21" s="179">
        <v>32</v>
      </c>
      <c r="C21" s="180">
        <v>245</v>
      </c>
      <c r="D21" s="178" t="s">
        <v>90</v>
      </c>
      <c r="E21" s="178" t="s">
        <v>91</v>
      </c>
    </row>
    <row r="22" spans="1:5" ht="12">
      <c r="A22" s="179">
        <v>5</v>
      </c>
      <c r="B22" s="179">
        <v>56</v>
      </c>
      <c r="C22" s="180">
        <v>280</v>
      </c>
      <c r="D22" s="178" t="s">
        <v>92</v>
      </c>
      <c r="E22" s="178" t="s">
        <v>93</v>
      </c>
    </row>
    <row r="23" spans="1:5" ht="12">
      <c r="A23" s="179">
        <v>3</v>
      </c>
      <c r="B23" s="179">
        <v>25</v>
      </c>
      <c r="C23" s="180">
        <v>287</v>
      </c>
      <c r="D23" s="178" t="s">
        <v>94</v>
      </c>
      <c r="E23" s="178" t="s">
        <v>95</v>
      </c>
    </row>
    <row r="24" spans="1:5" ht="12">
      <c r="A24" s="179">
        <v>11</v>
      </c>
      <c r="B24" s="179">
        <v>3</v>
      </c>
      <c r="C24" s="180">
        <v>308</v>
      </c>
      <c r="D24" s="178" t="s">
        <v>96</v>
      </c>
      <c r="E24" s="178" t="s">
        <v>97</v>
      </c>
    </row>
    <row r="25" spans="1:5" ht="12">
      <c r="A25" s="179">
        <v>12</v>
      </c>
      <c r="B25" s="179">
        <v>4</v>
      </c>
      <c r="C25" s="180">
        <v>315</v>
      </c>
      <c r="D25" s="178" t="s">
        <v>98</v>
      </c>
      <c r="E25" s="178" t="s">
        <v>99</v>
      </c>
    </row>
    <row r="26" spans="1:5" ht="12">
      <c r="A26" s="179">
        <v>6</v>
      </c>
      <c r="B26" s="179">
        <v>14</v>
      </c>
      <c r="C26" s="180">
        <v>336</v>
      </c>
      <c r="D26" s="178" t="s">
        <v>100</v>
      </c>
      <c r="E26" s="178" t="s">
        <v>101</v>
      </c>
    </row>
    <row r="27" spans="1:5" ht="12">
      <c r="A27" s="179">
        <v>8</v>
      </c>
      <c r="B27" s="179">
        <v>38</v>
      </c>
      <c r="C27" s="180">
        <v>4263</v>
      </c>
      <c r="D27" s="178" t="s">
        <v>102</v>
      </c>
      <c r="E27" s="178" t="s">
        <v>103</v>
      </c>
    </row>
    <row r="28" spans="1:5" ht="12">
      <c r="A28" s="179">
        <v>2</v>
      </c>
      <c r="B28" s="179">
        <v>13</v>
      </c>
      <c r="C28" s="180">
        <v>350</v>
      </c>
      <c r="D28" s="178" t="s">
        <v>104</v>
      </c>
      <c r="E28" s="178" t="s">
        <v>105</v>
      </c>
    </row>
    <row r="29" spans="1:5" ht="12">
      <c r="A29" s="179">
        <v>3</v>
      </c>
      <c r="B29" s="179">
        <v>33</v>
      </c>
      <c r="C29" s="180">
        <v>364</v>
      </c>
      <c r="D29" s="178" t="s">
        <v>106</v>
      </c>
      <c r="E29" s="178" t="s">
        <v>107</v>
      </c>
    </row>
    <row r="30" spans="1:5" ht="12">
      <c r="A30" s="179">
        <v>2</v>
      </c>
      <c r="B30" s="179">
        <v>53</v>
      </c>
      <c r="C30" s="180">
        <v>413</v>
      </c>
      <c r="D30" s="178" t="s">
        <v>108</v>
      </c>
      <c r="E30" s="178" t="s">
        <v>109</v>
      </c>
    </row>
    <row r="31" spans="1:5" ht="12">
      <c r="A31" s="179">
        <v>2</v>
      </c>
      <c r="B31" s="179">
        <v>53</v>
      </c>
      <c r="C31" s="180">
        <v>422</v>
      </c>
      <c r="D31" s="178" t="s">
        <v>110</v>
      </c>
      <c r="E31" s="178" t="s">
        <v>111</v>
      </c>
    </row>
    <row r="32" spans="1:5" ht="12">
      <c r="A32" s="179">
        <v>3</v>
      </c>
      <c r="B32" s="179">
        <v>33</v>
      </c>
      <c r="C32" s="180">
        <v>427</v>
      </c>
      <c r="D32" s="178" t="s">
        <v>112</v>
      </c>
      <c r="E32" s="178" t="s">
        <v>113</v>
      </c>
    </row>
    <row r="33" spans="1:5" ht="12">
      <c r="A33" s="179">
        <v>6</v>
      </c>
      <c r="B33" s="179">
        <v>24</v>
      </c>
      <c r="C33" s="180">
        <v>434</v>
      </c>
      <c r="D33" s="178" t="s">
        <v>114</v>
      </c>
      <c r="E33" s="178" t="s">
        <v>115</v>
      </c>
    </row>
    <row r="34" spans="1:5" ht="12">
      <c r="A34" s="179">
        <v>2</v>
      </c>
      <c r="B34" s="179">
        <v>64</v>
      </c>
      <c r="C34" s="180">
        <v>6013</v>
      </c>
      <c r="D34" s="178" t="s">
        <v>116</v>
      </c>
      <c r="E34" s="178" t="s">
        <v>117</v>
      </c>
    </row>
    <row r="35" spans="1:5" ht="12">
      <c r="A35" s="179">
        <v>11</v>
      </c>
      <c r="B35" s="179">
        <v>65</v>
      </c>
      <c r="C35" s="180">
        <v>441</v>
      </c>
      <c r="D35" s="178" t="s">
        <v>118</v>
      </c>
      <c r="E35" s="178" t="s">
        <v>119</v>
      </c>
    </row>
    <row r="36" spans="1:5" ht="12">
      <c r="A36" s="179">
        <v>3</v>
      </c>
      <c r="B36" s="179">
        <v>33</v>
      </c>
      <c r="C36" s="180">
        <v>2240</v>
      </c>
      <c r="D36" s="178" t="s">
        <v>120</v>
      </c>
      <c r="E36" s="178" t="s">
        <v>121</v>
      </c>
    </row>
    <row r="37" spans="1:5" ht="12">
      <c r="A37" s="179">
        <v>4</v>
      </c>
      <c r="B37" s="179">
        <v>27</v>
      </c>
      <c r="C37" s="180">
        <v>476</v>
      </c>
      <c r="D37" s="178" t="s">
        <v>122</v>
      </c>
      <c r="E37" s="178" t="s">
        <v>123</v>
      </c>
    </row>
    <row r="38" spans="1:5" ht="12">
      <c r="A38" s="179">
        <v>4</v>
      </c>
      <c r="B38" s="179">
        <v>61</v>
      </c>
      <c r="C38" s="180">
        <v>485</v>
      </c>
      <c r="D38" s="178" t="s">
        <v>124</v>
      </c>
      <c r="E38" s="178" t="s">
        <v>125</v>
      </c>
    </row>
    <row r="39" spans="1:5" ht="12">
      <c r="A39" s="179">
        <v>10</v>
      </c>
      <c r="B39" s="179">
        <v>9</v>
      </c>
      <c r="C39" s="180">
        <v>497</v>
      </c>
      <c r="D39" s="178" t="s">
        <v>126</v>
      </c>
      <c r="E39" s="178" t="s">
        <v>127</v>
      </c>
    </row>
    <row r="40" spans="1:5" ht="12">
      <c r="A40" s="179">
        <v>8</v>
      </c>
      <c r="B40" s="179">
        <v>58</v>
      </c>
      <c r="C40" s="180">
        <v>602</v>
      </c>
      <c r="D40" s="178" t="s">
        <v>128</v>
      </c>
      <c r="E40" s="178" t="s">
        <v>129</v>
      </c>
    </row>
    <row r="41" spans="1:5" ht="12">
      <c r="A41" s="179">
        <v>3</v>
      </c>
      <c r="B41" s="179">
        <v>22</v>
      </c>
      <c r="C41" s="180">
        <v>609</v>
      </c>
      <c r="D41" s="178" t="s">
        <v>130</v>
      </c>
      <c r="E41" s="178" t="s">
        <v>131</v>
      </c>
    </row>
    <row r="42" spans="1:5" ht="12">
      <c r="A42" s="179">
        <v>9</v>
      </c>
      <c r="B42" s="179">
        <v>63</v>
      </c>
      <c r="C42" s="180">
        <v>616</v>
      </c>
      <c r="D42" s="178" t="s">
        <v>132</v>
      </c>
      <c r="E42" s="178" t="s">
        <v>133</v>
      </c>
    </row>
    <row r="43" spans="1:5" ht="12">
      <c r="A43" s="179">
        <v>8</v>
      </c>
      <c r="B43" s="179">
        <v>58</v>
      </c>
      <c r="C43" s="180">
        <v>623</v>
      </c>
      <c r="D43" s="178" t="s">
        <v>134</v>
      </c>
      <c r="E43" s="178" t="s">
        <v>135</v>
      </c>
    </row>
    <row r="44" spans="1:5" ht="12">
      <c r="A44" s="179">
        <v>11</v>
      </c>
      <c r="B44" s="179">
        <v>17</v>
      </c>
      <c r="C44" s="180">
        <v>637</v>
      </c>
      <c r="D44" s="178" t="s">
        <v>136</v>
      </c>
      <c r="E44" s="178" t="s">
        <v>137</v>
      </c>
    </row>
    <row r="45" spans="1:5" ht="12">
      <c r="A45" s="179">
        <v>2</v>
      </c>
      <c r="B45" s="179">
        <v>30</v>
      </c>
      <c r="C45" s="180">
        <v>657</v>
      </c>
      <c r="D45" s="178" t="s">
        <v>138</v>
      </c>
      <c r="E45" s="178" t="s">
        <v>139</v>
      </c>
    </row>
    <row r="46" spans="1:5" ht="12">
      <c r="A46" s="179">
        <v>7</v>
      </c>
      <c r="B46" s="179">
        <v>8</v>
      </c>
      <c r="C46" s="180">
        <v>658</v>
      </c>
      <c r="D46" s="178" t="s">
        <v>140</v>
      </c>
      <c r="E46" s="178" t="s">
        <v>141</v>
      </c>
    </row>
    <row r="47" spans="1:5" ht="12">
      <c r="A47" s="179">
        <v>2</v>
      </c>
      <c r="B47" s="179">
        <v>30</v>
      </c>
      <c r="C47" s="180">
        <v>665</v>
      </c>
      <c r="D47" s="178" t="s">
        <v>142</v>
      </c>
      <c r="E47" s="178" t="s">
        <v>143</v>
      </c>
    </row>
    <row r="48" spans="1:5" ht="12">
      <c r="A48" s="179">
        <v>2</v>
      </c>
      <c r="B48" s="179">
        <v>23</v>
      </c>
      <c r="C48" s="180">
        <v>700</v>
      </c>
      <c r="D48" s="178" t="s">
        <v>144</v>
      </c>
      <c r="E48" s="178" t="s">
        <v>145</v>
      </c>
    </row>
    <row r="49" spans="1:5" ht="12">
      <c r="A49" s="179">
        <v>1</v>
      </c>
      <c r="B49" s="179">
        <v>40</v>
      </c>
      <c r="C49" s="180">
        <v>721</v>
      </c>
      <c r="D49" s="178" t="s">
        <v>146</v>
      </c>
      <c r="E49" s="178" t="s">
        <v>147</v>
      </c>
    </row>
    <row r="50" spans="1:5" ht="12">
      <c r="A50" s="179">
        <v>10</v>
      </c>
      <c r="B50" s="179">
        <v>54</v>
      </c>
      <c r="C50" s="180">
        <v>735</v>
      </c>
      <c r="D50" s="178" t="s">
        <v>148</v>
      </c>
      <c r="E50" s="178" t="s">
        <v>149</v>
      </c>
    </row>
    <row r="51" spans="1:5" ht="12">
      <c r="A51" s="179">
        <v>2</v>
      </c>
      <c r="B51" s="179">
        <v>51</v>
      </c>
      <c r="C51" s="180">
        <v>777</v>
      </c>
      <c r="D51" s="178" t="s">
        <v>150</v>
      </c>
      <c r="E51" s="178" t="s">
        <v>151</v>
      </c>
    </row>
    <row r="52" spans="1:5" ht="12">
      <c r="A52" s="179">
        <v>12</v>
      </c>
      <c r="B52" s="179">
        <v>2</v>
      </c>
      <c r="C52" s="180">
        <v>840</v>
      </c>
      <c r="D52" s="178" t="s">
        <v>152</v>
      </c>
      <c r="E52" s="178" t="s">
        <v>153</v>
      </c>
    </row>
    <row r="53" spans="1:5" ht="12">
      <c r="A53" s="179">
        <v>10</v>
      </c>
      <c r="B53" s="179">
        <v>9</v>
      </c>
      <c r="C53" s="180">
        <v>870</v>
      </c>
      <c r="D53" s="178" t="s">
        <v>154</v>
      </c>
      <c r="E53" s="178" t="s">
        <v>155</v>
      </c>
    </row>
    <row r="54" spans="1:5" ht="12">
      <c r="A54" s="179">
        <v>5</v>
      </c>
      <c r="B54" s="179">
        <v>11</v>
      </c>
      <c r="C54" s="180">
        <v>882</v>
      </c>
      <c r="D54" s="178" t="s">
        <v>156</v>
      </c>
      <c r="E54" s="178" t="s">
        <v>157</v>
      </c>
    </row>
    <row r="55" spans="1:5" ht="12">
      <c r="A55" s="179">
        <v>2</v>
      </c>
      <c r="B55" s="179">
        <v>13</v>
      </c>
      <c r="C55" s="180">
        <v>896</v>
      </c>
      <c r="D55" s="178" t="s">
        <v>158</v>
      </c>
      <c r="E55" s="178" t="s">
        <v>159</v>
      </c>
    </row>
    <row r="56" spans="1:5" ht="12">
      <c r="A56" s="179">
        <v>11</v>
      </c>
      <c r="B56" s="179">
        <v>3</v>
      </c>
      <c r="C56" s="180">
        <v>903</v>
      </c>
      <c r="D56" s="178" t="s">
        <v>160</v>
      </c>
      <c r="E56" s="178" t="s">
        <v>161</v>
      </c>
    </row>
    <row r="57" spans="1:5" ht="12">
      <c r="A57" s="179">
        <v>6</v>
      </c>
      <c r="B57" s="179">
        <v>20</v>
      </c>
      <c r="C57" s="180">
        <v>910</v>
      </c>
      <c r="D57" s="178" t="s">
        <v>162</v>
      </c>
      <c r="E57" s="178" t="s">
        <v>163</v>
      </c>
    </row>
    <row r="58" spans="1:5" ht="12">
      <c r="A58" s="179">
        <v>4</v>
      </c>
      <c r="B58" s="179">
        <v>41</v>
      </c>
      <c r="C58" s="180">
        <v>980</v>
      </c>
      <c r="D58" s="178" t="s">
        <v>164</v>
      </c>
      <c r="E58" s="178" t="s">
        <v>165</v>
      </c>
    </row>
    <row r="59" spans="1:5" ht="12">
      <c r="A59" s="179">
        <v>3</v>
      </c>
      <c r="B59" s="179">
        <v>22</v>
      </c>
      <c r="C59" s="180">
        <v>994</v>
      </c>
      <c r="D59" s="178" t="s">
        <v>166</v>
      </c>
      <c r="E59" s="178" t="s">
        <v>167</v>
      </c>
    </row>
    <row r="60" spans="1:5" ht="12">
      <c r="A60" s="179">
        <v>7</v>
      </c>
      <c r="B60" s="179">
        <v>59</v>
      </c>
      <c r="C60" s="180">
        <v>1029</v>
      </c>
      <c r="D60" s="178" t="s">
        <v>168</v>
      </c>
      <c r="E60" s="178" t="s">
        <v>172</v>
      </c>
    </row>
    <row r="61" spans="1:5" ht="12">
      <c r="A61" s="179">
        <v>1</v>
      </c>
      <c r="B61" s="179">
        <v>45</v>
      </c>
      <c r="C61" s="180">
        <v>1015</v>
      </c>
      <c r="D61" s="178" t="s">
        <v>173</v>
      </c>
      <c r="E61" s="178" t="s">
        <v>174</v>
      </c>
    </row>
    <row r="62" spans="1:5" ht="12">
      <c r="A62" s="179">
        <v>2</v>
      </c>
      <c r="B62" s="179">
        <v>30</v>
      </c>
      <c r="C62" s="180">
        <v>5054</v>
      </c>
      <c r="D62" s="178" t="s">
        <v>175</v>
      </c>
      <c r="E62" s="178" t="s">
        <v>176</v>
      </c>
    </row>
    <row r="63" spans="1:5" ht="12">
      <c r="A63" s="179">
        <v>11</v>
      </c>
      <c r="B63" s="179">
        <v>3</v>
      </c>
      <c r="C63" s="180">
        <v>1078</v>
      </c>
      <c r="D63" s="178" t="s">
        <v>177</v>
      </c>
      <c r="E63" s="178" t="s">
        <v>178</v>
      </c>
    </row>
    <row r="64" spans="1:5" ht="12">
      <c r="A64" s="179">
        <v>7</v>
      </c>
      <c r="B64" s="179">
        <v>8</v>
      </c>
      <c r="C64" s="180">
        <v>1085</v>
      </c>
      <c r="D64" s="178" t="s">
        <v>179</v>
      </c>
      <c r="E64" s="178" t="s">
        <v>180</v>
      </c>
    </row>
    <row r="65" spans="1:5" ht="12">
      <c r="A65" s="179">
        <v>10</v>
      </c>
      <c r="B65" s="179">
        <v>9</v>
      </c>
      <c r="C65" s="180">
        <v>1092</v>
      </c>
      <c r="D65" s="178" t="s">
        <v>181</v>
      </c>
      <c r="E65" s="178" t="s">
        <v>182</v>
      </c>
    </row>
    <row r="66" spans="1:5" ht="12">
      <c r="A66" s="179">
        <v>11</v>
      </c>
      <c r="B66" s="179">
        <v>48</v>
      </c>
      <c r="C66" s="180">
        <v>1120</v>
      </c>
      <c r="D66" s="178" t="s">
        <v>183</v>
      </c>
      <c r="E66" s="178" t="s">
        <v>184</v>
      </c>
    </row>
    <row r="67" spans="1:5" ht="12">
      <c r="A67" s="179">
        <v>11</v>
      </c>
      <c r="B67" s="179">
        <v>48</v>
      </c>
      <c r="C67" s="180">
        <v>1127</v>
      </c>
      <c r="D67" s="178" t="s">
        <v>185</v>
      </c>
      <c r="E67" s="178" t="s">
        <v>186</v>
      </c>
    </row>
    <row r="68" spans="1:5" ht="12">
      <c r="A68" s="179">
        <v>2</v>
      </c>
      <c r="B68" s="179">
        <v>53</v>
      </c>
      <c r="C68" s="180">
        <v>1134</v>
      </c>
      <c r="D68" s="178" t="s">
        <v>187</v>
      </c>
      <c r="E68" s="178" t="s">
        <v>188</v>
      </c>
    </row>
    <row r="69" spans="1:5" ht="12">
      <c r="A69" s="179">
        <v>8</v>
      </c>
      <c r="B69" s="179">
        <v>68</v>
      </c>
      <c r="C69" s="180">
        <v>1141</v>
      </c>
      <c r="D69" s="178" t="s">
        <v>189</v>
      </c>
      <c r="E69" s="178" t="s">
        <v>190</v>
      </c>
    </row>
    <row r="70" spans="1:5" ht="12">
      <c r="A70" s="179">
        <v>4</v>
      </c>
      <c r="B70" s="179">
        <v>6</v>
      </c>
      <c r="C70" s="180">
        <v>1155</v>
      </c>
      <c r="D70" s="178" t="s">
        <v>191</v>
      </c>
      <c r="E70" s="178" t="s">
        <v>192</v>
      </c>
    </row>
    <row r="71" spans="1:5" ht="12">
      <c r="A71" s="179">
        <v>10</v>
      </c>
      <c r="B71" s="179">
        <v>10</v>
      </c>
      <c r="C71" s="180">
        <v>1162</v>
      </c>
      <c r="D71" s="178" t="s">
        <v>193</v>
      </c>
      <c r="E71" s="178" t="s">
        <v>194</v>
      </c>
    </row>
    <row r="72" spans="1:5" ht="12">
      <c r="A72" s="179">
        <v>8</v>
      </c>
      <c r="B72" s="179">
        <v>38</v>
      </c>
      <c r="C72" s="180">
        <v>1169</v>
      </c>
      <c r="D72" s="178" t="s">
        <v>195</v>
      </c>
      <c r="E72" s="178" t="s">
        <v>196</v>
      </c>
    </row>
    <row r="73" spans="1:5" ht="12">
      <c r="A73" s="179">
        <v>11</v>
      </c>
      <c r="B73" s="179">
        <v>17</v>
      </c>
      <c r="C73" s="180">
        <v>1176</v>
      </c>
      <c r="D73" s="178" t="s">
        <v>197</v>
      </c>
      <c r="E73" s="178" t="s">
        <v>198</v>
      </c>
    </row>
    <row r="74" spans="1:5" ht="12">
      <c r="A74" s="179">
        <v>5</v>
      </c>
      <c r="B74" s="179">
        <v>11</v>
      </c>
      <c r="C74" s="180">
        <v>1183</v>
      </c>
      <c r="D74" s="178" t="s">
        <v>199</v>
      </c>
      <c r="E74" s="178" t="s">
        <v>200</v>
      </c>
    </row>
    <row r="75" spans="1:5" ht="12">
      <c r="A75" s="179">
        <v>10</v>
      </c>
      <c r="B75" s="179">
        <v>9</v>
      </c>
      <c r="C75" s="180">
        <v>1204</v>
      </c>
      <c r="D75" s="178" t="s">
        <v>201</v>
      </c>
      <c r="E75" s="178" t="s">
        <v>202</v>
      </c>
    </row>
    <row r="76" spans="1:5" ht="12">
      <c r="A76" s="179">
        <v>8</v>
      </c>
      <c r="B76" s="179">
        <v>21</v>
      </c>
      <c r="C76" s="180">
        <v>1218</v>
      </c>
      <c r="D76" s="178" t="s">
        <v>203</v>
      </c>
      <c r="E76" s="178" t="s">
        <v>204</v>
      </c>
    </row>
    <row r="77" spans="1:5" ht="12">
      <c r="A77" s="179">
        <v>8</v>
      </c>
      <c r="B77" s="179">
        <v>38</v>
      </c>
      <c r="C77" s="180">
        <v>1232</v>
      </c>
      <c r="D77" s="178" t="s">
        <v>205</v>
      </c>
      <c r="E77" s="178" t="s">
        <v>206</v>
      </c>
    </row>
    <row r="78" spans="1:5" ht="12">
      <c r="A78" s="179">
        <v>3</v>
      </c>
      <c r="B78" s="179">
        <v>22</v>
      </c>
      <c r="C78" s="180">
        <v>1246</v>
      </c>
      <c r="D78" s="178" t="s">
        <v>207</v>
      </c>
      <c r="E78" s="178" t="s">
        <v>208</v>
      </c>
    </row>
    <row r="79" spans="1:5" ht="12">
      <c r="A79" s="179">
        <v>1</v>
      </c>
      <c r="B79" s="179">
        <v>40</v>
      </c>
      <c r="C79" s="180">
        <v>1253</v>
      </c>
      <c r="D79" s="178" t="s">
        <v>209</v>
      </c>
      <c r="E79" s="178" t="s">
        <v>210</v>
      </c>
    </row>
    <row r="80" spans="1:5" ht="12">
      <c r="A80" s="179">
        <v>11</v>
      </c>
      <c r="B80" s="179">
        <v>3</v>
      </c>
      <c r="C80" s="180">
        <v>1260</v>
      </c>
      <c r="D80" s="178" t="s">
        <v>211</v>
      </c>
      <c r="E80" s="178" t="s">
        <v>212</v>
      </c>
    </row>
    <row r="81" spans="1:5" ht="12">
      <c r="A81" s="179">
        <v>9</v>
      </c>
      <c r="B81" s="179">
        <v>37</v>
      </c>
      <c r="C81" s="180">
        <v>4970</v>
      </c>
      <c r="D81" s="178" t="s">
        <v>213</v>
      </c>
      <c r="E81" s="178" t="s">
        <v>214</v>
      </c>
    </row>
    <row r="82" spans="1:5" ht="12">
      <c r="A82" s="179">
        <v>3</v>
      </c>
      <c r="B82" s="179">
        <v>33</v>
      </c>
      <c r="C82" s="180">
        <v>1295</v>
      </c>
      <c r="D82" s="178" t="s">
        <v>215</v>
      </c>
      <c r="E82" s="178" t="s">
        <v>216</v>
      </c>
    </row>
    <row r="83" spans="1:5" ht="12">
      <c r="A83" s="179">
        <v>2</v>
      </c>
      <c r="B83" s="179">
        <v>13</v>
      </c>
      <c r="C83" s="180">
        <v>1309</v>
      </c>
      <c r="D83" s="178" t="s">
        <v>217</v>
      </c>
      <c r="E83" s="178" t="s">
        <v>218</v>
      </c>
    </row>
    <row r="84" spans="1:5" ht="12">
      <c r="A84" s="179">
        <v>2</v>
      </c>
      <c r="B84" s="179">
        <v>13</v>
      </c>
      <c r="C84" s="180">
        <v>1316</v>
      </c>
      <c r="D84" s="178" t="s">
        <v>219</v>
      </c>
      <c r="E84" s="178" t="s">
        <v>220</v>
      </c>
    </row>
    <row r="85" spans="1:5" ht="12">
      <c r="A85" s="179">
        <v>2</v>
      </c>
      <c r="B85" s="179">
        <v>64</v>
      </c>
      <c r="C85" s="180">
        <v>1380</v>
      </c>
      <c r="D85" s="178" t="s">
        <v>221</v>
      </c>
      <c r="E85" s="178" t="s">
        <v>222</v>
      </c>
    </row>
    <row r="86" spans="1:5" ht="12">
      <c r="A86" s="179">
        <v>7</v>
      </c>
      <c r="B86" s="179">
        <v>5</v>
      </c>
      <c r="C86" s="180">
        <v>1407</v>
      </c>
      <c r="D86" s="178" t="s">
        <v>223</v>
      </c>
      <c r="E86" s="178" t="s">
        <v>224</v>
      </c>
    </row>
    <row r="87" spans="1:5" ht="12">
      <c r="A87" s="179">
        <v>7</v>
      </c>
      <c r="B87" s="179">
        <v>5</v>
      </c>
      <c r="C87" s="180">
        <v>1414</v>
      </c>
      <c r="D87" s="178" t="s">
        <v>225</v>
      </c>
      <c r="E87" s="178" t="s">
        <v>226</v>
      </c>
    </row>
    <row r="88" spans="1:5" ht="12">
      <c r="A88" s="179">
        <v>4</v>
      </c>
      <c r="B88" s="179">
        <v>62</v>
      </c>
      <c r="C88" s="180">
        <v>1421</v>
      </c>
      <c r="D88" s="178" t="s">
        <v>227</v>
      </c>
      <c r="E88" s="178" t="s">
        <v>228</v>
      </c>
    </row>
    <row r="89" spans="1:5" ht="12">
      <c r="A89" s="179">
        <v>6</v>
      </c>
      <c r="B89" s="179">
        <v>14</v>
      </c>
      <c r="C89" s="180">
        <v>2744</v>
      </c>
      <c r="D89" s="178" t="s">
        <v>229</v>
      </c>
      <c r="E89" s="178" t="s">
        <v>230</v>
      </c>
    </row>
    <row r="90" spans="1:5" ht="12">
      <c r="A90" s="179">
        <v>3</v>
      </c>
      <c r="B90" s="179">
        <v>25</v>
      </c>
      <c r="C90" s="180">
        <v>1428</v>
      </c>
      <c r="D90" s="178" t="s">
        <v>231</v>
      </c>
      <c r="E90" s="178" t="s">
        <v>232</v>
      </c>
    </row>
    <row r="91" spans="1:5" ht="12">
      <c r="A91" s="179">
        <v>2</v>
      </c>
      <c r="B91" s="179">
        <v>51</v>
      </c>
      <c r="C91" s="180">
        <v>1449</v>
      </c>
      <c r="D91" s="178" t="s">
        <v>233</v>
      </c>
      <c r="E91" s="178" t="s">
        <v>234</v>
      </c>
    </row>
    <row r="92" spans="1:5" ht="12">
      <c r="A92" s="179">
        <v>12</v>
      </c>
      <c r="B92" s="179">
        <v>4</v>
      </c>
      <c r="C92" s="180">
        <v>1491</v>
      </c>
      <c r="D92" s="178" t="s">
        <v>235</v>
      </c>
      <c r="E92" s="178" t="s">
        <v>236</v>
      </c>
    </row>
    <row r="93" spans="1:5" ht="12">
      <c r="A93" s="179">
        <v>11</v>
      </c>
      <c r="B93" s="179">
        <v>46</v>
      </c>
      <c r="C93" s="180">
        <v>1499</v>
      </c>
      <c r="D93" s="178" t="s">
        <v>237</v>
      </c>
      <c r="E93" s="178" t="s">
        <v>238</v>
      </c>
    </row>
    <row r="94" spans="1:5" ht="12">
      <c r="A94" s="179">
        <v>2</v>
      </c>
      <c r="B94" s="179">
        <v>64</v>
      </c>
      <c r="C94" s="180">
        <v>1540</v>
      </c>
      <c r="D94" s="178" t="s">
        <v>239</v>
      </c>
      <c r="E94" s="178" t="s">
        <v>240</v>
      </c>
    </row>
    <row r="95" spans="1:5" ht="12">
      <c r="A95" s="179">
        <v>10</v>
      </c>
      <c r="B95" s="179">
        <v>18</v>
      </c>
      <c r="C95" s="180">
        <v>1554</v>
      </c>
      <c r="D95" s="178" t="s">
        <v>241</v>
      </c>
      <c r="E95" s="178" t="s">
        <v>242</v>
      </c>
    </row>
    <row r="96" spans="1:5" ht="12">
      <c r="A96" s="179">
        <v>9</v>
      </c>
      <c r="B96" s="179">
        <v>37</v>
      </c>
      <c r="C96" s="180">
        <v>1561</v>
      </c>
      <c r="D96" s="178" t="s">
        <v>243</v>
      </c>
      <c r="E96" s="178" t="s">
        <v>244</v>
      </c>
    </row>
    <row r="97" spans="1:5" ht="12">
      <c r="A97" s="179">
        <v>2</v>
      </c>
      <c r="B97" s="179">
        <v>53</v>
      </c>
      <c r="C97" s="180">
        <v>1568</v>
      </c>
      <c r="D97" s="178" t="s">
        <v>245</v>
      </c>
      <c r="E97" s="178" t="s">
        <v>246</v>
      </c>
    </row>
    <row r="98" spans="1:5" ht="12">
      <c r="A98" s="179">
        <v>9</v>
      </c>
      <c r="B98" s="179">
        <v>34</v>
      </c>
      <c r="C98" s="180">
        <v>1582</v>
      </c>
      <c r="D98" s="178" t="s">
        <v>247</v>
      </c>
      <c r="E98" s="178" t="s">
        <v>248</v>
      </c>
    </row>
    <row r="99" spans="1:5" ht="12">
      <c r="A99" s="179">
        <v>10</v>
      </c>
      <c r="B99" s="179">
        <v>61</v>
      </c>
      <c r="C99" s="180">
        <v>1600</v>
      </c>
      <c r="D99" s="178" t="s">
        <v>249</v>
      </c>
      <c r="E99" s="178" t="s">
        <v>250</v>
      </c>
    </row>
    <row r="100" spans="1:5" ht="12">
      <c r="A100" s="179">
        <v>11</v>
      </c>
      <c r="B100" s="179">
        <v>17</v>
      </c>
      <c r="C100" s="180">
        <v>1645</v>
      </c>
      <c r="D100" s="178" t="s">
        <v>251</v>
      </c>
      <c r="E100" s="178" t="s">
        <v>252</v>
      </c>
    </row>
    <row r="101" spans="1:5" ht="12">
      <c r="A101" s="179">
        <v>7</v>
      </c>
      <c r="B101" s="179">
        <v>59</v>
      </c>
      <c r="C101" s="180">
        <v>1631</v>
      </c>
      <c r="D101" s="178" t="s">
        <v>259</v>
      </c>
      <c r="E101" s="178" t="s">
        <v>260</v>
      </c>
    </row>
    <row r="102" spans="1:5" ht="12">
      <c r="A102" s="179">
        <v>2</v>
      </c>
      <c r="B102" s="179">
        <v>64</v>
      </c>
      <c r="C102" s="180">
        <v>1638</v>
      </c>
      <c r="D102" s="178" t="s">
        <v>261</v>
      </c>
      <c r="E102" s="178" t="s">
        <v>262</v>
      </c>
    </row>
    <row r="103" spans="1:5" ht="12">
      <c r="A103" s="179">
        <v>11</v>
      </c>
      <c r="B103" s="179">
        <v>47</v>
      </c>
      <c r="C103" s="180">
        <v>1659</v>
      </c>
      <c r="D103" s="178" t="s">
        <v>263</v>
      </c>
      <c r="E103" s="178" t="s">
        <v>264</v>
      </c>
    </row>
    <row r="104" spans="1:5" ht="12">
      <c r="A104" s="179">
        <v>1</v>
      </c>
      <c r="B104" s="179">
        <v>67</v>
      </c>
      <c r="C104" s="180">
        <v>714</v>
      </c>
      <c r="D104" s="178" t="s">
        <v>265</v>
      </c>
      <c r="E104" s="178" t="s">
        <v>266</v>
      </c>
    </row>
    <row r="105" spans="1:5" ht="12">
      <c r="A105" s="179">
        <v>11</v>
      </c>
      <c r="B105" s="179">
        <v>47</v>
      </c>
      <c r="C105" s="180">
        <v>1666</v>
      </c>
      <c r="D105" s="178" t="s">
        <v>267</v>
      </c>
      <c r="E105" s="178" t="s">
        <v>268</v>
      </c>
    </row>
    <row r="106" spans="1:5" ht="12">
      <c r="A106" s="179">
        <v>6</v>
      </c>
      <c r="B106" s="179">
        <v>66</v>
      </c>
      <c r="C106" s="180">
        <v>1687</v>
      </c>
      <c r="D106" s="178" t="s">
        <v>269</v>
      </c>
      <c r="E106" s="178" t="s">
        <v>270</v>
      </c>
    </row>
    <row r="107" spans="1:5" ht="12">
      <c r="A107" s="179">
        <v>2</v>
      </c>
      <c r="B107" s="179">
        <v>53</v>
      </c>
      <c r="C107" s="180">
        <v>1694</v>
      </c>
      <c r="D107" s="178" t="s">
        <v>271</v>
      </c>
      <c r="E107" s="178" t="s">
        <v>272</v>
      </c>
    </row>
    <row r="108" spans="1:5" ht="12">
      <c r="A108" s="179">
        <v>10</v>
      </c>
      <c r="B108" s="179">
        <v>18</v>
      </c>
      <c r="C108" s="180">
        <v>1729</v>
      </c>
      <c r="D108" s="178" t="s">
        <v>273</v>
      </c>
      <c r="E108" s="178" t="s">
        <v>274</v>
      </c>
    </row>
    <row r="109" spans="1:5" ht="12">
      <c r="A109" s="179">
        <v>5</v>
      </c>
      <c r="B109" s="179">
        <v>11</v>
      </c>
      <c r="C109" s="180">
        <v>1736</v>
      </c>
      <c r="D109" s="178" t="s">
        <v>275</v>
      </c>
      <c r="E109" s="178" t="s">
        <v>276</v>
      </c>
    </row>
    <row r="110" spans="1:5" ht="12">
      <c r="A110" s="179">
        <v>3</v>
      </c>
      <c r="B110" s="179">
        <v>22</v>
      </c>
      <c r="C110" s="180">
        <v>1813</v>
      </c>
      <c r="D110" s="178" t="s">
        <v>277</v>
      </c>
      <c r="E110" s="178" t="s">
        <v>278</v>
      </c>
    </row>
    <row r="111" spans="1:5" ht="12">
      <c r="A111" s="179">
        <v>10</v>
      </c>
      <c r="B111" s="179">
        <v>54</v>
      </c>
      <c r="C111" s="180">
        <v>5757</v>
      </c>
      <c r="D111" s="178" t="s">
        <v>279</v>
      </c>
      <c r="E111" s="178" t="s">
        <v>280</v>
      </c>
    </row>
    <row r="112" spans="1:5" ht="12">
      <c r="A112" s="179">
        <v>8</v>
      </c>
      <c r="B112" s="179">
        <v>19</v>
      </c>
      <c r="C112" s="180">
        <v>1855</v>
      </c>
      <c r="D112" s="178" t="s">
        <v>281</v>
      </c>
      <c r="E112" s="178" t="s">
        <v>282</v>
      </c>
    </row>
    <row r="113" spans="1:5" ht="12">
      <c r="A113" s="179">
        <v>6</v>
      </c>
      <c r="B113" s="179">
        <v>20</v>
      </c>
      <c r="C113" s="180">
        <v>1862</v>
      </c>
      <c r="D113" s="178" t="s">
        <v>283</v>
      </c>
      <c r="E113" s="178" t="s">
        <v>284</v>
      </c>
    </row>
    <row r="114" spans="1:4" ht="12">
      <c r="A114" s="179">
        <v>2</v>
      </c>
      <c r="B114" s="179">
        <v>64</v>
      </c>
      <c r="C114" s="180">
        <v>1870</v>
      </c>
      <c r="D114" s="178" t="s">
        <v>285</v>
      </c>
    </row>
    <row r="115" spans="1:4" ht="12">
      <c r="A115" s="179">
        <v>2</v>
      </c>
      <c r="B115" s="179">
        <v>28</v>
      </c>
      <c r="C115" s="180">
        <v>1883</v>
      </c>
      <c r="D115" s="178" t="s">
        <v>286</v>
      </c>
    </row>
    <row r="116" spans="1:4" ht="12">
      <c r="A116" s="179">
        <v>1</v>
      </c>
      <c r="B116" s="179">
        <v>40</v>
      </c>
      <c r="C116" s="180">
        <v>1890</v>
      </c>
      <c r="D116" s="178" t="s">
        <v>287</v>
      </c>
    </row>
    <row r="117" spans="1:4" ht="12">
      <c r="A117" s="179">
        <v>1</v>
      </c>
      <c r="B117" s="179">
        <v>40</v>
      </c>
      <c r="C117" s="180">
        <v>1900</v>
      </c>
      <c r="D117" s="178" t="s">
        <v>288</v>
      </c>
    </row>
    <row r="118" spans="1:4" ht="12">
      <c r="A118" s="179">
        <v>11</v>
      </c>
      <c r="B118" s="179">
        <v>48</v>
      </c>
      <c r="C118" s="180">
        <v>1939</v>
      </c>
      <c r="D118" s="178" t="s">
        <v>289</v>
      </c>
    </row>
    <row r="119" spans="1:4" ht="12">
      <c r="A119" s="179">
        <v>6</v>
      </c>
      <c r="B119" s="179">
        <v>44</v>
      </c>
      <c r="C119" s="180">
        <v>1953</v>
      </c>
      <c r="D119" s="178" t="s">
        <v>290</v>
      </c>
    </row>
    <row r="120" spans="1:4" ht="12">
      <c r="A120" s="179">
        <v>6</v>
      </c>
      <c r="B120" s="179">
        <v>66</v>
      </c>
      <c r="C120" s="180">
        <v>4843</v>
      </c>
      <c r="D120" s="178" t="s">
        <v>291</v>
      </c>
    </row>
    <row r="121" spans="1:4" ht="12">
      <c r="A121" s="179">
        <v>4</v>
      </c>
      <c r="B121" s="179">
        <v>61</v>
      </c>
      <c r="C121" s="180">
        <v>2009</v>
      </c>
      <c r="D121" s="178" t="s">
        <v>292</v>
      </c>
    </row>
    <row r="122" spans="1:4" ht="12">
      <c r="A122" s="179">
        <v>2</v>
      </c>
      <c r="B122" s="179">
        <v>64</v>
      </c>
      <c r="C122" s="180">
        <v>2044</v>
      </c>
      <c r="D122" s="178" t="s">
        <v>293</v>
      </c>
    </row>
    <row r="123" spans="1:4" ht="12">
      <c r="A123" s="179">
        <v>2</v>
      </c>
      <c r="B123" s="179">
        <v>64</v>
      </c>
      <c r="C123" s="180">
        <v>2051</v>
      </c>
      <c r="D123" s="178" t="s">
        <v>294</v>
      </c>
    </row>
    <row r="124" spans="1:4" ht="12">
      <c r="A124" s="179">
        <v>1</v>
      </c>
      <c r="B124" s="179">
        <v>66</v>
      </c>
      <c r="C124" s="180">
        <v>2058</v>
      </c>
      <c r="D124" s="178" t="s">
        <v>295</v>
      </c>
    </row>
    <row r="125" spans="1:4" ht="12">
      <c r="A125" s="179">
        <v>7</v>
      </c>
      <c r="B125" s="179">
        <v>15</v>
      </c>
      <c r="C125" s="180">
        <v>2114</v>
      </c>
      <c r="D125" s="178" t="s">
        <v>296</v>
      </c>
    </row>
    <row r="126" spans="1:4" ht="12">
      <c r="A126" s="179">
        <v>8</v>
      </c>
      <c r="B126" s="179">
        <v>42</v>
      </c>
      <c r="C126" s="180">
        <v>2128</v>
      </c>
      <c r="D126" s="178" t="s">
        <v>297</v>
      </c>
    </row>
    <row r="127" spans="1:4" ht="12">
      <c r="A127" s="179">
        <v>10</v>
      </c>
      <c r="B127" s="179">
        <v>60</v>
      </c>
      <c r="C127" s="180">
        <v>2135</v>
      </c>
      <c r="D127" s="178" t="s">
        <v>298</v>
      </c>
    </row>
    <row r="128" spans="1:4" ht="12">
      <c r="A128" s="179">
        <v>10</v>
      </c>
      <c r="B128" s="179">
        <v>6</v>
      </c>
      <c r="C128" s="180">
        <v>2142</v>
      </c>
      <c r="D128" s="178" t="s">
        <v>299</v>
      </c>
    </row>
    <row r="129" spans="1:4" ht="12">
      <c r="A129" s="179">
        <v>1</v>
      </c>
      <c r="B129" s="179">
        <v>40</v>
      </c>
      <c r="C129" s="180">
        <v>2184</v>
      </c>
      <c r="D129" s="178" t="s">
        <v>300</v>
      </c>
    </row>
    <row r="130" spans="1:4" ht="12">
      <c r="A130" s="179">
        <v>11</v>
      </c>
      <c r="B130" s="179">
        <v>55</v>
      </c>
      <c r="C130" s="180">
        <v>2198</v>
      </c>
      <c r="D130" s="178" t="s">
        <v>301</v>
      </c>
    </row>
    <row r="131" spans="1:4" ht="12">
      <c r="A131" s="179">
        <v>12</v>
      </c>
      <c r="B131" s="179">
        <v>2</v>
      </c>
      <c r="C131" s="180">
        <v>2205</v>
      </c>
      <c r="D131" s="178" t="s">
        <v>302</v>
      </c>
    </row>
    <row r="132" spans="1:4" ht="12">
      <c r="A132" s="179">
        <v>8</v>
      </c>
      <c r="B132" s="179">
        <v>38</v>
      </c>
      <c r="C132" s="180">
        <v>2212</v>
      </c>
      <c r="D132" s="178" t="s">
        <v>303</v>
      </c>
    </row>
    <row r="133" spans="1:4" ht="12">
      <c r="A133" s="179">
        <v>1</v>
      </c>
      <c r="B133" s="179">
        <v>45</v>
      </c>
      <c r="C133" s="180">
        <v>2217</v>
      </c>
      <c r="D133" s="178" t="s">
        <v>304</v>
      </c>
    </row>
    <row r="134" spans="1:4" ht="12">
      <c r="A134" s="179">
        <v>10</v>
      </c>
      <c r="B134" s="179">
        <v>10</v>
      </c>
      <c r="C134" s="180">
        <v>2226</v>
      </c>
      <c r="D134" s="178" t="s">
        <v>305</v>
      </c>
    </row>
    <row r="135" spans="1:4" ht="12">
      <c r="A135" s="179">
        <v>11</v>
      </c>
      <c r="B135" s="179">
        <v>7</v>
      </c>
      <c r="C135" s="180">
        <v>2233</v>
      </c>
      <c r="D135" s="178" t="s">
        <v>306</v>
      </c>
    </row>
    <row r="136" spans="1:4" ht="12">
      <c r="A136" s="179">
        <v>7</v>
      </c>
      <c r="B136" s="179">
        <v>5</v>
      </c>
      <c r="C136" s="180">
        <v>2289</v>
      </c>
      <c r="D136" s="178" t="s">
        <v>307</v>
      </c>
    </row>
    <row r="137" spans="1:4" ht="12">
      <c r="A137" s="179">
        <v>6</v>
      </c>
      <c r="B137" s="179">
        <v>24</v>
      </c>
      <c r="C137" s="180">
        <v>2310</v>
      </c>
      <c r="D137" s="178" t="s">
        <v>308</v>
      </c>
    </row>
    <row r="138" spans="1:4" ht="12">
      <c r="A138" s="179">
        <v>1</v>
      </c>
      <c r="B138" s="179">
        <v>40</v>
      </c>
      <c r="C138" s="180">
        <v>2296</v>
      </c>
      <c r="D138" s="178" t="s">
        <v>309</v>
      </c>
    </row>
    <row r="139" spans="1:4" ht="12">
      <c r="A139" s="179">
        <v>1</v>
      </c>
      <c r="B139" s="179">
        <v>40</v>
      </c>
      <c r="C139" s="180">
        <v>2303</v>
      </c>
      <c r="D139" s="178" t="s">
        <v>310</v>
      </c>
    </row>
    <row r="140" spans="1:4" ht="12">
      <c r="A140" s="179">
        <v>10</v>
      </c>
      <c r="B140" s="179">
        <v>10</v>
      </c>
      <c r="C140" s="180">
        <v>2394</v>
      </c>
      <c r="D140" s="178" t="s">
        <v>311</v>
      </c>
    </row>
    <row r="141" spans="1:4" ht="12">
      <c r="A141" s="179">
        <v>1</v>
      </c>
      <c r="B141" s="179">
        <v>67</v>
      </c>
      <c r="C141" s="180">
        <v>2420</v>
      </c>
      <c r="D141" s="178" t="s">
        <v>312</v>
      </c>
    </row>
    <row r="142" spans="1:4" ht="12">
      <c r="A142" s="179">
        <v>6</v>
      </c>
      <c r="B142" s="179">
        <v>66</v>
      </c>
      <c r="C142" s="180">
        <v>2443</v>
      </c>
      <c r="D142" s="178" t="s">
        <v>313</v>
      </c>
    </row>
    <row r="143" spans="1:4" ht="12">
      <c r="A143" s="179">
        <v>6</v>
      </c>
      <c r="B143" s="179">
        <v>66</v>
      </c>
      <c r="C143" s="180">
        <v>2436</v>
      </c>
      <c r="D143" s="178" t="s">
        <v>314</v>
      </c>
    </row>
    <row r="144" spans="1:4" ht="12">
      <c r="A144" s="179">
        <v>1</v>
      </c>
      <c r="B144" s="179">
        <v>67</v>
      </c>
      <c r="C144" s="180">
        <v>2460</v>
      </c>
      <c r="D144" s="178" t="s">
        <v>315</v>
      </c>
    </row>
    <row r="145" spans="1:4" ht="12">
      <c r="A145" s="179">
        <v>12</v>
      </c>
      <c r="B145" s="179">
        <v>57</v>
      </c>
      <c r="C145" s="180">
        <v>2478</v>
      </c>
      <c r="D145" s="178" t="s">
        <v>316</v>
      </c>
    </row>
    <row r="146" spans="1:4" ht="12">
      <c r="A146" s="179">
        <v>6</v>
      </c>
      <c r="B146" s="179">
        <v>14</v>
      </c>
      <c r="C146" s="180">
        <v>2523</v>
      </c>
      <c r="D146" s="178" t="s">
        <v>317</v>
      </c>
    </row>
    <row r="147" spans="1:4" ht="12">
      <c r="A147" s="179">
        <v>3</v>
      </c>
      <c r="B147" s="179">
        <v>25</v>
      </c>
      <c r="C147" s="180">
        <v>2527</v>
      </c>
      <c r="D147" s="178" t="s">
        <v>318</v>
      </c>
    </row>
    <row r="148" spans="1:4" ht="12">
      <c r="A148" s="179">
        <v>7</v>
      </c>
      <c r="B148" s="179">
        <v>8</v>
      </c>
      <c r="C148" s="180">
        <v>2534</v>
      </c>
      <c r="D148" s="178" t="s">
        <v>319</v>
      </c>
    </row>
    <row r="149" spans="1:4" ht="12">
      <c r="A149" s="179">
        <v>4</v>
      </c>
      <c r="B149" s="179">
        <v>62</v>
      </c>
      <c r="C149" s="180">
        <v>2541</v>
      </c>
      <c r="D149" s="178" t="s">
        <v>320</v>
      </c>
    </row>
    <row r="150" spans="1:4" ht="12">
      <c r="A150" s="179">
        <v>4</v>
      </c>
      <c r="B150" s="179">
        <v>32</v>
      </c>
      <c r="C150" s="180">
        <v>2562</v>
      </c>
      <c r="D150" s="178" t="s">
        <v>321</v>
      </c>
    </row>
    <row r="151" spans="1:4" ht="12">
      <c r="A151" s="179">
        <v>6</v>
      </c>
      <c r="B151" s="179">
        <v>14</v>
      </c>
      <c r="C151" s="180">
        <v>2576</v>
      </c>
      <c r="D151" s="178" t="s">
        <v>322</v>
      </c>
    </row>
    <row r="152" spans="1:4" ht="12">
      <c r="A152" s="179">
        <v>6</v>
      </c>
      <c r="B152" s="179">
        <v>44</v>
      </c>
      <c r="C152" s="180">
        <v>2583</v>
      </c>
      <c r="D152" s="178" t="s">
        <v>323</v>
      </c>
    </row>
    <row r="153" spans="1:4" ht="12">
      <c r="A153" s="179">
        <v>7</v>
      </c>
      <c r="B153" s="179">
        <v>59</v>
      </c>
      <c r="C153" s="180">
        <v>2605</v>
      </c>
      <c r="D153" s="178" t="s">
        <v>324</v>
      </c>
    </row>
    <row r="154" spans="1:4" ht="12">
      <c r="A154" s="179">
        <v>7</v>
      </c>
      <c r="B154" s="179">
        <v>5</v>
      </c>
      <c r="C154" s="180">
        <v>2604</v>
      </c>
      <c r="D154" s="178" t="s">
        <v>325</v>
      </c>
    </row>
    <row r="155" spans="1:4" ht="12">
      <c r="A155" s="179">
        <v>11</v>
      </c>
      <c r="B155" s="179">
        <v>55</v>
      </c>
      <c r="C155" s="180">
        <v>2611</v>
      </c>
      <c r="D155" s="178" t="s">
        <v>326</v>
      </c>
    </row>
    <row r="156" spans="1:4" ht="12">
      <c r="A156" s="179">
        <v>12</v>
      </c>
      <c r="B156" s="179">
        <v>26</v>
      </c>
      <c r="C156" s="180">
        <v>2618</v>
      </c>
      <c r="D156" s="178" t="s">
        <v>327</v>
      </c>
    </row>
    <row r="157" spans="1:4" ht="12">
      <c r="A157" s="179">
        <v>6</v>
      </c>
      <c r="B157" s="179">
        <v>14</v>
      </c>
      <c r="C157" s="180">
        <v>2625</v>
      </c>
      <c r="D157" s="178" t="s">
        <v>328</v>
      </c>
    </row>
    <row r="158" spans="1:4" ht="12">
      <c r="A158" s="179">
        <v>4</v>
      </c>
      <c r="B158" s="179">
        <v>61</v>
      </c>
      <c r="C158" s="180">
        <v>2632</v>
      </c>
      <c r="D158" s="178" t="s">
        <v>329</v>
      </c>
    </row>
    <row r="159" spans="1:4" ht="12">
      <c r="A159" s="179">
        <v>5</v>
      </c>
      <c r="B159" s="179">
        <v>68</v>
      </c>
      <c r="C159" s="180">
        <v>2639</v>
      </c>
      <c r="D159" s="178" t="s">
        <v>330</v>
      </c>
    </row>
    <row r="160" spans="1:4" ht="12">
      <c r="A160" s="179">
        <v>3</v>
      </c>
      <c r="B160" s="179">
        <v>25</v>
      </c>
      <c r="C160" s="180">
        <v>2646</v>
      </c>
      <c r="D160" s="178" t="s">
        <v>331</v>
      </c>
    </row>
    <row r="161" spans="1:4" ht="12">
      <c r="A161" s="179">
        <v>3</v>
      </c>
      <c r="B161" s="179">
        <v>52</v>
      </c>
      <c r="C161" s="180">
        <v>2660</v>
      </c>
      <c r="D161" s="178" t="s">
        <v>332</v>
      </c>
    </row>
    <row r="162" spans="1:4" ht="12">
      <c r="A162" s="179">
        <v>2</v>
      </c>
      <c r="B162" s="179">
        <v>53</v>
      </c>
      <c r="C162" s="180">
        <v>2695</v>
      </c>
      <c r="D162" s="178" t="s">
        <v>333</v>
      </c>
    </row>
    <row r="163" spans="1:4" ht="12">
      <c r="A163" s="179">
        <v>2</v>
      </c>
      <c r="B163" s="179">
        <v>28</v>
      </c>
      <c r="C163" s="180">
        <v>2702</v>
      </c>
      <c r="D163" s="178" t="s">
        <v>334</v>
      </c>
    </row>
    <row r="164" spans="1:4" ht="12">
      <c r="A164" s="179">
        <v>2</v>
      </c>
      <c r="B164" s="179">
        <v>28</v>
      </c>
      <c r="C164" s="180">
        <v>2730</v>
      </c>
      <c r="D164" s="178" t="s">
        <v>335</v>
      </c>
    </row>
    <row r="165" spans="1:4" ht="12">
      <c r="A165" s="179">
        <v>2</v>
      </c>
      <c r="B165" s="179">
        <v>23</v>
      </c>
      <c r="C165" s="180">
        <v>2737</v>
      </c>
      <c r="D165" s="178" t="s">
        <v>336</v>
      </c>
    </row>
    <row r="166" spans="1:4" ht="12">
      <c r="A166" s="179">
        <v>6</v>
      </c>
      <c r="B166" s="179">
        <v>44</v>
      </c>
      <c r="C166" s="180">
        <v>2758</v>
      </c>
      <c r="D166" s="178" t="s">
        <v>337</v>
      </c>
    </row>
    <row r="167" spans="1:4" ht="12">
      <c r="A167" s="179">
        <v>1</v>
      </c>
      <c r="B167" s="179">
        <v>30</v>
      </c>
      <c r="C167" s="180">
        <v>2793</v>
      </c>
      <c r="D167" s="178" t="s">
        <v>338</v>
      </c>
    </row>
    <row r="168" spans="1:4" ht="12">
      <c r="A168" s="179">
        <v>1</v>
      </c>
      <c r="B168" s="179">
        <v>67</v>
      </c>
      <c r="C168" s="180">
        <v>1376</v>
      </c>
      <c r="D168" s="178" t="s">
        <v>339</v>
      </c>
    </row>
    <row r="169" spans="1:4" ht="12">
      <c r="A169" s="179">
        <v>6</v>
      </c>
      <c r="B169" s="179">
        <v>66</v>
      </c>
      <c r="C169" s="180">
        <v>2800</v>
      </c>
      <c r="D169" s="178" t="s">
        <v>340</v>
      </c>
    </row>
    <row r="170" spans="1:4" ht="12">
      <c r="A170" s="179">
        <v>7</v>
      </c>
      <c r="B170" s="179">
        <v>31</v>
      </c>
      <c r="C170" s="180">
        <v>2814</v>
      </c>
      <c r="D170" s="178" t="s">
        <v>341</v>
      </c>
    </row>
    <row r="171" spans="1:4" ht="12">
      <c r="A171" s="179">
        <v>3</v>
      </c>
      <c r="B171" s="179">
        <v>62</v>
      </c>
      <c r="C171" s="180">
        <v>5960</v>
      </c>
      <c r="D171" s="178" t="s">
        <v>342</v>
      </c>
    </row>
    <row r="172" spans="1:4" ht="12">
      <c r="A172" s="179">
        <v>7</v>
      </c>
      <c r="B172" s="179">
        <v>36</v>
      </c>
      <c r="C172" s="180">
        <v>2828</v>
      </c>
      <c r="D172" s="178" t="s">
        <v>343</v>
      </c>
    </row>
    <row r="173" spans="1:4" ht="12">
      <c r="A173" s="179">
        <v>6</v>
      </c>
      <c r="B173" s="179">
        <v>44</v>
      </c>
      <c r="C173" s="180">
        <v>2835</v>
      </c>
      <c r="D173" s="178" t="s">
        <v>344</v>
      </c>
    </row>
    <row r="174" spans="1:4" ht="12">
      <c r="A174" s="179">
        <v>7</v>
      </c>
      <c r="B174" s="179">
        <v>59</v>
      </c>
      <c r="C174" s="180">
        <v>2842</v>
      </c>
      <c r="D174" s="178" t="s">
        <v>345</v>
      </c>
    </row>
    <row r="175" spans="1:4" ht="12">
      <c r="A175" s="179">
        <v>9</v>
      </c>
      <c r="B175" s="179">
        <v>63</v>
      </c>
      <c r="C175" s="180">
        <v>1848</v>
      </c>
      <c r="D175" s="178" t="s">
        <v>346</v>
      </c>
    </row>
    <row r="176" spans="1:4" ht="12">
      <c r="A176" s="179">
        <v>4</v>
      </c>
      <c r="B176" s="179">
        <v>32</v>
      </c>
      <c r="C176" s="180">
        <v>2849</v>
      </c>
      <c r="D176" s="178" t="s">
        <v>347</v>
      </c>
    </row>
    <row r="177" spans="1:4" ht="12">
      <c r="A177" s="179">
        <v>10</v>
      </c>
      <c r="B177" s="179">
        <v>54</v>
      </c>
      <c r="C177" s="180">
        <v>2856</v>
      </c>
      <c r="D177" s="178" t="s">
        <v>348</v>
      </c>
    </row>
    <row r="178" spans="1:4" ht="12">
      <c r="A178" s="179">
        <v>4</v>
      </c>
      <c r="B178" s="179">
        <v>62</v>
      </c>
      <c r="C178" s="180">
        <v>2863</v>
      </c>
      <c r="D178" s="178" t="s">
        <v>349</v>
      </c>
    </row>
    <row r="179" spans="1:4" ht="12">
      <c r="A179" s="179">
        <v>1</v>
      </c>
      <c r="B179" s="179">
        <v>67</v>
      </c>
      <c r="C179" s="180">
        <v>3862</v>
      </c>
      <c r="D179" s="178" t="s">
        <v>350</v>
      </c>
    </row>
    <row r="180" spans="1:4" ht="12">
      <c r="A180" s="179">
        <v>2</v>
      </c>
      <c r="B180" s="179">
        <v>64</v>
      </c>
      <c r="C180" s="180">
        <v>2885</v>
      </c>
      <c r="D180" s="178" t="s">
        <v>351</v>
      </c>
    </row>
    <row r="181" spans="1:4" ht="12">
      <c r="A181" s="179">
        <v>2</v>
      </c>
      <c r="B181" s="179">
        <v>64</v>
      </c>
      <c r="C181" s="180">
        <v>2884</v>
      </c>
      <c r="D181" s="178" t="s">
        <v>352</v>
      </c>
    </row>
    <row r="182" spans="1:4" ht="12">
      <c r="A182" s="179">
        <v>10</v>
      </c>
      <c r="B182" s="179">
        <v>9</v>
      </c>
      <c r="C182" s="180">
        <v>2891</v>
      </c>
      <c r="D182" s="178" t="s">
        <v>353</v>
      </c>
    </row>
    <row r="183" spans="1:4" ht="12">
      <c r="A183" s="179">
        <v>2</v>
      </c>
      <c r="B183" s="179">
        <v>28</v>
      </c>
      <c r="C183" s="180">
        <v>2898</v>
      </c>
      <c r="D183" s="178" t="s">
        <v>354</v>
      </c>
    </row>
    <row r="184" spans="1:4" ht="12">
      <c r="A184" s="179">
        <v>9</v>
      </c>
      <c r="B184" s="179">
        <v>43</v>
      </c>
      <c r="C184" s="180">
        <v>3647</v>
      </c>
      <c r="D184" s="178" t="s">
        <v>355</v>
      </c>
    </row>
    <row r="185" spans="1:4" ht="12">
      <c r="A185" s="179">
        <v>3</v>
      </c>
      <c r="B185" s="179">
        <v>22</v>
      </c>
      <c r="C185" s="180">
        <v>2912</v>
      </c>
      <c r="D185" s="178" t="s">
        <v>356</v>
      </c>
    </row>
    <row r="186" spans="1:4" ht="12">
      <c r="A186" s="179">
        <v>8</v>
      </c>
      <c r="B186" s="179">
        <v>21</v>
      </c>
      <c r="C186" s="180">
        <v>2940</v>
      </c>
      <c r="D186" s="178" t="s">
        <v>357</v>
      </c>
    </row>
    <row r="187" spans="1:4" ht="12">
      <c r="A187" s="179">
        <v>8</v>
      </c>
      <c r="B187" s="179">
        <v>42</v>
      </c>
      <c r="C187" s="180">
        <v>2961</v>
      </c>
      <c r="D187" s="178" t="s">
        <v>358</v>
      </c>
    </row>
    <row r="188" spans="1:4" ht="12">
      <c r="A188" s="179">
        <v>2</v>
      </c>
      <c r="B188" s="179">
        <v>64</v>
      </c>
      <c r="C188" s="180">
        <v>3087</v>
      </c>
      <c r="D188" s="178" t="s">
        <v>359</v>
      </c>
    </row>
    <row r="189" spans="1:4" ht="12">
      <c r="A189" s="179">
        <v>2</v>
      </c>
      <c r="B189" s="179">
        <v>64</v>
      </c>
      <c r="C189" s="180">
        <v>3094</v>
      </c>
      <c r="D189" s="178" t="s">
        <v>360</v>
      </c>
    </row>
    <row r="190" spans="1:4" ht="12">
      <c r="A190" s="179">
        <v>6</v>
      </c>
      <c r="B190" s="179">
        <v>44</v>
      </c>
      <c r="C190" s="180">
        <v>3129</v>
      </c>
      <c r="D190" s="178" t="s">
        <v>361</v>
      </c>
    </row>
    <row r="191" spans="1:4" ht="12">
      <c r="A191" s="179">
        <v>5</v>
      </c>
      <c r="B191" s="179">
        <v>11</v>
      </c>
      <c r="C191" s="180">
        <v>3150</v>
      </c>
      <c r="D191" s="178" t="s">
        <v>362</v>
      </c>
    </row>
    <row r="192" spans="1:4" ht="12">
      <c r="A192" s="179">
        <v>6</v>
      </c>
      <c r="B192" s="179">
        <v>14</v>
      </c>
      <c r="C192" s="180">
        <v>3171</v>
      </c>
      <c r="D192" s="178" t="s">
        <v>363</v>
      </c>
    </row>
    <row r="193" spans="1:4" ht="12">
      <c r="A193" s="179">
        <v>10</v>
      </c>
      <c r="B193" s="179">
        <v>10</v>
      </c>
      <c r="C193" s="180">
        <v>3206</v>
      </c>
      <c r="D193" s="178" t="s">
        <v>364</v>
      </c>
    </row>
    <row r="194" spans="1:4" ht="12">
      <c r="A194" s="179">
        <v>11</v>
      </c>
      <c r="B194" s="179">
        <v>48</v>
      </c>
      <c r="C194" s="180">
        <v>3213</v>
      </c>
      <c r="D194" s="178" t="s">
        <v>365</v>
      </c>
    </row>
    <row r="195" spans="1:4" ht="12">
      <c r="A195" s="179">
        <v>7</v>
      </c>
      <c r="B195" s="179">
        <v>31</v>
      </c>
      <c r="C195" s="180">
        <v>3220</v>
      </c>
      <c r="D195" s="178" t="s">
        <v>366</v>
      </c>
    </row>
    <row r="196" spans="1:4" ht="12">
      <c r="A196" s="179">
        <v>2</v>
      </c>
      <c r="B196" s="179">
        <v>13</v>
      </c>
      <c r="C196" s="180">
        <v>3269</v>
      </c>
      <c r="D196" s="178" t="s">
        <v>367</v>
      </c>
    </row>
    <row r="197" spans="1:4" ht="12">
      <c r="A197" s="179">
        <v>6</v>
      </c>
      <c r="B197" s="179">
        <v>68</v>
      </c>
      <c r="C197" s="180">
        <v>3276</v>
      </c>
      <c r="D197" s="178" t="s">
        <v>368</v>
      </c>
    </row>
    <row r="198" spans="1:4" ht="12">
      <c r="A198" s="179">
        <v>7</v>
      </c>
      <c r="B198" s="179">
        <v>36</v>
      </c>
      <c r="C198" s="180">
        <v>3290</v>
      </c>
      <c r="D198" s="178" t="s">
        <v>369</v>
      </c>
    </row>
    <row r="199" spans="1:4" ht="12">
      <c r="A199" s="179">
        <v>12</v>
      </c>
      <c r="B199" s="179">
        <v>16</v>
      </c>
      <c r="C199" s="180">
        <v>3297</v>
      </c>
      <c r="D199" s="178" t="s">
        <v>370</v>
      </c>
    </row>
    <row r="200" spans="1:4" ht="12">
      <c r="A200" s="179">
        <v>1</v>
      </c>
      <c r="B200" s="179">
        <v>40</v>
      </c>
      <c r="C200" s="180">
        <v>1897</v>
      </c>
      <c r="D200" s="178" t="s">
        <v>371</v>
      </c>
    </row>
    <row r="201" spans="1:4" ht="12">
      <c r="A201" s="179">
        <v>9</v>
      </c>
      <c r="B201" s="179">
        <v>37</v>
      </c>
      <c r="C201" s="180">
        <v>3304</v>
      </c>
      <c r="D201" s="178" t="s">
        <v>372</v>
      </c>
    </row>
    <row r="202" spans="1:4" ht="12">
      <c r="A202" s="179">
        <v>8</v>
      </c>
      <c r="B202" s="179">
        <v>38</v>
      </c>
      <c r="C202" s="180">
        <v>3311</v>
      </c>
      <c r="D202" s="178" t="s">
        <v>373</v>
      </c>
    </row>
    <row r="203" spans="1:4" ht="12">
      <c r="A203" s="179">
        <v>8</v>
      </c>
      <c r="B203" s="179">
        <v>68</v>
      </c>
      <c r="C203" s="180">
        <v>3318</v>
      </c>
      <c r="D203" s="178" t="s">
        <v>374</v>
      </c>
    </row>
    <row r="204" spans="1:4" ht="12">
      <c r="A204" s="179">
        <v>6</v>
      </c>
      <c r="B204" s="179">
        <v>24</v>
      </c>
      <c r="C204" s="180">
        <v>3325</v>
      </c>
      <c r="D204" s="178" t="s">
        <v>375</v>
      </c>
    </row>
    <row r="205" spans="1:4" ht="12">
      <c r="A205" s="179">
        <v>2</v>
      </c>
      <c r="B205" s="179">
        <v>13</v>
      </c>
      <c r="C205" s="180">
        <v>3332</v>
      </c>
      <c r="D205" s="178" t="s">
        <v>376</v>
      </c>
    </row>
    <row r="206" spans="1:4" ht="12">
      <c r="A206" s="179">
        <v>5</v>
      </c>
      <c r="B206" s="179">
        <v>71</v>
      </c>
      <c r="C206" s="180">
        <v>3339</v>
      </c>
      <c r="D206" s="178" t="s">
        <v>377</v>
      </c>
    </row>
    <row r="207" spans="1:4" ht="12">
      <c r="A207" s="179">
        <v>5</v>
      </c>
      <c r="B207" s="179">
        <v>29</v>
      </c>
      <c r="C207" s="180">
        <v>3360</v>
      </c>
      <c r="D207" s="178" t="s">
        <v>378</v>
      </c>
    </row>
    <row r="208" spans="1:4" ht="12">
      <c r="A208" s="179">
        <v>6</v>
      </c>
      <c r="B208" s="179">
        <v>14</v>
      </c>
      <c r="C208" s="180">
        <v>3367</v>
      </c>
      <c r="D208" s="178" t="s">
        <v>379</v>
      </c>
    </row>
    <row r="209" spans="1:4" ht="12">
      <c r="A209" s="179">
        <v>2</v>
      </c>
      <c r="B209" s="179">
        <v>13</v>
      </c>
      <c r="C209" s="180">
        <v>3381</v>
      </c>
      <c r="D209" s="178" t="s">
        <v>380</v>
      </c>
    </row>
    <row r="210" spans="1:4" ht="12">
      <c r="A210" s="179">
        <v>10</v>
      </c>
      <c r="B210" s="179">
        <v>60</v>
      </c>
      <c r="C210" s="180">
        <v>3409</v>
      </c>
      <c r="D210" s="178" t="s">
        <v>381</v>
      </c>
    </row>
    <row r="211" spans="1:4" ht="12">
      <c r="A211" s="179">
        <v>12</v>
      </c>
      <c r="B211" s="179">
        <v>2</v>
      </c>
      <c r="C211" s="180">
        <v>3427</v>
      </c>
      <c r="D211" s="178" t="s">
        <v>382</v>
      </c>
    </row>
    <row r="212" spans="1:4" ht="12">
      <c r="A212" s="179">
        <v>4</v>
      </c>
      <c r="B212" s="179">
        <v>27</v>
      </c>
      <c r="C212" s="180">
        <v>3428</v>
      </c>
      <c r="D212" s="178" t="s">
        <v>383</v>
      </c>
    </row>
    <row r="213" spans="1:4" ht="12">
      <c r="A213" s="179">
        <v>6</v>
      </c>
      <c r="B213" s="179">
        <v>70</v>
      </c>
      <c r="C213" s="180">
        <v>3430</v>
      </c>
      <c r="D213" s="178" t="s">
        <v>384</v>
      </c>
    </row>
    <row r="214" spans="1:4" ht="12">
      <c r="A214" s="179">
        <v>8</v>
      </c>
      <c r="B214" s="179">
        <v>72</v>
      </c>
      <c r="C214" s="180">
        <v>3434</v>
      </c>
      <c r="D214" s="178" t="s">
        <v>385</v>
      </c>
    </row>
    <row r="215" spans="1:4" ht="12">
      <c r="A215" s="179">
        <v>1</v>
      </c>
      <c r="B215" s="179">
        <v>67</v>
      </c>
      <c r="C215" s="180">
        <v>3437</v>
      </c>
      <c r="D215" s="178" t="s">
        <v>386</v>
      </c>
    </row>
    <row r="216" spans="1:4" ht="12">
      <c r="A216" s="179">
        <v>11</v>
      </c>
      <c r="B216" s="179">
        <v>17</v>
      </c>
      <c r="C216" s="180">
        <v>3444</v>
      </c>
      <c r="D216" s="178" t="s">
        <v>387</v>
      </c>
    </row>
    <row r="217" spans="1:4" ht="12">
      <c r="A217" s="179">
        <v>1</v>
      </c>
      <c r="B217" s="179">
        <v>45</v>
      </c>
      <c r="C217" s="180">
        <v>3479</v>
      </c>
      <c r="D217" s="178" t="s">
        <v>388</v>
      </c>
    </row>
    <row r="218" spans="1:4" ht="12">
      <c r="A218" s="179">
        <v>12</v>
      </c>
      <c r="B218" s="179">
        <v>26</v>
      </c>
      <c r="C218" s="180">
        <v>3484</v>
      </c>
      <c r="D218" s="178" t="s">
        <v>389</v>
      </c>
    </row>
    <row r="219" spans="1:4" ht="12">
      <c r="A219" s="179">
        <v>9</v>
      </c>
      <c r="B219" s="179">
        <v>35</v>
      </c>
      <c r="C219" s="180">
        <v>3500</v>
      </c>
      <c r="D219" s="178" t="s">
        <v>390</v>
      </c>
    </row>
    <row r="220" spans="1:4" ht="12">
      <c r="A220" s="179">
        <v>1</v>
      </c>
      <c r="B220" s="179">
        <v>67</v>
      </c>
      <c r="C220" s="180">
        <v>3528</v>
      </c>
      <c r="D220" s="178" t="s">
        <v>391</v>
      </c>
    </row>
    <row r="221" spans="1:4" ht="12">
      <c r="A221" s="179">
        <v>2</v>
      </c>
      <c r="B221" s="179">
        <v>13</v>
      </c>
      <c r="C221" s="180">
        <v>3549</v>
      </c>
      <c r="D221" s="178" t="s">
        <v>392</v>
      </c>
    </row>
    <row r="222" spans="1:4" ht="12">
      <c r="A222" s="179">
        <v>2</v>
      </c>
      <c r="B222" s="179">
        <v>53</v>
      </c>
      <c r="C222" s="180">
        <v>3612</v>
      </c>
      <c r="D222" s="178" t="s">
        <v>393</v>
      </c>
    </row>
    <row r="223" spans="1:4" ht="12">
      <c r="A223" s="179">
        <v>1</v>
      </c>
      <c r="B223" s="179">
        <v>40</v>
      </c>
      <c r="C223" s="180">
        <v>3619</v>
      </c>
      <c r="D223" s="178" t="s">
        <v>394</v>
      </c>
    </row>
    <row r="224" spans="1:4" ht="12">
      <c r="A224" s="179">
        <v>3</v>
      </c>
      <c r="B224" s="179">
        <v>25</v>
      </c>
      <c r="C224" s="180">
        <v>3633</v>
      </c>
      <c r="D224" s="178" t="s">
        <v>395</v>
      </c>
    </row>
    <row r="225" spans="1:4" ht="12">
      <c r="A225" s="179">
        <v>9</v>
      </c>
      <c r="B225" s="179">
        <v>43</v>
      </c>
      <c r="C225" s="180">
        <v>3640</v>
      </c>
      <c r="D225" s="178" t="s">
        <v>396</v>
      </c>
    </row>
    <row r="226" spans="1:4" ht="12">
      <c r="A226" s="179">
        <v>7</v>
      </c>
      <c r="B226" s="179">
        <v>36</v>
      </c>
      <c r="C226" s="180">
        <v>3661</v>
      </c>
      <c r="D226" s="178" t="s">
        <v>397</v>
      </c>
    </row>
    <row r="227" spans="1:4" ht="12">
      <c r="A227" s="179">
        <v>10</v>
      </c>
      <c r="B227" s="179">
        <v>6</v>
      </c>
      <c r="C227" s="180">
        <v>3668</v>
      </c>
      <c r="D227" s="178" t="s">
        <v>398</v>
      </c>
    </row>
    <row r="228" spans="1:4" ht="12">
      <c r="A228" s="179">
        <v>2</v>
      </c>
      <c r="B228" s="179">
        <v>13</v>
      </c>
      <c r="C228" s="180">
        <v>3675</v>
      </c>
      <c r="D228" s="178" t="s">
        <v>399</v>
      </c>
    </row>
    <row r="229" spans="1:4" ht="12">
      <c r="A229" s="179">
        <v>2</v>
      </c>
      <c r="B229" s="179">
        <v>23</v>
      </c>
      <c r="C229" s="180">
        <v>3682</v>
      </c>
      <c r="D229" s="178" t="s">
        <v>400</v>
      </c>
    </row>
    <row r="230" spans="1:4" ht="12">
      <c r="A230" s="179">
        <v>5</v>
      </c>
      <c r="B230" s="179">
        <v>39</v>
      </c>
      <c r="C230" s="180">
        <v>3689</v>
      </c>
      <c r="D230" s="178" t="s">
        <v>401</v>
      </c>
    </row>
    <row r="231" spans="1:4" ht="12">
      <c r="A231" s="179">
        <v>2</v>
      </c>
      <c r="B231" s="179">
        <v>23</v>
      </c>
      <c r="C231" s="180">
        <v>3696</v>
      </c>
      <c r="D231" s="178" t="s">
        <v>402</v>
      </c>
    </row>
    <row r="232" spans="1:4" ht="12">
      <c r="A232" s="179">
        <v>9</v>
      </c>
      <c r="B232" s="179">
        <v>37</v>
      </c>
      <c r="C232" s="180">
        <v>3787</v>
      </c>
      <c r="D232" s="178" t="s">
        <v>403</v>
      </c>
    </row>
    <row r="233" spans="1:4" ht="12">
      <c r="A233" s="179">
        <v>2</v>
      </c>
      <c r="B233" s="179">
        <v>13</v>
      </c>
      <c r="C233" s="180">
        <v>3794</v>
      </c>
      <c r="D233" s="178" t="s">
        <v>404</v>
      </c>
    </row>
    <row r="234" spans="1:4" ht="12">
      <c r="A234" s="179">
        <v>1</v>
      </c>
      <c r="B234" s="179">
        <v>67</v>
      </c>
      <c r="C234" s="180">
        <v>3822</v>
      </c>
      <c r="D234" s="178" t="s">
        <v>405</v>
      </c>
    </row>
    <row r="235" spans="1:4" ht="12">
      <c r="A235" s="179">
        <v>1</v>
      </c>
      <c r="B235" s="179">
        <v>67</v>
      </c>
      <c r="C235" s="180">
        <v>3857</v>
      </c>
      <c r="D235" s="178" t="s">
        <v>406</v>
      </c>
    </row>
    <row r="236" spans="1:4" ht="12">
      <c r="A236" s="179">
        <v>5</v>
      </c>
      <c r="B236" s="179">
        <v>29</v>
      </c>
      <c r="C236" s="180">
        <v>3871</v>
      </c>
      <c r="D236" s="178" t="s">
        <v>407</v>
      </c>
    </row>
    <row r="237" spans="1:4" ht="12">
      <c r="A237" s="179">
        <v>6</v>
      </c>
      <c r="B237" s="179">
        <v>70</v>
      </c>
      <c r="C237" s="180">
        <v>3892</v>
      </c>
      <c r="D237" s="178" t="s">
        <v>408</v>
      </c>
    </row>
    <row r="238" spans="1:4" ht="12">
      <c r="A238" s="179">
        <v>10</v>
      </c>
      <c r="B238" s="179">
        <v>10</v>
      </c>
      <c r="C238" s="180">
        <v>3899</v>
      </c>
      <c r="D238" s="178" t="s">
        <v>409</v>
      </c>
    </row>
    <row r="239" spans="1:4" ht="12">
      <c r="A239" s="179">
        <v>5</v>
      </c>
      <c r="B239" s="179">
        <v>71</v>
      </c>
      <c r="C239" s="180">
        <v>3906</v>
      </c>
      <c r="D239" s="178" t="s">
        <v>410</v>
      </c>
    </row>
    <row r="240" spans="1:4" ht="12">
      <c r="A240" s="179">
        <v>6</v>
      </c>
      <c r="B240" s="179">
        <v>14</v>
      </c>
      <c r="C240" s="180">
        <v>3913</v>
      </c>
      <c r="D240" s="178" t="s">
        <v>411</v>
      </c>
    </row>
    <row r="241" spans="1:4" ht="12">
      <c r="A241" s="179">
        <v>10</v>
      </c>
      <c r="B241" s="179">
        <v>9</v>
      </c>
      <c r="C241" s="180">
        <v>3920</v>
      </c>
      <c r="D241" s="178" t="s">
        <v>412</v>
      </c>
    </row>
    <row r="242" spans="1:4" ht="12">
      <c r="A242" s="179">
        <v>1</v>
      </c>
      <c r="B242" s="179">
        <v>67</v>
      </c>
      <c r="C242" s="180">
        <v>3925</v>
      </c>
      <c r="D242" s="178" t="s">
        <v>413</v>
      </c>
    </row>
    <row r="243" spans="1:4" ht="12">
      <c r="A243" s="179">
        <v>2</v>
      </c>
      <c r="B243" s="179">
        <v>23</v>
      </c>
      <c r="C243" s="180">
        <v>3934</v>
      </c>
      <c r="D243" s="178" t="s">
        <v>414</v>
      </c>
    </row>
    <row r="244" spans="1:4" ht="12">
      <c r="A244" s="179">
        <v>7</v>
      </c>
      <c r="B244" s="179">
        <v>8</v>
      </c>
      <c r="C244" s="180">
        <v>3941</v>
      </c>
      <c r="D244" s="178" t="s">
        <v>415</v>
      </c>
    </row>
    <row r="245" spans="1:4" ht="12">
      <c r="A245" s="179">
        <v>5</v>
      </c>
      <c r="B245" s="179">
        <v>29</v>
      </c>
      <c r="C245" s="180">
        <v>3948</v>
      </c>
      <c r="D245" s="178" t="s">
        <v>416</v>
      </c>
    </row>
    <row r="246" spans="1:4" ht="12">
      <c r="A246" s="179">
        <v>6</v>
      </c>
      <c r="B246" s="179">
        <v>68</v>
      </c>
      <c r="C246" s="180">
        <v>3955</v>
      </c>
      <c r="D246" s="178" t="s">
        <v>417</v>
      </c>
    </row>
    <row r="247" spans="1:4" ht="12">
      <c r="A247" s="179">
        <v>11</v>
      </c>
      <c r="B247" s="179">
        <v>55</v>
      </c>
      <c r="C247" s="180">
        <v>3962</v>
      </c>
      <c r="D247" s="178" t="s">
        <v>418</v>
      </c>
    </row>
    <row r="248" spans="1:4" ht="12">
      <c r="A248" s="179">
        <v>8</v>
      </c>
      <c r="B248" s="179">
        <v>38</v>
      </c>
      <c r="C248" s="180">
        <v>3969</v>
      </c>
      <c r="D248" s="178" t="s">
        <v>419</v>
      </c>
    </row>
    <row r="249" spans="1:4" ht="12">
      <c r="A249" s="179">
        <v>1</v>
      </c>
      <c r="B249" s="179">
        <v>40</v>
      </c>
      <c r="C249" s="180">
        <v>2177</v>
      </c>
      <c r="D249" s="178" t="s">
        <v>420</v>
      </c>
    </row>
    <row r="250" spans="1:4" ht="12">
      <c r="A250" s="179">
        <v>1</v>
      </c>
      <c r="B250" s="179">
        <v>67</v>
      </c>
      <c r="C250" s="180">
        <v>3976</v>
      </c>
      <c r="D250" s="178" t="s">
        <v>421</v>
      </c>
    </row>
    <row r="251" spans="1:4" ht="12">
      <c r="A251" s="179">
        <v>2</v>
      </c>
      <c r="B251" s="179">
        <v>51</v>
      </c>
      <c r="C251" s="180">
        <v>4690</v>
      </c>
      <c r="D251" s="178" t="s">
        <v>422</v>
      </c>
    </row>
    <row r="252" spans="1:4" ht="12">
      <c r="A252" s="179">
        <v>3</v>
      </c>
      <c r="B252" s="179">
        <v>12</v>
      </c>
      <c r="C252" s="180">
        <v>2016</v>
      </c>
      <c r="D252" s="178" t="s">
        <v>423</v>
      </c>
    </row>
    <row r="253" spans="1:4" ht="12">
      <c r="A253" s="179">
        <v>6</v>
      </c>
      <c r="B253" s="179">
        <v>20</v>
      </c>
      <c r="C253" s="180">
        <v>3983</v>
      </c>
      <c r="D253" s="178" t="s">
        <v>424</v>
      </c>
    </row>
    <row r="254" spans="1:4" ht="12">
      <c r="A254" s="179">
        <v>1</v>
      </c>
      <c r="B254" s="179">
        <v>67</v>
      </c>
      <c r="C254" s="180">
        <v>3514</v>
      </c>
      <c r="D254" s="178" t="s">
        <v>425</v>
      </c>
    </row>
    <row r="255" spans="1:4" ht="12">
      <c r="A255" s="179">
        <v>1</v>
      </c>
      <c r="B255" s="179">
        <v>45</v>
      </c>
      <c r="C255" s="180">
        <v>1945</v>
      </c>
      <c r="D255" s="178" t="s">
        <v>426</v>
      </c>
    </row>
    <row r="256" spans="1:4" ht="12">
      <c r="A256" s="179">
        <v>9</v>
      </c>
      <c r="B256" s="179">
        <v>63</v>
      </c>
      <c r="C256" s="180">
        <v>1526</v>
      </c>
      <c r="D256" s="178" t="s">
        <v>427</v>
      </c>
    </row>
    <row r="257" spans="1:4" ht="12">
      <c r="A257" s="179">
        <v>12</v>
      </c>
      <c r="B257" s="179">
        <v>65</v>
      </c>
      <c r="C257" s="180">
        <v>3654</v>
      </c>
      <c r="D257" s="178" t="s">
        <v>428</v>
      </c>
    </row>
    <row r="258" spans="1:4" ht="12">
      <c r="A258" s="179">
        <v>4</v>
      </c>
      <c r="B258" s="179">
        <v>41</v>
      </c>
      <c r="C258" s="180">
        <v>3990</v>
      </c>
      <c r="D258" s="178" t="s">
        <v>429</v>
      </c>
    </row>
    <row r="259" spans="1:4" ht="12">
      <c r="A259" s="179">
        <v>2</v>
      </c>
      <c r="B259" s="179">
        <v>51</v>
      </c>
      <c r="C259" s="180">
        <v>4011</v>
      </c>
      <c r="D259" s="178" t="s">
        <v>430</v>
      </c>
    </row>
    <row r="260" spans="1:4" ht="12">
      <c r="A260" s="179">
        <v>1</v>
      </c>
      <c r="B260" s="179">
        <v>40</v>
      </c>
      <c r="C260" s="180">
        <v>4018</v>
      </c>
      <c r="D260" s="178" t="s">
        <v>431</v>
      </c>
    </row>
    <row r="261" spans="1:4" ht="12">
      <c r="A261" s="179">
        <v>6</v>
      </c>
      <c r="B261" s="179">
        <v>20</v>
      </c>
      <c r="C261" s="180">
        <v>4025</v>
      </c>
      <c r="D261" s="178" t="s">
        <v>432</v>
      </c>
    </row>
    <row r="262" spans="1:4" ht="12">
      <c r="A262" s="179">
        <v>1</v>
      </c>
      <c r="B262" s="179">
        <v>67</v>
      </c>
      <c r="C262" s="180">
        <v>4060</v>
      </c>
      <c r="D262" s="178" t="s">
        <v>433</v>
      </c>
    </row>
    <row r="263" spans="1:4" ht="12">
      <c r="A263" s="179">
        <v>8</v>
      </c>
      <c r="B263" s="179">
        <v>42</v>
      </c>
      <c r="C263" s="180">
        <v>4067</v>
      </c>
      <c r="D263" s="178" t="s">
        <v>434</v>
      </c>
    </row>
    <row r="264" spans="1:4" ht="12">
      <c r="A264" s="179">
        <v>8</v>
      </c>
      <c r="B264" s="179">
        <v>42</v>
      </c>
      <c r="C264" s="180">
        <v>4074</v>
      </c>
      <c r="D264" s="178" t="s">
        <v>435</v>
      </c>
    </row>
    <row r="265" spans="1:4" ht="12">
      <c r="A265" s="179">
        <v>6</v>
      </c>
      <c r="B265" s="179">
        <v>70</v>
      </c>
      <c r="C265" s="180">
        <v>4088</v>
      </c>
      <c r="D265" s="178" t="s">
        <v>436</v>
      </c>
    </row>
    <row r="266" spans="1:4" ht="12">
      <c r="A266" s="179">
        <v>4</v>
      </c>
      <c r="B266" s="179">
        <v>32</v>
      </c>
      <c r="C266" s="180">
        <v>4095</v>
      </c>
      <c r="D266" s="178" t="s">
        <v>437</v>
      </c>
    </row>
    <row r="267" spans="1:4" ht="12">
      <c r="A267" s="179">
        <v>7</v>
      </c>
      <c r="B267" s="179">
        <v>59</v>
      </c>
      <c r="C267" s="180">
        <v>4137</v>
      </c>
      <c r="D267" s="178" t="s">
        <v>438</v>
      </c>
    </row>
    <row r="268" spans="1:4" ht="12">
      <c r="A268" s="179">
        <v>2</v>
      </c>
      <c r="B268" s="179">
        <v>13</v>
      </c>
      <c r="C268" s="180">
        <v>4144</v>
      </c>
      <c r="D268" s="178" t="s">
        <v>439</v>
      </c>
    </row>
    <row r="269" spans="1:4" ht="12">
      <c r="A269" s="179">
        <v>11</v>
      </c>
      <c r="B269" s="179">
        <v>48</v>
      </c>
      <c r="C269" s="180">
        <v>4165</v>
      </c>
      <c r="D269" s="178" t="s">
        <v>440</v>
      </c>
    </row>
    <row r="270" spans="1:4" ht="12">
      <c r="A270" s="179">
        <v>6</v>
      </c>
      <c r="B270" s="179">
        <v>70</v>
      </c>
      <c r="C270" s="180">
        <v>4179</v>
      </c>
      <c r="D270" s="178" t="s">
        <v>441</v>
      </c>
    </row>
    <row r="271" spans="1:4" ht="12">
      <c r="A271" s="179">
        <v>10</v>
      </c>
      <c r="B271" s="179">
        <v>61</v>
      </c>
      <c r="C271" s="180">
        <v>4186</v>
      </c>
      <c r="D271" s="178" t="s">
        <v>442</v>
      </c>
    </row>
    <row r="272" spans="1:4" ht="12">
      <c r="A272" s="179">
        <v>10</v>
      </c>
      <c r="B272" s="179">
        <v>10</v>
      </c>
      <c r="C272" s="180">
        <v>4207</v>
      </c>
      <c r="D272" s="178" t="s">
        <v>443</v>
      </c>
    </row>
    <row r="273" spans="1:4" ht="12">
      <c r="A273" s="179">
        <v>2</v>
      </c>
      <c r="B273" s="179">
        <v>28</v>
      </c>
      <c r="C273" s="180">
        <v>4221</v>
      </c>
      <c r="D273" s="178" t="s">
        <v>444</v>
      </c>
    </row>
    <row r="274" spans="1:4" ht="12">
      <c r="A274" s="179">
        <v>5</v>
      </c>
      <c r="B274" s="179">
        <v>11</v>
      </c>
      <c r="C274" s="180">
        <v>4228</v>
      </c>
      <c r="D274" s="178" t="s">
        <v>445</v>
      </c>
    </row>
    <row r="275" spans="1:4" ht="12">
      <c r="A275" s="179">
        <v>2</v>
      </c>
      <c r="B275" s="179">
        <v>30</v>
      </c>
      <c r="C275" s="180">
        <v>4235</v>
      </c>
      <c r="D275" s="178" t="s">
        <v>446</v>
      </c>
    </row>
    <row r="276" spans="1:4" ht="12">
      <c r="A276" s="179">
        <v>12</v>
      </c>
      <c r="B276" s="179">
        <v>50</v>
      </c>
      <c r="C276" s="180">
        <v>4242</v>
      </c>
      <c r="D276" s="178" t="s">
        <v>447</v>
      </c>
    </row>
    <row r="277" spans="1:4" ht="12">
      <c r="A277" s="179">
        <v>2</v>
      </c>
      <c r="B277" s="179">
        <v>53</v>
      </c>
      <c r="C277" s="180">
        <v>4151</v>
      </c>
      <c r="D277" s="178" t="s">
        <v>448</v>
      </c>
    </row>
    <row r="278" spans="1:4" ht="12">
      <c r="A278" s="179">
        <v>3</v>
      </c>
      <c r="B278" s="179">
        <v>33</v>
      </c>
      <c r="C278" s="180">
        <v>490</v>
      </c>
      <c r="D278" s="178" t="s">
        <v>449</v>
      </c>
    </row>
    <row r="279" spans="1:4" ht="12">
      <c r="A279" s="179">
        <v>11</v>
      </c>
      <c r="B279" s="179">
        <v>46</v>
      </c>
      <c r="C279" s="180">
        <v>4270</v>
      </c>
      <c r="D279" s="178" t="s">
        <v>450</v>
      </c>
    </row>
    <row r="280" spans="1:4" ht="12">
      <c r="A280" s="179">
        <v>8</v>
      </c>
      <c r="B280" s="179">
        <v>38</v>
      </c>
      <c r="C280" s="180">
        <v>4305</v>
      </c>
      <c r="D280" s="178" t="s">
        <v>451</v>
      </c>
    </row>
    <row r="281" spans="1:4" ht="12">
      <c r="A281" s="179">
        <v>1</v>
      </c>
      <c r="B281" s="179">
        <v>67</v>
      </c>
      <c r="C281" s="180">
        <v>4312</v>
      </c>
      <c r="D281" s="178" t="s">
        <v>452</v>
      </c>
    </row>
    <row r="282" spans="1:4" ht="12">
      <c r="A282" s="179">
        <v>9</v>
      </c>
      <c r="B282" s="179">
        <v>63</v>
      </c>
      <c r="C282" s="180">
        <v>4330</v>
      </c>
      <c r="D282" s="178" t="s">
        <v>453</v>
      </c>
    </row>
    <row r="283" spans="1:4" ht="12">
      <c r="A283" s="179">
        <v>12</v>
      </c>
      <c r="B283" s="179">
        <v>50</v>
      </c>
      <c r="C283" s="180">
        <v>4347</v>
      </c>
      <c r="D283" s="178" t="s">
        <v>454</v>
      </c>
    </row>
    <row r="284" spans="1:4" ht="12">
      <c r="A284" s="179">
        <v>5</v>
      </c>
      <c r="B284" s="179">
        <v>71</v>
      </c>
      <c r="C284" s="180">
        <v>4368</v>
      </c>
      <c r="D284" s="178" t="s">
        <v>455</v>
      </c>
    </row>
    <row r="285" spans="1:4" ht="12">
      <c r="A285" s="179">
        <v>3</v>
      </c>
      <c r="B285" s="179">
        <v>22</v>
      </c>
      <c r="C285" s="180">
        <v>4389</v>
      </c>
      <c r="D285" s="178" t="s">
        <v>456</v>
      </c>
    </row>
    <row r="286" spans="1:4" ht="12">
      <c r="A286" s="179">
        <v>11</v>
      </c>
      <c r="B286" s="179">
        <v>47</v>
      </c>
      <c r="C286" s="180">
        <v>4459</v>
      </c>
      <c r="D286" s="178" t="s">
        <v>457</v>
      </c>
    </row>
    <row r="287" spans="1:4" ht="12">
      <c r="A287" s="179">
        <v>7</v>
      </c>
      <c r="B287" s="179">
        <v>59</v>
      </c>
      <c r="C287" s="180">
        <v>4473</v>
      </c>
      <c r="D287" s="178" t="s">
        <v>458</v>
      </c>
    </row>
    <row r="288" spans="1:4" ht="12">
      <c r="A288" s="179">
        <v>5</v>
      </c>
      <c r="B288" s="179">
        <v>71</v>
      </c>
      <c r="C288" s="180">
        <v>4508</v>
      </c>
      <c r="D288" s="178" t="s">
        <v>459</v>
      </c>
    </row>
    <row r="289" spans="1:4" ht="12">
      <c r="A289" s="179">
        <v>1</v>
      </c>
      <c r="B289" s="179">
        <v>45</v>
      </c>
      <c r="C289" s="180">
        <v>4515</v>
      </c>
      <c r="D289" s="178" t="s">
        <v>460</v>
      </c>
    </row>
    <row r="290" spans="1:4" ht="12">
      <c r="A290" s="179">
        <v>5</v>
      </c>
      <c r="B290" s="179">
        <v>11</v>
      </c>
      <c r="C290" s="180">
        <v>4501</v>
      </c>
      <c r="D290" s="178" t="s">
        <v>461</v>
      </c>
    </row>
    <row r="291" spans="1:4" ht="12">
      <c r="A291" s="179">
        <v>3</v>
      </c>
      <c r="B291" s="179">
        <v>22</v>
      </c>
      <c r="C291" s="180">
        <v>4529</v>
      </c>
      <c r="D291" s="178" t="s">
        <v>462</v>
      </c>
    </row>
    <row r="292" spans="1:4" ht="12">
      <c r="A292" s="179">
        <v>5</v>
      </c>
      <c r="B292" s="179">
        <v>11</v>
      </c>
      <c r="C292" s="180">
        <v>4536</v>
      </c>
      <c r="D292" s="178" t="s">
        <v>463</v>
      </c>
    </row>
    <row r="293" spans="1:4" ht="12">
      <c r="A293" s="179">
        <v>3</v>
      </c>
      <c r="B293" s="179">
        <v>12</v>
      </c>
      <c r="C293" s="180">
        <v>4543</v>
      </c>
      <c r="D293" s="178" t="s">
        <v>464</v>
      </c>
    </row>
    <row r="294" spans="1:4" ht="12">
      <c r="A294" s="179">
        <v>11</v>
      </c>
      <c r="B294" s="179">
        <v>3</v>
      </c>
      <c r="C294" s="180">
        <v>4557</v>
      </c>
      <c r="D294" s="178" t="s">
        <v>465</v>
      </c>
    </row>
    <row r="295" spans="1:4" ht="12">
      <c r="A295" s="179">
        <v>9</v>
      </c>
      <c r="B295" s="179">
        <v>50</v>
      </c>
      <c r="C295" s="180">
        <v>4571</v>
      </c>
      <c r="D295" s="178" t="s">
        <v>466</v>
      </c>
    </row>
    <row r="296" spans="1:4" ht="12">
      <c r="A296" s="179">
        <v>11</v>
      </c>
      <c r="B296" s="179">
        <v>47</v>
      </c>
      <c r="C296" s="180">
        <v>4578</v>
      </c>
      <c r="D296" s="178" t="s">
        <v>467</v>
      </c>
    </row>
    <row r="297" spans="1:4" ht="12">
      <c r="A297" s="179">
        <v>5</v>
      </c>
      <c r="B297" s="179">
        <v>24</v>
      </c>
      <c r="C297" s="180">
        <v>4606</v>
      </c>
      <c r="D297" s="178" t="s">
        <v>468</v>
      </c>
    </row>
    <row r="298" spans="1:4" ht="12">
      <c r="A298" s="179">
        <v>7</v>
      </c>
      <c r="B298" s="179">
        <v>5</v>
      </c>
      <c r="C298" s="180">
        <v>4613</v>
      </c>
      <c r="D298" s="178" t="s">
        <v>469</v>
      </c>
    </row>
    <row r="299" spans="1:4" ht="12">
      <c r="A299" s="179">
        <v>1</v>
      </c>
      <c r="B299" s="179">
        <v>51</v>
      </c>
      <c r="C299" s="180">
        <v>4620</v>
      </c>
      <c r="D299" s="178" t="s">
        <v>470</v>
      </c>
    </row>
    <row r="300" spans="1:4" ht="12">
      <c r="A300" s="179">
        <v>2</v>
      </c>
      <c r="B300" s="179">
        <v>30</v>
      </c>
      <c r="C300" s="180">
        <v>4627</v>
      </c>
      <c r="D300" s="178" t="s">
        <v>471</v>
      </c>
    </row>
    <row r="301" spans="1:4" ht="12">
      <c r="A301" s="179">
        <v>5</v>
      </c>
      <c r="B301" s="179">
        <v>11</v>
      </c>
      <c r="C301" s="180">
        <v>4634</v>
      </c>
      <c r="D301" s="178" t="s">
        <v>472</v>
      </c>
    </row>
    <row r="302" spans="1:4" ht="12">
      <c r="A302" s="179">
        <v>7</v>
      </c>
      <c r="B302" s="179">
        <v>59</v>
      </c>
      <c r="C302" s="180">
        <v>4641</v>
      </c>
      <c r="D302" s="178" t="s">
        <v>473</v>
      </c>
    </row>
    <row r="303" spans="1:4" ht="12">
      <c r="A303" s="179">
        <v>2</v>
      </c>
      <c r="B303" s="179">
        <v>51</v>
      </c>
      <c r="C303" s="180">
        <v>4686</v>
      </c>
      <c r="D303" s="178" t="s">
        <v>474</v>
      </c>
    </row>
    <row r="304" spans="1:4" ht="12">
      <c r="A304" s="179">
        <v>5</v>
      </c>
      <c r="B304" s="179">
        <v>56</v>
      </c>
      <c r="C304" s="180">
        <v>4753</v>
      </c>
      <c r="D304" s="178" t="s">
        <v>475</v>
      </c>
    </row>
    <row r="305" spans="1:4" ht="12">
      <c r="A305" s="179">
        <v>7</v>
      </c>
      <c r="B305" s="179">
        <v>36</v>
      </c>
      <c r="C305" s="180">
        <v>4760</v>
      </c>
      <c r="D305" s="178" t="s">
        <v>476</v>
      </c>
    </row>
    <row r="306" spans="1:4" ht="12">
      <c r="A306" s="179">
        <v>9</v>
      </c>
      <c r="B306" s="179">
        <v>43</v>
      </c>
      <c r="C306" s="180">
        <v>4781</v>
      </c>
      <c r="D306" s="178" t="s">
        <v>477</v>
      </c>
    </row>
    <row r="307" spans="1:4" ht="12">
      <c r="A307" s="179">
        <v>9</v>
      </c>
      <c r="B307" s="179">
        <v>60</v>
      </c>
      <c r="C307" s="180">
        <v>4795</v>
      </c>
      <c r="D307" s="178" t="s">
        <v>478</v>
      </c>
    </row>
    <row r="308" spans="1:4" ht="12">
      <c r="A308" s="179">
        <v>11</v>
      </c>
      <c r="B308" s="179">
        <v>3</v>
      </c>
      <c r="C308" s="180">
        <v>4802</v>
      </c>
      <c r="D308" s="178" t="s">
        <v>479</v>
      </c>
    </row>
    <row r="309" spans="1:4" ht="12">
      <c r="A309" s="179">
        <v>6</v>
      </c>
      <c r="B309" s="179">
        <v>66</v>
      </c>
      <c r="C309" s="180">
        <v>4820</v>
      </c>
      <c r="D309" s="178" t="s">
        <v>480</v>
      </c>
    </row>
    <row r="310" spans="1:4" ht="12">
      <c r="A310" s="179">
        <v>3</v>
      </c>
      <c r="B310" s="179">
        <v>52</v>
      </c>
      <c r="C310" s="180">
        <v>4851</v>
      </c>
      <c r="D310" s="178" t="s">
        <v>481</v>
      </c>
    </row>
    <row r="311" spans="1:4" ht="12">
      <c r="A311" s="179">
        <v>1</v>
      </c>
      <c r="B311" s="179">
        <v>67</v>
      </c>
      <c r="C311" s="180">
        <v>3122</v>
      </c>
      <c r="D311" s="178" t="s">
        <v>482</v>
      </c>
    </row>
    <row r="312" spans="1:4" ht="12">
      <c r="A312" s="179">
        <v>5</v>
      </c>
      <c r="B312" s="179">
        <v>11</v>
      </c>
      <c r="C312" s="180">
        <v>4865</v>
      </c>
      <c r="D312" s="178" t="s">
        <v>483</v>
      </c>
    </row>
    <row r="313" spans="1:4" ht="12">
      <c r="A313" s="179">
        <v>6</v>
      </c>
      <c r="B313" s="179">
        <v>20</v>
      </c>
      <c r="C313" s="180">
        <v>4872</v>
      </c>
      <c r="D313" s="178" t="s">
        <v>484</v>
      </c>
    </row>
    <row r="314" spans="1:4" ht="12">
      <c r="A314" s="179">
        <v>11</v>
      </c>
      <c r="B314" s="179">
        <v>47</v>
      </c>
      <c r="C314" s="180">
        <v>4893</v>
      </c>
      <c r="D314" s="178" t="s">
        <v>485</v>
      </c>
    </row>
    <row r="315" spans="1:4" ht="12">
      <c r="A315" s="179">
        <v>3</v>
      </c>
      <c r="B315" s="179">
        <v>22</v>
      </c>
      <c r="C315" s="180">
        <v>4904</v>
      </c>
      <c r="D315" s="178" t="s">
        <v>486</v>
      </c>
    </row>
    <row r="316" spans="1:4" ht="12">
      <c r="A316" s="179">
        <v>3</v>
      </c>
      <c r="B316" s="179">
        <v>56</v>
      </c>
      <c r="C316" s="180">
        <v>5523</v>
      </c>
      <c r="D316" s="178" t="s">
        <v>487</v>
      </c>
    </row>
    <row r="317" spans="1:4" ht="12">
      <c r="A317" s="179">
        <v>3</v>
      </c>
      <c r="B317" s="179">
        <v>22</v>
      </c>
      <c r="C317" s="180">
        <v>3850</v>
      </c>
      <c r="D317" s="178" t="s">
        <v>488</v>
      </c>
    </row>
    <row r="318" spans="1:4" ht="12">
      <c r="A318" s="179">
        <v>6</v>
      </c>
      <c r="B318" s="179">
        <v>20</v>
      </c>
      <c r="C318" s="180">
        <v>4956</v>
      </c>
      <c r="D318" s="178" t="s">
        <v>489</v>
      </c>
    </row>
    <row r="319" spans="1:4" ht="12">
      <c r="A319" s="179">
        <v>5</v>
      </c>
      <c r="B319" s="179">
        <v>49</v>
      </c>
      <c r="C319" s="180">
        <v>4963</v>
      </c>
      <c r="D319" s="178" t="s">
        <v>490</v>
      </c>
    </row>
    <row r="320" spans="1:4" ht="12">
      <c r="A320" s="179">
        <v>4</v>
      </c>
      <c r="B320" s="179">
        <v>29</v>
      </c>
      <c r="C320" s="180">
        <v>1673</v>
      </c>
      <c r="D320" s="178" t="s">
        <v>491</v>
      </c>
    </row>
    <row r="321" spans="1:4" ht="12">
      <c r="A321" s="179">
        <v>6</v>
      </c>
      <c r="B321" s="179">
        <v>14</v>
      </c>
      <c r="C321" s="180">
        <v>4998</v>
      </c>
      <c r="D321" s="178" t="s">
        <v>492</v>
      </c>
    </row>
    <row r="322" spans="1:4" ht="12">
      <c r="A322" s="179">
        <v>11</v>
      </c>
      <c r="B322" s="179">
        <v>55</v>
      </c>
      <c r="C322" s="180">
        <v>2422</v>
      </c>
      <c r="D322" s="178" t="s">
        <v>493</v>
      </c>
    </row>
    <row r="323" spans="1:4" ht="12">
      <c r="A323" s="179">
        <v>11</v>
      </c>
      <c r="B323" s="179">
        <v>48</v>
      </c>
      <c r="C323" s="180">
        <v>5019</v>
      </c>
      <c r="D323" s="178" t="s">
        <v>494</v>
      </c>
    </row>
    <row r="324" spans="1:4" ht="12">
      <c r="A324" s="179">
        <v>1</v>
      </c>
      <c r="B324" s="179">
        <v>40</v>
      </c>
      <c r="C324" s="180">
        <v>5026</v>
      </c>
      <c r="D324" s="178" t="s">
        <v>495</v>
      </c>
    </row>
    <row r="325" spans="1:4" ht="12">
      <c r="A325" s="179">
        <v>2</v>
      </c>
      <c r="B325" s="179">
        <v>30</v>
      </c>
      <c r="C325" s="180">
        <v>5068</v>
      </c>
      <c r="D325" s="178" t="s">
        <v>496</v>
      </c>
    </row>
    <row r="326" spans="1:4" ht="12">
      <c r="A326" s="179">
        <v>5</v>
      </c>
      <c r="B326" s="179">
        <v>56</v>
      </c>
      <c r="C326" s="180">
        <v>5100</v>
      </c>
      <c r="D326" s="178" t="s">
        <v>497</v>
      </c>
    </row>
    <row r="327" spans="1:4" ht="12">
      <c r="A327" s="179">
        <v>3</v>
      </c>
      <c r="B327" s="179">
        <v>12</v>
      </c>
      <c r="C327" s="180">
        <v>5124</v>
      </c>
      <c r="D327" s="178" t="s">
        <v>498</v>
      </c>
    </row>
    <row r="328" spans="1:4" ht="12">
      <c r="A328" s="179">
        <v>7</v>
      </c>
      <c r="B328" s="179">
        <v>15</v>
      </c>
      <c r="C328" s="180">
        <v>5130</v>
      </c>
      <c r="D328" s="178" t="s">
        <v>499</v>
      </c>
    </row>
    <row r="329" spans="1:4" ht="12">
      <c r="A329" s="179">
        <v>7</v>
      </c>
      <c r="B329" s="179">
        <v>44</v>
      </c>
      <c r="C329" s="180">
        <v>5138</v>
      </c>
      <c r="D329" s="178" t="s">
        <v>500</v>
      </c>
    </row>
    <row r="330" spans="1:4" ht="12">
      <c r="A330" s="179">
        <v>2</v>
      </c>
      <c r="B330" s="179">
        <v>64</v>
      </c>
      <c r="C330" s="180">
        <v>5258</v>
      </c>
      <c r="D330" s="178" t="s">
        <v>501</v>
      </c>
    </row>
    <row r="331" spans="1:4" ht="12">
      <c r="A331" s="179">
        <v>8</v>
      </c>
      <c r="B331" s="179">
        <v>58</v>
      </c>
      <c r="C331" s="180">
        <v>5264</v>
      </c>
      <c r="D331" s="178" t="s">
        <v>502</v>
      </c>
    </row>
    <row r="332" spans="1:4" ht="12">
      <c r="A332" s="179">
        <v>7</v>
      </c>
      <c r="B332" s="179">
        <v>59</v>
      </c>
      <c r="C332" s="180">
        <v>5271</v>
      </c>
      <c r="D332" s="178" t="s">
        <v>503</v>
      </c>
    </row>
    <row r="333" spans="1:4" ht="12">
      <c r="A333" s="179">
        <v>7</v>
      </c>
      <c r="B333" s="179">
        <v>59</v>
      </c>
      <c r="C333" s="180">
        <v>5278</v>
      </c>
      <c r="D333" s="178" t="s">
        <v>504</v>
      </c>
    </row>
    <row r="334" spans="1:4" ht="12">
      <c r="A334" s="179">
        <v>11</v>
      </c>
      <c r="B334" s="179">
        <v>65</v>
      </c>
      <c r="C334" s="180">
        <v>5306</v>
      </c>
      <c r="D334" s="178" t="s">
        <v>505</v>
      </c>
    </row>
    <row r="335" spans="1:4" ht="12">
      <c r="A335" s="179">
        <v>6</v>
      </c>
      <c r="B335" s="179">
        <v>44</v>
      </c>
      <c r="C335" s="180">
        <v>5348</v>
      </c>
      <c r="D335" s="178" t="s">
        <v>506</v>
      </c>
    </row>
    <row r="336" spans="1:4" ht="12">
      <c r="A336" s="179">
        <v>1</v>
      </c>
      <c r="B336" s="179">
        <v>40</v>
      </c>
      <c r="C336" s="180">
        <v>5355</v>
      </c>
      <c r="D336" s="178" t="s">
        <v>507</v>
      </c>
    </row>
    <row r="337" spans="1:4" ht="12">
      <c r="A337" s="179">
        <v>3</v>
      </c>
      <c r="B337" s="179">
        <v>33</v>
      </c>
      <c r="C337" s="180">
        <v>5362</v>
      </c>
      <c r="D337" s="178" t="s">
        <v>508</v>
      </c>
    </row>
    <row r="338" spans="1:4" ht="12">
      <c r="A338" s="179">
        <v>2</v>
      </c>
      <c r="B338" s="179">
        <v>30</v>
      </c>
      <c r="C338" s="180">
        <v>5369</v>
      </c>
      <c r="D338" s="178" t="s">
        <v>510</v>
      </c>
    </row>
    <row r="339" spans="1:4" ht="12">
      <c r="A339" s="179">
        <v>11</v>
      </c>
      <c r="B339" s="179">
        <v>7</v>
      </c>
      <c r="C339" s="180">
        <v>5376</v>
      </c>
      <c r="D339" s="178" t="s">
        <v>511</v>
      </c>
    </row>
    <row r="340" spans="1:4" ht="12">
      <c r="A340" s="179">
        <v>6</v>
      </c>
      <c r="B340" s="179">
        <v>66</v>
      </c>
      <c r="C340" s="180">
        <v>5390</v>
      </c>
      <c r="D340" s="178" t="s">
        <v>512</v>
      </c>
    </row>
    <row r="341" spans="1:4" ht="12">
      <c r="A341" s="179">
        <v>12</v>
      </c>
      <c r="B341" s="179">
        <v>16</v>
      </c>
      <c r="C341" s="180">
        <v>5397</v>
      </c>
      <c r="D341" s="178" t="s">
        <v>513</v>
      </c>
    </row>
    <row r="342" spans="1:4" ht="12">
      <c r="A342" s="179">
        <v>11</v>
      </c>
      <c r="B342" s="179">
        <v>55</v>
      </c>
      <c r="C342" s="180">
        <v>5432</v>
      </c>
      <c r="D342" s="178" t="s">
        <v>514</v>
      </c>
    </row>
    <row r="343" spans="1:4" ht="12">
      <c r="A343" s="179">
        <v>1</v>
      </c>
      <c r="B343" s="179">
        <v>40</v>
      </c>
      <c r="C343" s="180">
        <v>5439</v>
      </c>
      <c r="D343" s="178" t="s">
        <v>515</v>
      </c>
    </row>
    <row r="344" spans="1:4" ht="12">
      <c r="A344" s="179">
        <v>12</v>
      </c>
      <c r="B344" s="179">
        <v>4</v>
      </c>
      <c r="C344" s="180">
        <v>4522</v>
      </c>
      <c r="D344" s="178" t="s">
        <v>516</v>
      </c>
    </row>
    <row r="345" spans="1:4" ht="12">
      <c r="A345" s="179">
        <v>7</v>
      </c>
      <c r="B345" s="179">
        <v>15</v>
      </c>
      <c r="C345" s="180">
        <v>5457</v>
      </c>
      <c r="D345" s="178" t="s">
        <v>517</v>
      </c>
    </row>
    <row r="346" spans="1:4" ht="12">
      <c r="A346" s="179">
        <v>3</v>
      </c>
      <c r="B346" s="179">
        <v>22</v>
      </c>
      <c r="C346" s="180">
        <v>2485</v>
      </c>
      <c r="D346" s="178" t="s">
        <v>518</v>
      </c>
    </row>
    <row r="347" spans="1:4" ht="12">
      <c r="A347" s="179">
        <v>4</v>
      </c>
      <c r="B347" s="179">
        <v>41</v>
      </c>
      <c r="C347" s="180">
        <v>5460</v>
      </c>
      <c r="D347" s="178" t="s">
        <v>519</v>
      </c>
    </row>
    <row r="348" spans="1:4" ht="12">
      <c r="A348" s="179">
        <v>10</v>
      </c>
      <c r="B348" s="179">
        <v>37</v>
      </c>
      <c r="C348" s="180">
        <v>5467</v>
      </c>
      <c r="D348" s="178" t="s">
        <v>520</v>
      </c>
    </row>
    <row r="349" spans="1:4" ht="12">
      <c r="A349" s="179">
        <v>11</v>
      </c>
      <c r="B349" s="179">
        <v>65</v>
      </c>
      <c r="C349" s="180">
        <v>5474</v>
      </c>
      <c r="D349" s="178" t="s">
        <v>521</v>
      </c>
    </row>
    <row r="350" spans="1:4" ht="12">
      <c r="A350" s="179">
        <v>11</v>
      </c>
      <c r="B350" s="179">
        <v>47</v>
      </c>
      <c r="C350" s="180">
        <v>5586</v>
      </c>
      <c r="D350" s="178" t="s">
        <v>522</v>
      </c>
    </row>
    <row r="351" spans="1:4" ht="12">
      <c r="A351" s="179">
        <v>10</v>
      </c>
      <c r="B351" s="179">
        <v>9</v>
      </c>
      <c r="C351" s="180">
        <v>5593</v>
      </c>
      <c r="D351" s="178" t="s">
        <v>523</v>
      </c>
    </row>
    <row r="352" spans="1:4" ht="12">
      <c r="A352" s="179">
        <v>5</v>
      </c>
      <c r="B352" s="179">
        <v>49</v>
      </c>
      <c r="C352" s="180">
        <v>5607</v>
      </c>
      <c r="D352" s="178" t="s">
        <v>524</v>
      </c>
    </row>
    <row r="353" spans="1:4" ht="12">
      <c r="A353" s="179">
        <v>7</v>
      </c>
      <c r="B353" s="179">
        <v>8</v>
      </c>
      <c r="C353" s="180">
        <v>5614</v>
      </c>
      <c r="D353" s="178" t="s">
        <v>525</v>
      </c>
    </row>
    <row r="354" spans="1:4" ht="12">
      <c r="A354" s="179">
        <v>1</v>
      </c>
      <c r="B354" s="179">
        <v>67</v>
      </c>
      <c r="C354" s="180">
        <v>3542</v>
      </c>
      <c r="D354" s="178" t="s">
        <v>526</v>
      </c>
    </row>
    <row r="355" spans="1:4" ht="12">
      <c r="A355" s="179">
        <v>2</v>
      </c>
      <c r="B355" s="179">
        <v>13</v>
      </c>
      <c r="C355" s="180">
        <v>5621</v>
      </c>
      <c r="D355" s="178" t="s">
        <v>527</v>
      </c>
    </row>
    <row r="356" spans="1:4" ht="12">
      <c r="A356" s="179">
        <v>9</v>
      </c>
      <c r="B356" s="179">
        <v>37</v>
      </c>
      <c r="C356" s="180">
        <v>5628</v>
      </c>
      <c r="D356" s="178" t="s">
        <v>528</v>
      </c>
    </row>
    <row r="357" spans="1:4" ht="12">
      <c r="A357" s="179">
        <v>7</v>
      </c>
      <c r="B357" s="179">
        <v>15</v>
      </c>
      <c r="C357" s="180">
        <v>5642</v>
      </c>
      <c r="D357" s="178" t="s">
        <v>529</v>
      </c>
    </row>
    <row r="358" spans="1:4" ht="12">
      <c r="A358" s="179">
        <v>2</v>
      </c>
      <c r="B358" s="179">
        <v>13</v>
      </c>
      <c r="C358" s="180">
        <v>5656</v>
      </c>
      <c r="D358" s="178" t="s">
        <v>530</v>
      </c>
    </row>
    <row r="359" spans="1:4" ht="12">
      <c r="A359" s="179">
        <v>12</v>
      </c>
      <c r="B359" s="179">
        <v>16</v>
      </c>
      <c r="C359" s="180">
        <v>5663</v>
      </c>
      <c r="D359" s="178" t="s">
        <v>531</v>
      </c>
    </row>
    <row r="360" spans="1:4" ht="12">
      <c r="A360" s="179">
        <v>8</v>
      </c>
      <c r="B360" s="179">
        <v>42</v>
      </c>
      <c r="C360" s="180">
        <v>5670</v>
      </c>
      <c r="D360" s="178" t="s">
        <v>532</v>
      </c>
    </row>
    <row r="361" spans="1:4" ht="12">
      <c r="A361" s="179">
        <v>1</v>
      </c>
      <c r="B361" s="179">
        <v>67</v>
      </c>
      <c r="C361" s="180">
        <v>3510</v>
      </c>
      <c r="D361" s="178" t="s">
        <v>533</v>
      </c>
    </row>
    <row r="362" spans="1:4" ht="12">
      <c r="A362" s="179">
        <v>10</v>
      </c>
      <c r="B362" s="179">
        <v>10</v>
      </c>
      <c r="C362" s="180">
        <v>5726</v>
      </c>
      <c r="D362" s="178" t="s">
        <v>534</v>
      </c>
    </row>
    <row r="363" spans="1:4" ht="12">
      <c r="A363" s="179">
        <v>9</v>
      </c>
      <c r="B363" s="179">
        <v>43</v>
      </c>
      <c r="C363" s="180">
        <v>5733</v>
      </c>
      <c r="D363" s="178" t="s">
        <v>535</v>
      </c>
    </row>
    <row r="364" spans="1:4" ht="12">
      <c r="A364" s="179">
        <v>8</v>
      </c>
      <c r="B364" s="179">
        <v>58</v>
      </c>
      <c r="C364" s="180">
        <v>5740</v>
      </c>
      <c r="D364" s="178" t="s">
        <v>536</v>
      </c>
    </row>
    <row r="365" spans="1:4" ht="12">
      <c r="A365" s="179">
        <v>4</v>
      </c>
      <c r="B365" s="179">
        <v>41</v>
      </c>
      <c r="C365" s="180">
        <v>5747</v>
      </c>
      <c r="D365" s="178" t="s">
        <v>537</v>
      </c>
    </row>
    <row r="366" spans="1:4" ht="12">
      <c r="A366" s="179">
        <v>9</v>
      </c>
      <c r="B366" s="179">
        <v>35</v>
      </c>
      <c r="C366" s="180">
        <v>5754</v>
      </c>
      <c r="D366" s="178" t="s">
        <v>538</v>
      </c>
    </row>
    <row r="367" spans="1:4" ht="12">
      <c r="A367" s="179">
        <v>5</v>
      </c>
      <c r="B367" s="179">
        <v>49</v>
      </c>
      <c r="C367" s="180">
        <v>126</v>
      </c>
      <c r="D367" s="178" t="s">
        <v>539</v>
      </c>
    </row>
    <row r="368" spans="1:4" ht="12">
      <c r="A368" s="179">
        <v>2</v>
      </c>
      <c r="B368" s="179">
        <v>30</v>
      </c>
      <c r="C368" s="180">
        <v>5061</v>
      </c>
      <c r="D368" s="178" t="s">
        <v>540</v>
      </c>
    </row>
    <row r="369" spans="1:4" ht="12">
      <c r="A369" s="179">
        <v>5</v>
      </c>
      <c r="B369" s="179">
        <v>69</v>
      </c>
      <c r="C369" s="180">
        <v>4375</v>
      </c>
      <c r="D369" s="178" t="s">
        <v>541</v>
      </c>
    </row>
    <row r="370" spans="1:4" ht="12">
      <c r="A370" s="179">
        <v>11</v>
      </c>
      <c r="B370" s="179">
        <v>3</v>
      </c>
      <c r="C370" s="180">
        <v>5810</v>
      </c>
      <c r="D370" s="178" t="s">
        <v>542</v>
      </c>
    </row>
    <row r="371" spans="1:4" ht="12">
      <c r="A371" s="179">
        <v>2</v>
      </c>
      <c r="B371" s="179">
        <v>30</v>
      </c>
      <c r="C371" s="180">
        <v>5817</v>
      </c>
      <c r="D371" s="178" t="s">
        <v>543</v>
      </c>
    </row>
    <row r="372" spans="1:4" ht="12">
      <c r="A372" s="179">
        <v>7</v>
      </c>
      <c r="B372" s="179">
        <v>36</v>
      </c>
      <c r="C372" s="180">
        <v>5824</v>
      </c>
      <c r="D372" s="178" t="s">
        <v>544</v>
      </c>
    </row>
    <row r="373" spans="1:4" ht="12">
      <c r="A373" s="179">
        <v>2</v>
      </c>
      <c r="B373" s="179">
        <v>51</v>
      </c>
      <c r="C373" s="180">
        <v>5859</v>
      </c>
      <c r="D373" s="178" t="s">
        <v>545</v>
      </c>
    </row>
    <row r="374" spans="1:4" ht="12">
      <c r="A374" s="179">
        <v>2</v>
      </c>
      <c r="B374" s="179">
        <v>51</v>
      </c>
      <c r="C374" s="180">
        <v>5852</v>
      </c>
      <c r="D374" s="178" t="s">
        <v>546</v>
      </c>
    </row>
    <row r="375" spans="1:4" ht="12">
      <c r="A375" s="179">
        <v>11</v>
      </c>
      <c r="B375" s="179">
        <v>48</v>
      </c>
      <c r="C375" s="180">
        <v>238</v>
      </c>
      <c r="D375" s="178" t="s">
        <v>547</v>
      </c>
    </row>
    <row r="376" spans="1:4" ht="12">
      <c r="A376" s="179">
        <v>7</v>
      </c>
      <c r="B376" s="179">
        <v>36</v>
      </c>
      <c r="C376" s="180">
        <v>5866</v>
      </c>
      <c r="D376" s="178" t="s">
        <v>548</v>
      </c>
    </row>
    <row r="377" spans="1:4" ht="12">
      <c r="A377" s="179">
        <v>2</v>
      </c>
      <c r="B377" s="179">
        <v>13</v>
      </c>
      <c r="C377" s="180">
        <v>5901</v>
      </c>
      <c r="D377" s="178" t="s">
        <v>549</v>
      </c>
    </row>
    <row r="378" spans="1:4" ht="12">
      <c r="A378" s="179">
        <v>4</v>
      </c>
      <c r="B378" s="179">
        <v>62</v>
      </c>
      <c r="C378" s="180">
        <v>5985</v>
      </c>
      <c r="D378" s="178" t="s">
        <v>550</v>
      </c>
    </row>
    <row r="379" spans="1:4" ht="12">
      <c r="A379" s="179">
        <v>8</v>
      </c>
      <c r="B379" s="179">
        <v>21</v>
      </c>
      <c r="C379" s="180">
        <v>5992</v>
      </c>
      <c r="D379" s="178" t="s">
        <v>551</v>
      </c>
    </row>
    <row r="380" spans="1:4" ht="12">
      <c r="A380" s="179">
        <v>2</v>
      </c>
      <c r="B380" s="179">
        <v>64</v>
      </c>
      <c r="C380" s="180">
        <v>6022</v>
      </c>
      <c r="D380" s="178" t="s">
        <v>552</v>
      </c>
    </row>
    <row r="381" spans="1:4" ht="12">
      <c r="A381" s="179">
        <v>12</v>
      </c>
      <c r="B381" s="179">
        <v>4</v>
      </c>
      <c r="C381" s="180">
        <v>6027</v>
      </c>
      <c r="D381" s="178" t="s">
        <v>553</v>
      </c>
    </row>
    <row r="382" spans="1:4" ht="12">
      <c r="A382" s="179">
        <v>7</v>
      </c>
      <c r="B382" s="179">
        <v>15</v>
      </c>
      <c r="C382" s="180">
        <v>6069</v>
      </c>
      <c r="D382" s="178" t="s">
        <v>554</v>
      </c>
    </row>
    <row r="383" spans="1:4" ht="12">
      <c r="A383" s="179">
        <v>2</v>
      </c>
      <c r="B383" s="179">
        <v>51</v>
      </c>
      <c r="C383" s="180">
        <v>6104</v>
      </c>
      <c r="D383" s="178" t="s">
        <v>555</v>
      </c>
    </row>
    <row r="384" spans="1:4" ht="12">
      <c r="A384" s="179">
        <v>2</v>
      </c>
      <c r="B384" s="179">
        <v>51</v>
      </c>
      <c r="C384" s="180">
        <v>6113</v>
      </c>
      <c r="D384" s="178" t="s">
        <v>556</v>
      </c>
    </row>
    <row r="385" spans="1:4" ht="12">
      <c r="A385" s="179">
        <v>2</v>
      </c>
      <c r="B385" s="179">
        <v>51</v>
      </c>
      <c r="C385" s="180">
        <v>6083</v>
      </c>
      <c r="D385" s="178" t="s">
        <v>557</v>
      </c>
    </row>
    <row r="386" spans="1:4" ht="12">
      <c r="A386" s="179">
        <v>2</v>
      </c>
      <c r="B386" s="179">
        <v>28</v>
      </c>
      <c r="C386" s="180">
        <v>6118</v>
      </c>
      <c r="D386" s="178" t="s">
        <v>558</v>
      </c>
    </row>
    <row r="387" spans="1:4" ht="12">
      <c r="A387" s="179">
        <v>2</v>
      </c>
      <c r="B387" s="179">
        <v>28</v>
      </c>
      <c r="C387" s="180">
        <v>6125</v>
      </c>
      <c r="D387" s="178" t="s">
        <v>559</v>
      </c>
    </row>
    <row r="388" spans="1:4" ht="12">
      <c r="A388" s="179">
        <v>1</v>
      </c>
      <c r="B388" s="179">
        <v>67</v>
      </c>
      <c r="C388" s="180">
        <v>6174</v>
      </c>
      <c r="D388" s="178" t="s">
        <v>560</v>
      </c>
    </row>
    <row r="389" spans="1:4" ht="12">
      <c r="A389" s="179">
        <v>2</v>
      </c>
      <c r="B389" s="179">
        <v>13</v>
      </c>
      <c r="C389" s="180">
        <v>6181</v>
      </c>
      <c r="D389" s="178" t="s">
        <v>561</v>
      </c>
    </row>
    <row r="390" spans="1:4" ht="12">
      <c r="A390" s="179">
        <v>5</v>
      </c>
      <c r="B390" s="179">
        <v>68</v>
      </c>
      <c r="C390" s="180">
        <v>6195</v>
      </c>
      <c r="D390" s="178" t="s">
        <v>562</v>
      </c>
    </row>
    <row r="391" spans="1:4" ht="12">
      <c r="A391" s="179">
        <v>6</v>
      </c>
      <c r="B391" s="179">
        <v>20</v>
      </c>
      <c r="C391" s="180">
        <v>6216</v>
      </c>
      <c r="D391" s="178" t="s">
        <v>563</v>
      </c>
    </row>
    <row r="392" spans="1:4" ht="12">
      <c r="A392" s="179">
        <v>9</v>
      </c>
      <c r="B392" s="179">
        <v>37</v>
      </c>
      <c r="C392" s="180">
        <v>6223</v>
      </c>
      <c r="D392" s="178" t="s">
        <v>564</v>
      </c>
    </row>
    <row r="393" spans="1:4" ht="12">
      <c r="A393" s="179">
        <v>8</v>
      </c>
      <c r="B393" s="179">
        <v>38</v>
      </c>
      <c r="C393" s="180">
        <v>6230</v>
      </c>
      <c r="D393" s="178" t="s">
        <v>565</v>
      </c>
    </row>
    <row r="394" spans="1:4" ht="12">
      <c r="A394" s="179">
        <v>5</v>
      </c>
      <c r="B394" s="179">
        <v>69</v>
      </c>
      <c r="C394" s="180">
        <v>6237</v>
      </c>
      <c r="D394" s="178" t="s">
        <v>566</v>
      </c>
    </row>
    <row r="395" spans="1:4" ht="12">
      <c r="A395" s="179">
        <v>1</v>
      </c>
      <c r="B395" s="179">
        <v>40</v>
      </c>
      <c r="C395" s="180">
        <v>6244</v>
      </c>
      <c r="D395" s="178" t="s">
        <v>567</v>
      </c>
    </row>
    <row r="396" spans="1:4" ht="12">
      <c r="A396" s="179">
        <v>3</v>
      </c>
      <c r="B396" s="179">
        <v>12</v>
      </c>
      <c r="C396" s="180">
        <v>6251</v>
      </c>
      <c r="D396" s="178" t="s">
        <v>568</v>
      </c>
    </row>
    <row r="397" spans="1:4" ht="12">
      <c r="A397" s="179">
        <v>11</v>
      </c>
      <c r="B397" s="179">
        <v>7</v>
      </c>
      <c r="C397" s="180">
        <v>6293</v>
      </c>
      <c r="D397" s="178" t="s">
        <v>569</v>
      </c>
    </row>
    <row r="398" spans="1:4" ht="12">
      <c r="A398" s="179">
        <v>1</v>
      </c>
      <c r="B398" s="179">
        <v>40</v>
      </c>
      <c r="C398" s="180">
        <v>6300</v>
      </c>
      <c r="D398" s="178" t="s">
        <v>570</v>
      </c>
    </row>
    <row r="399" spans="1:4" ht="12">
      <c r="A399" s="179">
        <v>6</v>
      </c>
      <c r="B399" s="179">
        <v>66</v>
      </c>
      <c r="C399" s="180">
        <v>6307</v>
      </c>
      <c r="D399" s="178" t="s">
        <v>571</v>
      </c>
    </row>
    <row r="400" spans="1:4" ht="12">
      <c r="A400" s="179">
        <v>7</v>
      </c>
      <c r="B400" s="179">
        <v>5</v>
      </c>
      <c r="C400" s="180">
        <v>6328</v>
      </c>
      <c r="D400" s="178" t="s">
        <v>572</v>
      </c>
    </row>
    <row r="401" spans="1:4" ht="12">
      <c r="A401" s="179">
        <v>4</v>
      </c>
      <c r="B401" s="179">
        <v>32</v>
      </c>
      <c r="C401" s="180">
        <v>6370</v>
      </c>
      <c r="D401" s="178" t="s">
        <v>573</v>
      </c>
    </row>
    <row r="402" spans="1:4" ht="12">
      <c r="A402" s="179">
        <v>4</v>
      </c>
      <c r="B402" s="179">
        <v>62</v>
      </c>
      <c r="C402" s="180">
        <v>6321</v>
      </c>
      <c r="D402" s="178" t="s">
        <v>574</v>
      </c>
    </row>
    <row r="403" spans="1:4" ht="12">
      <c r="A403" s="179">
        <v>5</v>
      </c>
      <c r="B403" s="179">
        <v>39</v>
      </c>
      <c r="C403" s="180">
        <v>6335</v>
      </c>
      <c r="D403" s="178" t="s">
        <v>575</v>
      </c>
    </row>
    <row r="404" spans="1:4" ht="12">
      <c r="A404" s="179">
        <v>3</v>
      </c>
      <c r="B404" s="179">
        <v>56</v>
      </c>
      <c r="C404" s="180">
        <v>6354</v>
      </c>
      <c r="D404" s="178" t="s">
        <v>576</v>
      </c>
    </row>
    <row r="405" spans="1:4" ht="12">
      <c r="A405" s="179">
        <v>6</v>
      </c>
      <c r="B405" s="179">
        <v>68</v>
      </c>
      <c r="C405" s="180">
        <v>6384</v>
      </c>
      <c r="D405" s="178" t="s">
        <v>577</v>
      </c>
    </row>
    <row r="406" spans="1:4" ht="12">
      <c r="A406" s="179">
        <v>10</v>
      </c>
      <c r="B406" s="179">
        <v>54</v>
      </c>
      <c r="C406" s="180">
        <v>6410</v>
      </c>
      <c r="D406" s="178" t="s">
        <v>578</v>
      </c>
    </row>
    <row r="407" spans="1:4" ht="12">
      <c r="A407" s="179">
        <v>2</v>
      </c>
      <c r="B407" s="179">
        <v>30</v>
      </c>
      <c r="C407" s="180">
        <v>6412</v>
      </c>
      <c r="D407" s="178" t="s">
        <v>579</v>
      </c>
    </row>
    <row r="408" spans="1:4" ht="12">
      <c r="A408" s="179">
        <v>8</v>
      </c>
      <c r="B408" s="179">
        <v>34</v>
      </c>
      <c r="C408" s="180">
        <v>6440</v>
      </c>
      <c r="D408" s="178" t="s">
        <v>580</v>
      </c>
    </row>
    <row r="409" spans="1:4" ht="12">
      <c r="A409" s="179">
        <v>1</v>
      </c>
      <c r="B409" s="179">
        <v>40</v>
      </c>
      <c r="C409" s="180">
        <v>6419</v>
      </c>
      <c r="D409" s="178" t="s">
        <v>581</v>
      </c>
    </row>
    <row r="410" spans="1:4" ht="12">
      <c r="A410" s="179">
        <v>4</v>
      </c>
      <c r="B410" s="179">
        <v>61</v>
      </c>
      <c r="C410" s="180">
        <v>6426</v>
      </c>
      <c r="D410" s="178" t="s">
        <v>582</v>
      </c>
    </row>
    <row r="411" spans="1:4" ht="12">
      <c r="A411" s="179">
        <v>2</v>
      </c>
      <c r="B411" s="179">
        <v>64</v>
      </c>
      <c r="C411" s="180">
        <v>6461</v>
      </c>
      <c r="D411" s="178" t="s">
        <v>583</v>
      </c>
    </row>
    <row r="412" spans="1:4" ht="12">
      <c r="A412" s="179">
        <v>1</v>
      </c>
      <c r="B412" s="179">
        <v>40</v>
      </c>
      <c r="C412" s="180">
        <v>6470</v>
      </c>
      <c r="D412" s="178" t="s">
        <v>584</v>
      </c>
    </row>
    <row r="413" spans="1:4" ht="12">
      <c r="A413" s="179">
        <v>5</v>
      </c>
      <c r="B413" s="179">
        <v>69</v>
      </c>
      <c r="C413" s="180">
        <v>6475</v>
      </c>
      <c r="D413" s="178" t="s">
        <v>585</v>
      </c>
    </row>
    <row r="414" spans="1:4" ht="12">
      <c r="A414" s="179">
        <v>2</v>
      </c>
      <c r="B414" s="179">
        <v>64</v>
      </c>
      <c r="C414" s="180">
        <v>6482</v>
      </c>
      <c r="D414" s="178" t="s">
        <v>586</v>
      </c>
    </row>
    <row r="415" spans="1:4" ht="12">
      <c r="A415" s="179">
        <v>2</v>
      </c>
      <c r="B415" s="179">
        <v>30</v>
      </c>
      <c r="C415" s="180">
        <v>5075</v>
      </c>
      <c r="D415" s="178" t="s">
        <v>587</v>
      </c>
    </row>
    <row r="416" spans="1:4" ht="12">
      <c r="A416" s="179">
        <v>2</v>
      </c>
      <c r="B416" s="179">
        <v>30</v>
      </c>
      <c r="C416" s="180">
        <v>6545</v>
      </c>
      <c r="D416" s="178" t="s">
        <v>588</v>
      </c>
    </row>
    <row r="417" spans="1:4" ht="12">
      <c r="A417" s="179">
        <v>6</v>
      </c>
      <c r="B417" s="179">
        <v>70</v>
      </c>
      <c r="C417" s="180">
        <v>6608</v>
      </c>
      <c r="D417" s="178" t="s">
        <v>589</v>
      </c>
    </row>
    <row r="418" spans="1:4" ht="12">
      <c r="A418" s="179">
        <v>12</v>
      </c>
      <c r="B418" s="179">
        <v>57</v>
      </c>
      <c r="C418" s="180">
        <v>6615</v>
      </c>
      <c r="D418" s="178" t="s">
        <v>590</v>
      </c>
    </row>
    <row r="419" spans="1:4" ht="12">
      <c r="A419" s="179">
        <v>5</v>
      </c>
      <c r="B419" s="179">
        <v>56</v>
      </c>
      <c r="C419" s="180">
        <v>6678</v>
      </c>
      <c r="D419" s="178" t="s">
        <v>591</v>
      </c>
    </row>
    <row r="420" spans="1:4" ht="12">
      <c r="A420" s="179">
        <v>2</v>
      </c>
      <c r="B420" s="179">
        <v>13</v>
      </c>
      <c r="C420" s="180">
        <v>469</v>
      </c>
      <c r="D420" s="178" t="s">
        <v>592</v>
      </c>
    </row>
    <row r="421" spans="1:4" ht="12">
      <c r="A421" s="179">
        <v>5</v>
      </c>
      <c r="B421" s="179">
        <v>71</v>
      </c>
      <c r="C421" s="180">
        <v>6685</v>
      </c>
      <c r="D421" s="178" t="s">
        <v>593</v>
      </c>
    </row>
    <row r="422" spans="1:4" ht="12">
      <c r="A422" s="179">
        <v>8</v>
      </c>
      <c r="B422" s="179">
        <v>58</v>
      </c>
      <c r="C422" s="180">
        <v>6692</v>
      </c>
      <c r="D422" s="178" t="s">
        <v>594</v>
      </c>
    </row>
    <row r="423" spans="1:4" ht="12">
      <c r="A423" s="179">
        <v>4</v>
      </c>
      <c r="B423" s="179">
        <v>29</v>
      </c>
      <c r="C423" s="180">
        <v>6713</v>
      </c>
      <c r="D423" s="178" t="s">
        <v>595</v>
      </c>
    </row>
    <row r="424" spans="1:4" ht="12">
      <c r="A424" s="179">
        <v>9</v>
      </c>
      <c r="B424" s="179">
        <v>63</v>
      </c>
      <c r="C424" s="180">
        <v>6720</v>
      </c>
      <c r="D424" s="178" t="s">
        <v>596</v>
      </c>
    </row>
    <row r="425" spans="1:4" ht="12">
      <c r="A425" s="179">
        <v>7</v>
      </c>
      <c r="B425" s="179">
        <v>5</v>
      </c>
      <c r="C425" s="180">
        <v>6734</v>
      </c>
      <c r="D425" s="178" t="s">
        <v>597</v>
      </c>
    </row>
    <row r="426" spans="1:4" ht="12">
      <c r="A426" s="179">
        <v>2</v>
      </c>
      <c r="B426" s="179">
        <v>51</v>
      </c>
      <c r="C426" s="180">
        <v>6748</v>
      </c>
      <c r="D426" s="178" t="s">
        <v>598</v>
      </c>
    </row>
  </sheetData>
  <sheetProtection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theme="7" tint="0.5999900102615356"/>
    <pageSetUpPr fitToPage="1"/>
  </sheetPr>
  <dimension ref="B25:B25"/>
  <sheetViews>
    <sheetView showGridLines="0" zoomScale="75" zoomScaleNormal="75" zoomScalePageLayoutView="0" workbookViewId="0" topLeftCell="A1">
      <selection activeCell="G169" sqref="G169"/>
    </sheetView>
  </sheetViews>
  <sheetFormatPr defaultColWidth="9.140625" defaultRowHeight="12.75"/>
  <sheetData>
    <row r="25" ht="12.75">
      <c r="B25" s="24"/>
    </row>
  </sheetData>
  <sheetProtection/>
  <printOptions/>
  <pageMargins left="0.75" right="0.75" top="1" bottom="1" header="0.5" footer="0.5"/>
  <pageSetup fitToHeight="1" fitToWidth="1" horizontalDpi="600" verticalDpi="600" orientation="portrait" scale="83" r:id="rId2"/>
  <drawing r:id="rId1"/>
</worksheet>
</file>

<file path=xl/worksheets/sheet3.xml><?xml version="1.0" encoding="utf-8"?>
<worksheet xmlns="http://schemas.openxmlformats.org/spreadsheetml/2006/main" xmlns:r="http://schemas.openxmlformats.org/officeDocument/2006/relationships">
  <sheetPr>
    <tabColor theme="7" tint="0.5999900102615356"/>
  </sheetPr>
  <dimension ref="A3:Y259"/>
  <sheetViews>
    <sheetView zoomScalePageLayoutView="0" workbookViewId="0" topLeftCell="A162">
      <selection activeCell="G169" sqref="G169"/>
    </sheetView>
  </sheetViews>
  <sheetFormatPr defaultColWidth="9.140625" defaultRowHeight="18" customHeight="1"/>
  <cols>
    <col min="1" max="1" width="2.421875" style="0" bestFit="1" customWidth="1"/>
    <col min="2" max="2" width="6.57421875" style="0" bestFit="1" customWidth="1"/>
    <col min="3" max="3" width="3.57421875" style="0" bestFit="1" customWidth="1"/>
    <col min="4" max="4" width="47.00390625" style="0" customWidth="1"/>
    <col min="5" max="5" width="12.8515625" style="0" customWidth="1"/>
    <col min="6" max="6" width="36.7109375" style="20" customWidth="1"/>
  </cols>
  <sheetData>
    <row r="3" spans="1:6" s="168" customFormat="1" ht="7.5" customHeight="1">
      <c r="A3" s="161"/>
      <c r="B3" s="162"/>
      <c r="C3" s="162"/>
      <c r="D3" s="162"/>
      <c r="E3" s="162"/>
      <c r="F3" s="169"/>
    </row>
    <row r="4" spans="4:25" ht="18" customHeight="1">
      <c r="D4" s="163" t="s">
        <v>9</v>
      </c>
      <c r="E4" s="152" t="s">
        <v>6</v>
      </c>
      <c r="F4" s="164" t="s">
        <v>3</v>
      </c>
      <c r="G4" s="13"/>
      <c r="H4" s="13"/>
      <c r="I4" s="13"/>
      <c r="J4" s="13"/>
      <c r="K4" s="13"/>
      <c r="L4" s="13"/>
      <c r="M4" s="13"/>
      <c r="N4" s="13"/>
      <c r="O4" s="13"/>
      <c r="P4" s="13"/>
      <c r="Q4" s="13"/>
      <c r="R4" s="13"/>
      <c r="S4" s="13"/>
      <c r="T4" s="13"/>
      <c r="U4" s="13"/>
      <c r="V4" s="13"/>
      <c r="W4" s="13"/>
      <c r="X4" s="13"/>
      <c r="Y4" s="13"/>
    </row>
    <row r="5" spans="4:25" ht="18" customHeight="1">
      <c r="D5" s="160" t="s">
        <v>838</v>
      </c>
      <c r="E5" s="153"/>
      <c r="F5" s="154"/>
      <c r="G5" s="13"/>
      <c r="H5" s="13"/>
      <c r="I5" s="13"/>
      <c r="J5" s="13"/>
      <c r="K5" s="13"/>
      <c r="L5" s="13"/>
      <c r="M5" s="13"/>
      <c r="N5" s="13"/>
      <c r="O5" s="13"/>
      <c r="P5" s="13"/>
      <c r="Q5" s="13"/>
      <c r="R5" s="13"/>
      <c r="S5" s="13"/>
      <c r="T5" s="13"/>
      <c r="U5" s="13"/>
      <c r="V5" s="13"/>
      <c r="W5" s="13"/>
      <c r="X5" s="13"/>
      <c r="Y5" s="13"/>
    </row>
    <row r="6" spans="1:5" ht="22.5">
      <c r="A6" s="150" t="s">
        <v>685</v>
      </c>
      <c r="B6" s="155">
        <v>700000</v>
      </c>
      <c r="C6" s="151">
        <v>1</v>
      </c>
      <c r="D6" s="149" t="s">
        <v>852</v>
      </c>
      <c r="E6" s="262">
        <v>0</v>
      </c>
    </row>
    <row r="7" spans="1:5" ht="22.5">
      <c r="A7" s="150" t="s">
        <v>685</v>
      </c>
      <c r="B7" s="155">
        <v>800000</v>
      </c>
      <c r="C7" s="151">
        <v>1</v>
      </c>
      <c r="D7" s="149" t="s">
        <v>851</v>
      </c>
      <c r="E7" s="262">
        <v>0</v>
      </c>
    </row>
    <row r="8" spans="1:6" ht="22.5">
      <c r="A8" s="150" t="s">
        <v>685</v>
      </c>
      <c r="B8" s="155">
        <v>900000</v>
      </c>
      <c r="C8" s="151">
        <v>1</v>
      </c>
      <c r="D8" s="149" t="s">
        <v>853</v>
      </c>
      <c r="E8" s="262">
        <v>0</v>
      </c>
      <c r="F8" s="22" t="str">
        <f>IF(E6-E7=E8,"NO ERROR","THE BEGINNING FUND ASSETS MINUS LIABILITIES DOES NOT EQUAL BEGINNING FUND BALANCE. MAKE CORRECTIONS")</f>
        <v>NO ERROR</v>
      </c>
    </row>
    <row r="9" spans="1:5" ht="12.75">
      <c r="A9" s="2" t="s">
        <v>687</v>
      </c>
      <c r="B9" s="158">
        <v>0</v>
      </c>
      <c r="C9" s="3">
        <v>0</v>
      </c>
      <c r="D9" s="4" t="s">
        <v>7</v>
      </c>
      <c r="E9" s="262">
        <v>0</v>
      </c>
    </row>
    <row r="10" spans="1:5" ht="12.75">
      <c r="A10" s="2" t="s">
        <v>600</v>
      </c>
      <c r="B10" s="156">
        <v>0</v>
      </c>
      <c r="C10" s="3">
        <v>0</v>
      </c>
      <c r="D10" s="4" t="s">
        <v>8</v>
      </c>
      <c r="E10" s="262">
        <v>0</v>
      </c>
    </row>
    <row r="11" spans="1:5" ht="12.75">
      <c r="A11" s="2" t="s">
        <v>685</v>
      </c>
      <c r="B11" s="157">
        <v>700000</v>
      </c>
      <c r="C11" s="10">
        <v>2</v>
      </c>
      <c r="D11" s="4" t="s">
        <v>688</v>
      </c>
      <c r="E11" s="262">
        <v>0</v>
      </c>
    </row>
    <row r="12" spans="1:5" ht="12.75" customHeight="1">
      <c r="A12" s="2" t="s">
        <v>685</v>
      </c>
      <c r="B12" s="157">
        <v>800000</v>
      </c>
      <c r="C12" s="10">
        <v>2</v>
      </c>
      <c r="D12" s="4" t="s">
        <v>686</v>
      </c>
      <c r="E12" s="262">
        <v>0</v>
      </c>
    </row>
    <row r="13" spans="1:6" ht="19.5" customHeight="1">
      <c r="A13" s="2" t="s">
        <v>685</v>
      </c>
      <c r="B13" s="157">
        <v>900000</v>
      </c>
      <c r="C13" s="10">
        <v>2</v>
      </c>
      <c r="D13" s="4" t="s">
        <v>689</v>
      </c>
      <c r="E13" s="262">
        <v>0</v>
      </c>
      <c r="F13" s="22" t="str">
        <f>IF(E11-E12=E13,"NO ERROR","THE ENDING FUND ASSETS MINUS LIABILITIES DOES NOT EQUAL ENDING FUND BALANCE. MAKE CORRECTIONS")</f>
        <v>NO ERROR</v>
      </c>
    </row>
    <row r="14" spans="4:6" ht="33.75" customHeight="1">
      <c r="D14" s="263" t="s">
        <v>850</v>
      </c>
      <c r="E14" s="264">
        <f>ROUND(E8+E9-E10,2)</f>
        <v>0</v>
      </c>
      <c r="F14" s="22" t="str">
        <f>IF(E14=E13,"NO ERROR","THE BEGINNING FUND BALANCE PLUS REVENUES MINUS EXPENDITURES DOES NOT EQUAL EXPECTED ENDING FUND BALANCE. MAKE CORRECTIONS")</f>
        <v>NO ERROR</v>
      </c>
    </row>
    <row r="15" spans="4:6" ht="19.5" customHeight="1">
      <c r="D15" s="4"/>
      <c r="F15" s="22"/>
    </row>
    <row r="16" spans="1:6" s="165" customFormat="1" ht="7.5" customHeight="1">
      <c r="A16" s="161"/>
      <c r="B16" s="162"/>
      <c r="C16" s="162"/>
      <c r="D16" s="162"/>
      <c r="E16" s="162"/>
      <c r="F16" s="166"/>
    </row>
    <row r="17" spans="4:6" ht="18" customHeight="1">
      <c r="D17" s="163" t="s">
        <v>10</v>
      </c>
      <c r="E17" s="19" t="s">
        <v>6</v>
      </c>
      <c r="F17" s="164" t="s">
        <v>3</v>
      </c>
    </row>
    <row r="18" spans="4:6" ht="18" customHeight="1">
      <c r="D18" s="160" t="s">
        <v>11</v>
      </c>
      <c r="E18" s="19"/>
      <c r="F18" s="159"/>
    </row>
    <row r="19" spans="1:5" ht="22.5">
      <c r="A19" s="150" t="s">
        <v>685</v>
      </c>
      <c r="B19" s="155">
        <v>700000</v>
      </c>
      <c r="C19" s="151">
        <v>1</v>
      </c>
      <c r="D19" s="149" t="s">
        <v>852</v>
      </c>
      <c r="E19" s="262">
        <v>0</v>
      </c>
    </row>
    <row r="20" spans="1:5" ht="22.5">
      <c r="A20" s="150" t="s">
        <v>685</v>
      </c>
      <c r="B20" s="155">
        <v>800000</v>
      </c>
      <c r="C20" s="151">
        <v>1</v>
      </c>
      <c r="D20" s="149" t="s">
        <v>851</v>
      </c>
      <c r="E20" s="262">
        <v>0</v>
      </c>
    </row>
    <row r="21" spans="1:6" ht="22.5">
      <c r="A21" s="150" t="s">
        <v>685</v>
      </c>
      <c r="B21" s="155">
        <v>900000</v>
      </c>
      <c r="C21" s="151">
        <v>1</v>
      </c>
      <c r="D21" s="149" t="s">
        <v>853</v>
      </c>
      <c r="E21" s="262">
        <v>0</v>
      </c>
      <c r="F21" s="22" t="str">
        <f>IF(E19-E20=E21,"NO ERROR","THE BEGINNING FUND ASSETS MINUS LIABILITIES DOES NOT EQUAL BEGINNING FUND BALANCE. MAKE CORRECTIONS")</f>
        <v>NO ERROR</v>
      </c>
    </row>
    <row r="22" spans="1:5" ht="12.75">
      <c r="A22" s="2" t="s">
        <v>687</v>
      </c>
      <c r="B22" s="158">
        <v>0</v>
      </c>
      <c r="C22" s="3">
        <v>0</v>
      </c>
      <c r="D22" s="4" t="s">
        <v>7</v>
      </c>
      <c r="E22" s="262">
        <v>0</v>
      </c>
    </row>
    <row r="23" spans="1:5" ht="12.75">
      <c r="A23" s="2" t="s">
        <v>600</v>
      </c>
      <c r="B23" s="156">
        <v>0</v>
      </c>
      <c r="C23" s="3">
        <v>0</v>
      </c>
      <c r="D23" s="4" t="s">
        <v>8</v>
      </c>
      <c r="E23" s="262">
        <v>0</v>
      </c>
    </row>
    <row r="24" spans="1:5" ht="12.75">
      <c r="A24" s="2" t="s">
        <v>685</v>
      </c>
      <c r="B24" s="2">
        <v>700000</v>
      </c>
      <c r="C24" s="10">
        <v>2</v>
      </c>
      <c r="D24" s="4" t="s">
        <v>688</v>
      </c>
      <c r="E24" s="262">
        <v>0</v>
      </c>
    </row>
    <row r="25" spans="1:5" ht="12.75">
      <c r="A25" s="2" t="s">
        <v>685</v>
      </c>
      <c r="B25" s="2">
        <v>800000</v>
      </c>
      <c r="C25" s="10">
        <v>2</v>
      </c>
      <c r="D25" s="4" t="s">
        <v>686</v>
      </c>
      <c r="E25" s="262">
        <v>0</v>
      </c>
    </row>
    <row r="26" spans="1:6" ht="20.25" customHeight="1">
      <c r="A26" s="2" t="s">
        <v>685</v>
      </c>
      <c r="B26" s="2">
        <v>900000</v>
      </c>
      <c r="C26" s="10">
        <v>2</v>
      </c>
      <c r="D26" s="4" t="s">
        <v>689</v>
      </c>
      <c r="E26" s="262">
        <v>0</v>
      </c>
      <c r="F26" s="22" t="str">
        <f>IF(E24-E25=E26,"NO ERROR","THE ENDING FUND ASSETS MINUS LIABILITIES DOES NOT EQUAL ENDING FUND BALANCE. MAKE CORRECTIONS")</f>
        <v>NO ERROR</v>
      </c>
    </row>
    <row r="27" spans="4:6" ht="33.75" customHeight="1">
      <c r="D27" s="263" t="s">
        <v>850</v>
      </c>
      <c r="E27" s="264">
        <f>ROUND(E21+E22-E23,2)</f>
        <v>0</v>
      </c>
      <c r="F27" s="22" t="str">
        <f>IF(E27=E26,"NO ERROR","THE BEGINNING FUND BALANCE PLUS REVENUES MINUS EXPENDITURES DOES NOT EQUAL EXPECTED ENDING FUND BALANCE. MAKE CORRECTIONS")</f>
        <v>NO ERROR</v>
      </c>
    </row>
    <row r="28" ht="18" customHeight="1">
      <c r="F28"/>
    </row>
    <row r="29" spans="1:6" ht="8.25" customHeight="1">
      <c r="A29" s="161"/>
      <c r="B29" s="162"/>
      <c r="C29" s="162"/>
      <c r="D29" s="162"/>
      <c r="E29" s="162"/>
      <c r="F29" s="166"/>
    </row>
    <row r="30" spans="4:6" ht="18" customHeight="1">
      <c r="D30" s="163" t="s">
        <v>12</v>
      </c>
      <c r="E30" s="19" t="s">
        <v>6</v>
      </c>
      <c r="F30" s="164" t="s">
        <v>3</v>
      </c>
    </row>
    <row r="31" spans="4:6" ht="18" customHeight="1">
      <c r="D31" s="160" t="s">
        <v>839</v>
      </c>
      <c r="E31" s="19"/>
      <c r="F31" s="159"/>
    </row>
    <row r="32" spans="1:5" ht="22.5">
      <c r="A32" s="150" t="s">
        <v>685</v>
      </c>
      <c r="B32" s="155">
        <v>700000</v>
      </c>
      <c r="C32" s="151">
        <v>1</v>
      </c>
      <c r="D32" s="149" t="s">
        <v>852</v>
      </c>
      <c r="E32" s="262">
        <v>0</v>
      </c>
    </row>
    <row r="33" spans="1:5" ht="22.5">
      <c r="A33" s="150" t="s">
        <v>685</v>
      </c>
      <c r="B33" s="155">
        <v>800000</v>
      </c>
      <c r="C33" s="151">
        <v>1</v>
      </c>
      <c r="D33" s="149" t="s">
        <v>851</v>
      </c>
      <c r="E33" s="262">
        <v>0</v>
      </c>
    </row>
    <row r="34" spans="1:6" ht="22.5">
      <c r="A34" s="150" t="s">
        <v>685</v>
      </c>
      <c r="B34" s="155">
        <v>900000</v>
      </c>
      <c r="C34" s="151">
        <v>1</v>
      </c>
      <c r="D34" s="149" t="s">
        <v>853</v>
      </c>
      <c r="E34" s="262">
        <v>0</v>
      </c>
      <c r="F34" s="22" t="str">
        <f>IF(E32-E33=E34,"NO ERROR","THE BEGINNING FUND ASSETS MINUS LIABILITIES DOES NOT EQUAL BEGINNING FUND BALANCE. MAKE CORRECTIONS")</f>
        <v>NO ERROR</v>
      </c>
    </row>
    <row r="35" spans="1:5" ht="12.75">
      <c r="A35" s="2" t="s">
        <v>687</v>
      </c>
      <c r="B35" s="158">
        <v>0</v>
      </c>
      <c r="C35" s="3">
        <v>0</v>
      </c>
      <c r="D35" s="4" t="s">
        <v>7</v>
      </c>
      <c r="E35" s="262">
        <v>0</v>
      </c>
    </row>
    <row r="36" spans="1:5" ht="12.75">
      <c r="A36" s="2" t="s">
        <v>600</v>
      </c>
      <c r="B36" s="156">
        <v>0</v>
      </c>
      <c r="C36" s="3">
        <v>0</v>
      </c>
      <c r="D36" s="4" t="s">
        <v>8</v>
      </c>
      <c r="E36" s="262">
        <v>0</v>
      </c>
    </row>
    <row r="37" spans="1:5" ht="12.75">
      <c r="A37" s="2" t="s">
        <v>685</v>
      </c>
      <c r="B37" s="2">
        <v>700000</v>
      </c>
      <c r="C37" s="10">
        <v>2</v>
      </c>
      <c r="D37" s="4" t="s">
        <v>688</v>
      </c>
      <c r="E37" s="262">
        <v>0</v>
      </c>
    </row>
    <row r="38" spans="1:5" ht="12.75">
      <c r="A38" s="2" t="s">
        <v>685</v>
      </c>
      <c r="B38" s="2">
        <v>800000</v>
      </c>
      <c r="C38" s="10">
        <v>2</v>
      </c>
      <c r="D38" s="4" t="s">
        <v>686</v>
      </c>
      <c r="E38" s="262">
        <v>0</v>
      </c>
    </row>
    <row r="39" spans="1:6" ht="20.25" customHeight="1">
      <c r="A39" s="2" t="s">
        <v>685</v>
      </c>
      <c r="B39" s="2">
        <v>900000</v>
      </c>
      <c r="C39" s="10">
        <v>2</v>
      </c>
      <c r="D39" s="4" t="s">
        <v>689</v>
      </c>
      <c r="E39" s="262">
        <v>0</v>
      </c>
      <c r="F39" s="22" t="str">
        <f>IF(E37-E38=E39,"NO ERROR","THE ENDING FUND ASSETS MINUS LIABILITIES DOES NOT EQUAL ENDING FUND BALANCE. MAKE CORRECTIONS")</f>
        <v>NO ERROR</v>
      </c>
    </row>
    <row r="40" spans="4:6" ht="33.75" customHeight="1">
      <c r="D40" s="263" t="s">
        <v>850</v>
      </c>
      <c r="E40" s="264">
        <f>ROUND(E34+E35-E36,2)</f>
        <v>0</v>
      </c>
      <c r="F40" s="22" t="str">
        <f>IF(E40=E39,"NO ERROR","THE BEGINNING FUND BALANCE PLUS REVENUES MINUS EXPENDITURES DOES NOT EQUAL EXPECTED ENDING FUND BALANCE. MAKE CORRECTIONS")</f>
        <v>NO ERROR</v>
      </c>
    </row>
    <row r="41" spans="4:6" ht="18" customHeight="1">
      <c r="D41" s="4"/>
      <c r="E41" s="17"/>
      <c r="F41" s="22"/>
    </row>
    <row r="42" spans="1:6" ht="6.75" customHeight="1">
      <c r="A42" s="161"/>
      <c r="B42" s="162"/>
      <c r="C42" s="162"/>
      <c r="D42" s="162"/>
      <c r="E42" s="167"/>
      <c r="F42" s="166"/>
    </row>
    <row r="43" spans="4:6" ht="18" customHeight="1">
      <c r="D43" s="163" t="s">
        <v>13</v>
      </c>
      <c r="E43" s="19" t="s">
        <v>6</v>
      </c>
      <c r="F43" s="164" t="s">
        <v>3</v>
      </c>
    </row>
    <row r="44" spans="4:6" ht="18" customHeight="1">
      <c r="D44" s="160" t="s">
        <v>844</v>
      </c>
      <c r="E44" s="19"/>
      <c r="F44" s="159"/>
    </row>
    <row r="45" spans="1:5" ht="22.5">
      <c r="A45" s="150" t="s">
        <v>685</v>
      </c>
      <c r="B45" s="155">
        <v>700000</v>
      </c>
      <c r="C45" s="151">
        <v>1</v>
      </c>
      <c r="D45" s="149" t="s">
        <v>852</v>
      </c>
      <c r="E45" s="262">
        <v>0</v>
      </c>
    </row>
    <row r="46" spans="1:6" ht="22.5">
      <c r="A46" s="150" t="s">
        <v>685</v>
      </c>
      <c r="B46" s="155">
        <v>800000</v>
      </c>
      <c r="C46" s="151">
        <v>1</v>
      </c>
      <c r="D46" s="149" t="s">
        <v>851</v>
      </c>
      <c r="E46" s="262">
        <v>0</v>
      </c>
      <c r="F46" s="22" t="str">
        <f>IF(E45=E46,"NO ERROR","THE BEGINNING FUND ASSETS DOES NOT EQUAL BEGINNING LIABILITIES. MAKE CORRECTIONS")</f>
        <v>NO ERROR</v>
      </c>
    </row>
    <row r="47" spans="1:5" ht="12.75">
      <c r="A47" s="2" t="s">
        <v>687</v>
      </c>
      <c r="B47" s="158">
        <v>0</v>
      </c>
      <c r="C47" s="3">
        <v>0</v>
      </c>
      <c r="D47" s="4" t="s">
        <v>7</v>
      </c>
      <c r="E47" s="262">
        <v>0</v>
      </c>
    </row>
    <row r="48" spans="1:6" ht="17.25" customHeight="1">
      <c r="A48" s="2" t="s">
        <v>600</v>
      </c>
      <c r="B48" s="156">
        <v>0</v>
      </c>
      <c r="C48" s="3">
        <v>0</v>
      </c>
      <c r="D48" s="4" t="s">
        <v>8</v>
      </c>
      <c r="E48" s="262">
        <v>0</v>
      </c>
      <c r="F48" s="22" t="str">
        <f>IF(E48=E47,"NO ERROR","REVENUES  DOES NOT EQUAL EXPENDITURES. MAKE CORRECTIONS")</f>
        <v>NO ERROR</v>
      </c>
    </row>
    <row r="49" spans="1:5" ht="12.75">
      <c r="A49" s="2" t="s">
        <v>685</v>
      </c>
      <c r="B49" s="2">
        <v>700000</v>
      </c>
      <c r="C49" s="10">
        <v>2</v>
      </c>
      <c r="D49" s="4" t="s">
        <v>688</v>
      </c>
      <c r="E49" s="262">
        <v>0</v>
      </c>
    </row>
    <row r="50" spans="1:6" ht="12.75">
      <c r="A50" s="2" t="s">
        <v>685</v>
      </c>
      <c r="B50" s="2">
        <v>800000</v>
      </c>
      <c r="C50" s="10">
        <v>2</v>
      </c>
      <c r="D50" s="4" t="s">
        <v>686</v>
      </c>
      <c r="E50" s="262">
        <v>0</v>
      </c>
      <c r="F50" s="22" t="str">
        <f>IF(E49=E50,"NO ERROR","THE ENDING FUND ASSETS DOES NOT EQUAL ENDING LIABILITIES. MAKE CORRECTIONS")</f>
        <v>NO ERROR</v>
      </c>
    </row>
    <row r="51" spans="4:6" ht="33.75" customHeight="1">
      <c r="D51" s="60" t="s">
        <v>861</v>
      </c>
      <c r="E51" s="264" t="s">
        <v>4</v>
      </c>
      <c r="F51" s="22"/>
    </row>
    <row r="52" spans="5:6" ht="18" customHeight="1">
      <c r="E52" s="17"/>
      <c r="F52" s="21"/>
    </row>
    <row r="53" spans="1:6" ht="6.75" customHeight="1">
      <c r="A53" s="161"/>
      <c r="B53" s="162"/>
      <c r="C53" s="162"/>
      <c r="D53" s="162"/>
      <c r="E53" s="167"/>
      <c r="F53" s="166"/>
    </row>
    <row r="54" spans="4:6" ht="18" customHeight="1">
      <c r="D54" s="163" t="s">
        <v>14</v>
      </c>
      <c r="E54" s="19" t="s">
        <v>6</v>
      </c>
      <c r="F54" s="164" t="s">
        <v>3</v>
      </c>
    </row>
    <row r="55" spans="4:6" ht="18" customHeight="1">
      <c r="D55" s="160" t="s">
        <v>845</v>
      </c>
      <c r="E55" s="19"/>
      <c r="F55" s="159"/>
    </row>
    <row r="56" spans="1:5" ht="22.5">
      <c r="A56" s="150" t="s">
        <v>685</v>
      </c>
      <c r="B56" s="155">
        <v>700000</v>
      </c>
      <c r="C56" s="151">
        <v>1</v>
      </c>
      <c r="D56" s="149" t="s">
        <v>852</v>
      </c>
      <c r="E56" s="262">
        <v>0</v>
      </c>
    </row>
    <row r="57" spans="1:5" ht="22.5">
      <c r="A57" s="150" t="s">
        <v>685</v>
      </c>
      <c r="B57" s="155">
        <v>800000</v>
      </c>
      <c r="C57" s="151">
        <v>1</v>
      </c>
      <c r="D57" s="149" t="s">
        <v>851</v>
      </c>
      <c r="E57" s="262">
        <v>0</v>
      </c>
    </row>
    <row r="58" spans="1:6" ht="22.5">
      <c r="A58" s="150" t="s">
        <v>685</v>
      </c>
      <c r="B58" s="155">
        <v>900000</v>
      </c>
      <c r="C58" s="151">
        <v>1</v>
      </c>
      <c r="D58" s="149" t="s">
        <v>853</v>
      </c>
      <c r="E58" s="262">
        <v>0</v>
      </c>
      <c r="F58" s="22" t="str">
        <f>IF(E56-E57=E58,"NO ERROR","THE BEGINNING FUND ASSETS MINUS LIABILITIES DOES NOT EQUAL BEGINNING FUND BALANCE. MAKE CORRECTIONS")</f>
        <v>NO ERROR</v>
      </c>
    </row>
    <row r="59" spans="1:5" ht="12.75">
      <c r="A59" s="2" t="s">
        <v>687</v>
      </c>
      <c r="B59" s="158">
        <v>0</v>
      </c>
      <c r="C59" s="3">
        <v>0</v>
      </c>
      <c r="D59" s="4" t="s">
        <v>7</v>
      </c>
      <c r="E59" s="262">
        <v>0</v>
      </c>
    </row>
    <row r="60" spans="1:5" ht="12.75">
      <c r="A60" s="2" t="s">
        <v>600</v>
      </c>
      <c r="B60" s="156">
        <v>0</v>
      </c>
      <c r="C60" s="3">
        <v>0</v>
      </c>
      <c r="D60" s="4" t="s">
        <v>8</v>
      </c>
      <c r="E60" s="262">
        <v>0</v>
      </c>
    </row>
    <row r="61" spans="1:5" ht="12.75">
      <c r="A61" s="2" t="s">
        <v>685</v>
      </c>
      <c r="B61" s="2">
        <v>700000</v>
      </c>
      <c r="C61" s="10">
        <v>2</v>
      </c>
      <c r="D61" s="4" t="s">
        <v>688</v>
      </c>
      <c r="E61" s="262">
        <v>0</v>
      </c>
    </row>
    <row r="62" spans="1:5" ht="12.75">
      <c r="A62" s="2" t="s">
        <v>685</v>
      </c>
      <c r="B62" s="2">
        <v>800000</v>
      </c>
      <c r="C62" s="10">
        <v>2</v>
      </c>
      <c r="D62" s="4" t="s">
        <v>686</v>
      </c>
      <c r="E62" s="262">
        <v>0</v>
      </c>
    </row>
    <row r="63" spans="1:6" ht="20.25" customHeight="1">
      <c r="A63" s="2" t="s">
        <v>685</v>
      </c>
      <c r="B63" s="2">
        <v>900000</v>
      </c>
      <c r="C63" s="10">
        <v>2</v>
      </c>
      <c r="D63" s="4" t="s">
        <v>689</v>
      </c>
      <c r="E63" s="262">
        <v>0</v>
      </c>
      <c r="F63" s="22" t="str">
        <f>IF(E61-E62=E63,"NO ERROR","THE ENDING FUND ASSETS MINUS LIABILITIES DOES NOT EQUAL ENDING FUND BALANCE. MAKE CORRECTIONS")</f>
        <v>NO ERROR</v>
      </c>
    </row>
    <row r="64" spans="4:6" ht="33.75" customHeight="1">
      <c r="D64" s="263" t="s">
        <v>850</v>
      </c>
      <c r="E64" s="264">
        <f>ROUND(E58+E59-E60,2)</f>
        <v>0</v>
      </c>
      <c r="F64" s="22" t="str">
        <f>IF(E64=E63,"NO ERROR","THE BEGINNING FUND BALANCE PLUS REVENUES MINUS EXPENDITURES DOES NOT EQUAL EXPECTED ENDING FUND BALANCE. MAKE CORRECTIONS")</f>
        <v>NO ERROR</v>
      </c>
    </row>
    <row r="65" spans="4:6" ht="18" customHeight="1">
      <c r="D65" s="4"/>
      <c r="E65" s="23"/>
      <c r="F65" s="22"/>
    </row>
    <row r="66" spans="1:6" ht="6.75" customHeight="1">
      <c r="A66" s="161"/>
      <c r="B66" s="162"/>
      <c r="C66" s="162"/>
      <c r="D66" s="162"/>
      <c r="E66" s="167"/>
      <c r="F66" s="166"/>
    </row>
    <row r="67" spans="4:6" ht="18" customHeight="1">
      <c r="D67" s="163" t="s">
        <v>15</v>
      </c>
      <c r="E67" s="19" t="s">
        <v>6</v>
      </c>
      <c r="F67" s="164" t="s">
        <v>3</v>
      </c>
    </row>
    <row r="68" spans="4:6" ht="18" customHeight="1">
      <c r="D68" s="160" t="s">
        <v>846</v>
      </c>
      <c r="E68" s="19"/>
      <c r="F68" s="159"/>
    </row>
    <row r="69" spans="1:5" ht="22.5">
      <c r="A69" s="150" t="s">
        <v>685</v>
      </c>
      <c r="B69" s="155">
        <v>700000</v>
      </c>
      <c r="C69" s="151">
        <v>1</v>
      </c>
      <c r="D69" s="149" t="s">
        <v>852</v>
      </c>
      <c r="E69" s="262">
        <v>0</v>
      </c>
    </row>
    <row r="70" spans="1:5" ht="22.5">
      <c r="A70" s="150" t="s">
        <v>685</v>
      </c>
      <c r="B70" s="155">
        <v>800000</v>
      </c>
      <c r="C70" s="151">
        <v>1</v>
      </c>
      <c r="D70" s="149" t="s">
        <v>851</v>
      </c>
      <c r="E70" s="262">
        <v>0</v>
      </c>
    </row>
    <row r="71" spans="1:6" ht="22.5">
      <c r="A71" s="150" t="s">
        <v>685</v>
      </c>
      <c r="B71" s="155">
        <v>900000</v>
      </c>
      <c r="C71" s="151">
        <v>1</v>
      </c>
      <c r="D71" s="149" t="s">
        <v>853</v>
      </c>
      <c r="E71" s="262">
        <v>0</v>
      </c>
      <c r="F71" s="22" t="str">
        <f>IF(E69-E70=E71,"NO ERROR","THE BEGINNING FUND ASSETS MINUS LIABILITIES DOES NOT EQUAL BEGINNING FUND BALANCE. MAKE CORRECTIONS")</f>
        <v>NO ERROR</v>
      </c>
    </row>
    <row r="72" spans="1:5" ht="12.75">
      <c r="A72" s="2" t="s">
        <v>687</v>
      </c>
      <c r="B72" s="158">
        <v>0</v>
      </c>
      <c r="C72" s="3">
        <v>0</v>
      </c>
      <c r="D72" s="4" t="s">
        <v>7</v>
      </c>
      <c r="E72" s="262">
        <v>0</v>
      </c>
    </row>
    <row r="73" spans="1:5" ht="12.75">
      <c r="A73" s="2" t="s">
        <v>600</v>
      </c>
      <c r="B73" s="156">
        <v>0</v>
      </c>
      <c r="C73" s="3">
        <v>0</v>
      </c>
      <c r="D73" s="4" t="s">
        <v>8</v>
      </c>
      <c r="E73" s="262">
        <v>0</v>
      </c>
    </row>
    <row r="74" spans="1:5" ht="12.75">
      <c r="A74" s="2" t="s">
        <v>685</v>
      </c>
      <c r="B74" s="2">
        <v>700000</v>
      </c>
      <c r="C74" s="10">
        <v>1</v>
      </c>
      <c r="D74" s="4" t="s">
        <v>688</v>
      </c>
      <c r="E74" s="262">
        <v>0</v>
      </c>
    </row>
    <row r="75" spans="1:5" ht="12.75">
      <c r="A75" s="2" t="s">
        <v>685</v>
      </c>
      <c r="B75" s="2">
        <v>800000</v>
      </c>
      <c r="C75" s="10">
        <v>2</v>
      </c>
      <c r="D75" s="4" t="s">
        <v>686</v>
      </c>
      <c r="E75" s="262">
        <v>0</v>
      </c>
    </row>
    <row r="76" spans="1:6" ht="18" customHeight="1">
      <c r="A76" s="2" t="s">
        <v>685</v>
      </c>
      <c r="B76" s="2">
        <v>900000</v>
      </c>
      <c r="C76" s="10">
        <v>2</v>
      </c>
      <c r="D76" s="4" t="s">
        <v>689</v>
      </c>
      <c r="E76" s="262">
        <v>0</v>
      </c>
      <c r="F76" s="22" t="str">
        <f>IF(E74-E75=E76,"NO ERROR","THE ENDING FUND ASSETS MINUS LIABILITIES DOES NOT EQUAL ENDING FUND BALANCE. MAKE CORRECTIONS")</f>
        <v>NO ERROR</v>
      </c>
    </row>
    <row r="77" spans="4:6" ht="33.75" customHeight="1">
      <c r="D77" s="263" t="s">
        <v>850</v>
      </c>
      <c r="E77" s="264">
        <f>ROUND(E71+E72-E73,2)</f>
        <v>0</v>
      </c>
      <c r="F77" s="22" t="str">
        <f>IF(E77=E76,"NO ERROR","THE BEGINNING FUND BALANCE PLUS REVENUES MINUS EXPENDITURES DOES NOT EQUAL EXPECTED ENDING FUND BALANCE. MAKE CORRECTIONS")</f>
        <v>NO ERROR</v>
      </c>
    </row>
    <row r="78" spans="4:6" ht="18" customHeight="1">
      <c r="D78" s="4"/>
      <c r="F78" s="22"/>
    </row>
    <row r="79" spans="1:6" ht="6.75" customHeight="1">
      <c r="A79" s="161"/>
      <c r="B79" s="162"/>
      <c r="C79" s="162"/>
      <c r="D79" s="162"/>
      <c r="E79" s="167"/>
      <c r="F79" s="166"/>
    </row>
    <row r="80" spans="4:6" ht="18" customHeight="1">
      <c r="D80" s="163" t="s">
        <v>16</v>
      </c>
      <c r="E80" s="19" t="s">
        <v>6</v>
      </c>
      <c r="F80" s="164" t="s">
        <v>3</v>
      </c>
    </row>
    <row r="81" spans="4:6" ht="18" customHeight="1">
      <c r="D81" s="160" t="s">
        <v>17</v>
      </c>
      <c r="E81" s="19"/>
      <c r="F81" s="159"/>
    </row>
    <row r="82" spans="1:5" ht="22.5">
      <c r="A82" s="150" t="s">
        <v>685</v>
      </c>
      <c r="B82" s="155">
        <v>700000</v>
      </c>
      <c r="C82" s="151">
        <v>1</v>
      </c>
      <c r="D82" s="149" t="s">
        <v>852</v>
      </c>
      <c r="E82" s="262">
        <v>0</v>
      </c>
    </row>
    <row r="83" spans="1:5" ht="22.5">
      <c r="A83" s="150" t="s">
        <v>685</v>
      </c>
      <c r="B83" s="155">
        <v>800000</v>
      </c>
      <c r="C83" s="151">
        <v>1</v>
      </c>
      <c r="D83" s="149" t="s">
        <v>851</v>
      </c>
      <c r="E83" s="262">
        <v>0</v>
      </c>
    </row>
    <row r="84" spans="1:6" ht="22.5">
      <c r="A84" s="150" t="s">
        <v>685</v>
      </c>
      <c r="B84" s="155">
        <v>900000</v>
      </c>
      <c r="C84" s="151">
        <v>1</v>
      </c>
      <c r="D84" s="149" t="s">
        <v>853</v>
      </c>
      <c r="E84" s="262">
        <v>0</v>
      </c>
      <c r="F84" s="22" t="str">
        <f>IF(E82-E83=E84,"NO ERROR","THE BEGINNING FUND ASSETS MINUS LIABILITIES DOES NOT EQUAL BEGINNING FUND BALANCE. MAKE CORRECTIONS")</f>
        <v>NO ERROR</v>
      </c>
    </row>
    <row r="85" spans="1:5" ht="12.75">
      <c r="A85" s="2" t="s">
        <v>687</v>
      </c>
      <c r="B85" s="158">
        <v>0</v>
      </c>
      <c r="C85" s="3">
        <v>0</v>
      </c>
      <c r="D85" s="4" t="s">
        <v>7</v>
      </c>
      <c r="E85" s="262">
        <v>0</v>
      </c>
    </row>
    <row r="86" spans="1:5" ht="12.75">
      <c r="A86" s="2" t="s">
        <v>600</v>
      </c>
      <c r="B86" s="156">
        <v>0</v>
      </c>
      <c r="C86" s="3">
        <v>0</v>
      </c>
      <c r="D86" s="4" t="s">
        <v>8</v>
      </c>
      <c r="E86" s="262">
        <v>0</v>
      </c>
    </row>
    <row r="87" spans="1:5" ht="12.75">
      <c r="A87" s="2" t="s">
        <v>685</v>
      </c>
      <c r="B87" s="2">
        <v>700000</v>
      </c>
      <c r="C87" s="10">
        <v>2</v>
      </c>
      <c r="D87" s="4" t="s">
        <v>688</v>
      </c>
      <c r="E87" s="262">
        <v>0</v>
      </c>
    </row>
    <row r="88" spans="1:5" ht="12.75">
      <c r="A88" s="2" t="s">
        <v>685</v>
      </c>
      <c r="B88" s="2">
        <v>800000</v>
      </c>
      <c r="C88" s="10">
        <v>2</v>
      </c>
      <c r="D88" s="4" t="s">
        <v>686</v>
      </c>
      <c r="E88" s="262">
        <v>0</v>
      </c>
    </row>
    <row r="89" spans="1:6" ht="21.75" customHeight="1">
      <c r="A89" s="2" t="s">
        <v>685</v>
      </c>
      <c r="B89" s="2">
        <v>900000</v>
      </c>
      <c r="C89" s="10">
        <v>2</v>
      </c>
      <c r="D89" s="4" t="s">
        <v>689</v>
      </c>
      <c r="E89" s="262">
        <v>0</v>
      </c>
      <c r="F89" s="22" t="str">
        <f>IF(E87-E88=E89,"NO ERROR","THE ENDING FUND ASSETS MINUS LIABILITIES DOES NOT EQUAL ENDING FUND BALANCE. MAKE CORRECTIONS")</f>
        <v>NO ERROR</v>
      </c>
    </row>
    <row r="90" spans="4:6" ht="33.75" customHeight="1">
      <c r="D90" s="263" t="s">
        <v>850</v>
      </c>
      <c r="E90" s="264">
        <f>ROUND(E84+E85-E86,2)</f>
        <v>0</v>
      </c>
      <c r="F90" s="22" t="str">
        <f>IF(E90=E89,"NO ERROR","THE BEGINNING FUND BALANCE PLUS REVENUES MINUS EXPENDITURES DOES NOT EQUAL EXPECTED ENDING FUND BALANCE. MAKE CORRECTIONS")</f>
        <v>NO ERROR</v>
      </c>
    </row>
    <row r="91" spans="4:6" ht="18" customHeight="1">
      <c r="D91" s="4"/>
      <c r="F91" s="22"/>
    </row>
    <row r="92" spans="1:6" ht="6.75" customHeight="1">
      <c r="A92" s="161"/>
      <c r="B92" s="162"/>
      <c r="C92" s="162"/>
      <c r="D92" s="162"/>
      <c r="E92" s="167"/>
      <c r="F92" s="166"/>
    </row>
    <row r="93" spans="4:6" ht="18" customHeight="1">
      <c r="D93" s="163" t="s">
        <v>18</v>
      </c>
      <c r="E93" s="19" t="s">
        <v>6</v>
      </c>
      <c r="F93" s="164" t="s">
        <v>3</v>
      </c>
    </row>
    <row r="94" spans="4:6" ht="18" customHeight="1">
      <c r="D94" s="160" t="s">
        <v>840</v>
      </c>
      <c r="E94" s="19"/>
      <c r="F94" s="159"/>
    </row>
    <row r="95" spans="1:5" ht="22.5">
      <c r="A95" s="150" t="s">
        <v>685</v>
      </c>
      <c r="B95" s="155">
        <v>700000</v>
      </c>
      <c r="C95" s="151">
        <v>1</v>
      </c>
      <c r="D95" s="149" t="s">
        <v>852</v>
      </c>
      <c r="E95" s="262">
        <v>0</v>
      </c>
    </row>
    <row r="96" spans="1:5" ht="22.5">
      <c r="A96" s="150" t="s">
        <v>685</v>
      </c>
      <c r="B96" s="155">
        <v>800000</v>
      </c>
      <c r="C96" s="151">
        <v>1</v>
      </c>
      <c r="D96" s="149" t="s">
        <v>851</v>
      </c>
      <c r="E96" s="262">
        <v>0</v>
      </c>
    </row>
    <row r="97" spans="1:6" ht="22.5">
      <c r="A97" s="150" t="s">
        <v>685</v>
      </c>
      <c r="B97" s="155">
        <v>900000</v>
      </c>
      <c r="C97" s="151">
        <v>1</v>
      </c>
      <c r="D97" s="149" t="s">
        <v>853</v>
      </c>
      <c r="E97" s="262">
        <v>0</v>
      </c>
      <c r="F97" s="22" t="str">
        <f>IF(E95-E96=E97,"NO ERROR","THE BEGINNING FUND ASSETS MINUS LIABILITIES DOES NOT EQUAL BEGINNING FUND BALANCE. MAKE CORRECTIONS")</f>
        <v>NO ERROR</v>
      </c>
    </row>
    <row r="98" spans="1:5" ht="12.75">
      <c r="A98" s="2" t="s">
        <v>687</v>
      </c>
      <c r="B98" s="158">
        <v>0</v>
      </c>
      <c r="C98" s="3">
        <v>0</v>
      </c>
      <c r="D98" s="4" t="s">
        <v>7</v>
      </c>
      <c r="E98" s="262">
        <v>0</v>
      </c>
    </row>
    <row r="99" spans="1:5" ht="12.75">
      <c r="A99" s="2" t="s">
        <v>600</v>
      </c>
      <c r="B99" s="156">
        <v>0</v>
      </c>
      <c r="C99" s="3">
        <v>0</v>
      </c>
      <c r="D99" s="4" t="s">
        <v>8</v>
      </c>
      <c r="E99" s="262">
        <v>0</v>
      </c>
    </row>
    <row r="100" spans="1:5" ht="12.75">
      <c r="A100" s="2" t="s">
        <v>685</v>
      </c>
      <c r="B100" s="2">
        <v>700000</v>
      </c>
      <c r="C100" s="10">
        <v>2</v>
      </c>
      <c r="D100" s="4" t="s">
        <v>688</v>
      </c>
      <c r="E100" s="262">
        <v>0</v>
      </c>
    </row>
    <row r="101" spans="1:5" ht="12.75">
      <c r="A101" s="2" t="s">
        <v>685</v>
      </c>
      <c r="B101" s="2">
        <v>800000</v>
      </c>
      <c r="C101" s="10">
        <v>2</v>
      </c>
      <c r="D101" s="4" t="s">
        <v>686</v>
      </c>
      <c r="E101" s="262">
        <v>0</v>
      </c>
    </row>
    <row r="102" spans="1:6" ht="18.75" customHeight="1">
      <c r="A102" s="2" t="s">
        <v>685</v>
      </c>
      <c r="B102" s="2">
        <v>900000</v>
      </c>
      <c r="C102" s="10">
        <v>2</v>
      </c>
      <c r="D102" s="4" t="s">
        <v>689</v>
      </c>
      <c r="E102" s="262">
        <v>0</v>
      </c>
      <c r="F102" s="22" t="str">
        <f>IF(E100-E101=E102,"NO ERROR","THE ENDING FUND ASSETS MINUS LIABILITIES DOES NOT EQUAL ENDING FUND BALANCE. MAKE CORRECTIONS")</f>
        <v>NO ERROR</v>
      </c>
    </row>
    <row r="103" spans="4:6" ht="33.75" customHeight="1">
      <c r="D103" s="263" t="s">
        <v>850</v>
      </c>
      <c r="E103" s="264">
        <f>ROUND(E97+E98-E99,2)</f>
        <v>0</v>
      </c>
      <c r="F103" s="22" t="str">
        <f>IF(E103=E102,"NO ERROR","THE BEGINNING FUND BALANCE PLUS REVENUES MINUS EXPENDITURES DOES NOT EQUAL EXPECTED ENDING FUND BALANCE. MAKE CORRECTIONS")</f>
        <v>NO ERROR</v>
      </c>
    </row>
    <row r="104" spans="1:6" ht="6.75" customHeight="1">
      <c r="A104" s="161"/>
      <c r="B104" s="162"/>
      <c r="C104" s="162"/>
      <c r="D104" s="162"/>
      <c r="E104" s="167"/>
      <c r="F104" s="166"/>
    </row>
    <row r="105" spans="4:6" ht="18" customHeight="1">
      <c r="D105" s="163" t="s">
        <v>868</v>
      </c>
      <c r="E105" s="19" t="s">
        <v>6</v>
      </c>
      <c r="F105" s="164" t="s">
        <v>3</v>
      </c>
    </row>
    <row r="106" spans="4:6" ht="18" customHeight="1">
      <c r="D106" s="160" t="s">
        <v>869</v>
      </c>
      <c r="E106" s="19"/>
      <c r="F106" s="159"/>
    </row>
    <row r="107" spans="1:5" ht="22.5" customHeight="1">
      <c r="A107" s="150" t="s">
        <v>685</v>
      </c>
      <c r="B107" s="155">
        <v>700000</v>
      </c>
      <c r="C107" s="151">
        <v>1</v>
      </c>
      <c r="D107" s="149" t="s">
        <v>852</v>
      </c>
      <c r="E107" s="262">
        <v>0</v>
      </c>
    </row>
    <row r="108" spans="1:5" ht="22.5" customHeight="1">
      <c r="A108" s="150" t="s">
        <v>685</v>
      </c>
      <c r="B108" s="155">
        <v>800000</v>
      </c>
      <c r="C108" s="151">
        <v>1</v>
      </c>
      <c r="D108" s="149" t="s">
        <v>851</v>
      </c>
      <c r="E108" s="262">
        <v>0</v>
      </c>
    </row>
    <row r="109" spans="1:6" ht="22.5" customHeight="1">
      <c r="A109" s="150" t="s">
        <v>685</v>
      </c>
      <c r="B109" s="155">
        <v>900000</v>
      </c>
      <c r="C109" s="151">
        <v>1</v>
      </c>
      <c r="D109" s="149" t="s">
        <v>853</v>
      </c>
      <c r="E109" s="262">
        <v>0</v>
      </c>
      <c r="F109" s="22" t="str">
        <f>IF(E107-E108=E109,"NO ERROR","THE BEGINNING FUND ASSETS MINUS LIABILITIES DOES NOT EQUAL BEGINNING FUND BALANCE. MAKE CORRECTIONS")</f>
        <v>NO ERROR</v>
      </c>
    </row>
    <row r="110" spans="1:5" ht="12.75" customHeight="1">
      <c r="A110" s="2" t="s">
        <v>687</v>
      </c>
      <c r="B110" s="158">
        <v>0</v>
      </c>
      <c r="C110" s="3">
        <v>0</v>
      </c>
      <c r="D110" s="4" t="s">
        <v>7</v>
      </c>
      <c r="E110" s="262">
        <v>0</v>
      </c>
    </row>
    <row r="111" spans="1:5" ht="12.75" customHeight="1">
      <c r="A111" s="2" t="s">
        <v>600</v>
      </c>
      <c r="B111" s="156">
        <v>0</v>
      </c>
      <c r="C111" s="3">
        <v>0</v>
      </c>
      <c r="D111" s="4" t="s">
        <v>8</v>
      </c>
      <c r="E111" s="262">
        <v>0</v>
      </c>
    </row>
    <row r="112" spans="1:5" ht="12.75" customHeight="1">
      <c r="A112" s="2" t="s">
        <v>685</v>
      </c>
      <c r="B112" s="2">
        <v>700000</v>
      </c>
      <c r="C112" s="10">
        <v>2</v>
      </c>
      <c r="D112" s="4" t="s">
        <v>688</v>
      </c>
      <c r="E112" s="262">
        <v>0</v>
      </c>
    </row>
    <row r="113" spans="1:5" ht="12.75" customHeight="1">
      <c r="A113" s="2" t="s">
        <v>685</v>
      </c>
      <c r="B113" s="2">
        <v>800000</v>
      </c>
      <c r="C113" s="10">
        <v>2</v>
      </c>
      <c r="D113" s="4" t="s">
        <v>686</v>
      </c>
      <c r="E113" s="262">
        <v>0</v>
      </c>
    </row>
    <row r="114" spans="1:6" ht="18.75" customHeight="1">
      <c r="A114" s="2" t="s">
        <v>685</v>
      </c>
      <c r="B114" s="2">
        <v>900000</v>
      </c>
      <c r="C114" s="10">
        <v>2</v>
      </c>
      <c r="D114" s="4" t="s">
        <v>689</v>
      </c>
      <c r="E114" s="262">
        <v>0</v>
      </c>
      <c r="F114" s="22" t="str">
        <f>IF(E112-E113=E114,"NO ERROR","THE ENDING FUND ASSETS MINUS LIABILITIES DOES NOT EQUAL ENDING FUND BALANCE. MAKE CORRECTIONS")</f>
        <v>NO ERROR</v>
      </c>
    </row>
    <row r="115" spans="4:6" ht="33.75" customHeight="1">
      <c r="D115" s="263" t="s">
        <v>850</v>
      </c>
      <c r="E115" s="264">
        <f>ROUND(E109+E110-E111,2)</f>
        <v>0</v>
      </c>
      <c r="F115" s="22" t="str">
        <f>IF(E115=E114,"NO ERROR","THE BEGINNING FUND BALANCE PLUS REVENUES MINUS EXPENDITURES DOES NOT EQUAL EXPECTED ENDING FUND BALANCE. MAKE CORRECTIONS")</f>
        <v>NO ERROR</v>
      </c>
    </row>
    <row r="116" spans="4:6" ht="18" customHeight="1">
      <c r="D116" s="4"/>
      <c r="F116" s="22"/>
    </row>
    <row r="117" spans="1:6" ht="6.75" customHeight="1">
      <c r="A117" s="161"/>
      <c r="B117" s="162"/>
      <c r="C117" s="162"/>
      <c r="D117" s="162"/>
      <c r="E117" s="167"/>
      <c r="F117" s="166"/>
    </row>
    <row r="118" spans="4:6" ht="18" customHeight="1">
      <c r="D118" s="163" t="s">
        <v>19</v>
      </c>
      <c r="E118" s="19" t="s">
        <v>6</v>
      </c>
      <c r="F118" s="164" t="s">
        <v>3</v>
      </c>
    </row>
    <row r="119" spans="4:6" ht="18" customHeight="1">
      <c r="D119" s="160" t="s">
        <v>20</v>
      </c>
      <c r="E119" s="19"/>
      <c r="F119" s="159"/>
    </row>
    <row r="120" spans="1:5" ht="22.5">
      <c r="A120" s="150" t="s">
        <v>685</v>
      </c>
      <c r="B120" s="155">
        <v>700000</v>
      </c>
      <c r="C120" s="151">
        <v>1</v>
      </c>
      <c r="D120" s="149" t="s">
        <v>852</v>
      </c>
      <c r="E120" s="262">
        <v>0</v>
      </c>
    </row>
    <row r="121" spans="1:5" ht="22.5">
      <c r="A121" s="150" t="s">
        <v>685</v>
      </c>
      <c r="B121" s="155">
        <v>800000</v>
      </c>
      <c r="C121" s="151">
        <v>1</v>
      </c>
      <c r="D121" s="149" t="s">
        <v>851</v>
      </c>
      <c r="E121" s="262">
        <v>0</v>
      </c>
    </row>
    <row r="122" spans="1:6" ht="22.5">
      <c r="A122" s="150" t="s">
        <v>685</v>
      </c>
      <c r="B122" s="155">
        <v>900000</v>
      </c>
      <c r="C122" s="151">
        <v>1</v>
      </c>
      <c r="D122" s="149" t="s">
        <v>853</v>
      </c>
      <c r="E122" s="262">
        <v>0</v>
      </c>
      <c r="F122" s="22" t="str">
        <f>IF(E120-E121=E122,"NO ERROR","THE BEGINNING FUND ASSETS MINUS LIABILITIES DOES NOT EQUAL BEGINNING FUND BALANCE. MAKE CORRECTIONS")</f>
        <v>NO ERROR</v>
      </c>
    </row>
    <row r="123" spans="1:5" ht="12.75">
      <c r="A123" s="2" t="s">
        <v>687</v>
      </c>
      <c r="B123" s="158">
        <v>0</v>
      </c>
      <c r="C123" s="3">
        <v>0</v>
      </c>
      <c r="D123" s="4" t="s">
        <v>7</v>
      </c>
      <c r="E123" s="262">
        <v>0</v>
      </c>
    </row>
    <row r="124" spans="1:5" ht="12.75">
      <c r="A124" s="2" t="s">
        <v>600</v>
      </c>
      <c r="B124" s="156">
        <v>0</v>
      </c>
      <c r="C124" s="3">
        <v>0</v>
      </c>
      <c r="D124" s="4" t="s">
        <v>8</v>
      </c>
      <c r="E124" s="262">
        <v>0</v>
      </c>
    </row>
    <row r="125" spans="1:5" ht="12.75">
      <c r="A125" s="2" t="s">
        <v>685</v>
      </c>
      <c r="B125" s="2">
        <v>700000</v>
      </c>
      <c r="C125" s="10">
        <v>2</v>
      </c>
      <c r="D125" s="4" t="s">
        <v>688</v>
      </c>
      <c r="E125" s="262">
        <v>0</v>
      </c>
    </row>
    <row r="126" spans="1:5" ht="12.75">
      <c r="A126" s="2" t="s">
        <v>685</v>
      </c>
      <c r="B126" s="2">
        <v>800000</v>
      </c>
      <c r="C126" s="10">
        <v>2</v>
      </c>
      <c r="D126" s="4" t="s">
        <v>686</v>
      </c>
      <c r="E126" s="262">
        <v>0</v>
      </c>
    </row>
    <row r="127" spans="1:6" ht="18" customHeight="1">
      <c r="A127" s="2" t="s">
        <v>685</v>
      </c>
      <c r="B127" s="2">
        <v>900000</v>
      </c>
      <c r="C127" s="10">
        <v>2</v>
      </c>
      <c r="D127" s="4" t="s">
        <v>689</v>
      </c>
      <c r="E127" s="262">
        <v>0</v>
      </c>
      <c r="F127" s="22" t="str">
        <f>IF(E125-E126=E127,"NO ERROR","THE ENDING FUND ASSETS MINUS LIABILITIES DOES NOT EQUAL ENDING FUND BALANCE. MAKE CORRECTIONS")</f>
        <v>NO ERROR</v>
      </c>
    </row>
    <row r="128" spans="4:6" ht="33.75" customHeight="1">
      <c r="D128" s="263" t="s">
        <v>850</v>
      </c>
      <c r="E128" s="264">
        <f>ROUND(E122+E123-E124,2)</f>
        <v>0</v>
      </c>
      <c r="F128" s="22" t="str">
        <f>IF(E128=E127,"NO ERROR","THE BEGINNING FUND BALANCE PLUS REVENUES MINUS EXPENDITURES DOES NOT EQUAL EXPECTED ENDING FUND BALANCE. MAKE CORRECTIONS")</f>
        <v>NO ERROR</v>
      </c>
    </row>
    <row r="129" spans="4:6" ht="18" customHeight="1">
      <c r="D129" s="4"/>
      <c r="F129" s="22"/>
    </row>
    <row r="130" spans="1:6" ht="6.75" customHeight="1">
      <c r="A130" s="161"/>
      <c r="B130" s="162"/>
      <c r="C130" s="162"/>
      <c r="D130" s="162"/>
      <c r="E130" s="167"/>
      <c r="F130" s="166"/>
    </row>
    <row r="131" spans="4:6" ht="18" customHeight="1">
      <c r="D131" s="163" t="s">
        <v>21</v>
      </c>
      <c r="E131" s="19" t="s">
        <v>6</v>
      </c>
      <c r="F131" s="164" t="s">
        <v>3</v>
      </c>
    </row>
    <row r="132" spans="4:6" ht="18" customHeight="1">
      <c r="D132" s="160" t="s">
        <v>0</v>
      </c>
      <c r="E132" s="19"/>
      <c r="F132" s="159"/>
    </row>
    <row r="133" spans="1:5" ht="22.5">
      <c r="A133" s="150" t="s">
        <v>685</v>
      </c>
      <c r="B133" s="155">
        <v>700000</v>
      </c>
      <c r="C133" s="151">
        <v>1</v>
      </c>
      <c r="D133" s="149" t="s">
        <v>852</v>
      </c>
      <c r="E133" s="262">
        <v>0</v>
      </c>
    </row>
    <row r="134" spans="1:5" ht="22.5">
      <c r="A134" s="150" t="s">
        <v>685</v>
      </c>
      <c r="B134" s="155">
        <v>800000</v>
      </c>
      <c r="C134" s="151">
        <v>1</v>
      </c>
      <c r="D134" s="149" t="s">
        <v>851</v>
      </c>
      <c r="E134" s="262">
        <v>0</v>
      </c>
    </row>
    <row r="135" spans="1:6" ht="22.5">
      <c r="A135" s="150" t="s">
        <v>685</v>
      </c>
      <c r="B135" s="155">
        <v>900000</v>
      </c>
      <c r="C135" s="151">
        <v>1</v>
      </c>
      <c r="D135" s="149" t="s">
        <v>853</v>
      </c>
      <c r="E135" s="262">
        <v>0</v>
      </c>
      <c r="F135" s="22" t="str">
        <f>IF(E133-E134=E135,"NO ERROR","THE BEGINNING FUND ASSETS MINUS LIABILITIES DOES NOT EQUAL BEGINNING FUND BALANCE. MAKE CORRECTIONS")</f>
        <v>NO ERROR</v>
      </c>
    </row>
    <row r="136" spans="1:5" ht="12.75">
      <c r="A136" s="2" t="s">
        <v>687</v>
      </c>
      <c r="B136" s="158">
        <v>0</v>
      </c>
      <c r="C136" s="3">
        <v>0</v>
      </c>
      <c r="D136" s="4" t="s">
        <v>7</v>
      </c>
      <c r="E136" s="262">
        <v>0</v>
      </c>
    </row>
    <row r="137" spans="1:5" ht="12.75">
      <c r="A137" s="2" t="s">
        <v>600</v>
      </c>
      <c r="B137" s="156">
        <v>0</v>
      </c>
      <c r="C137" s="3">
        <v>0</v>
      </c>
      <c r="D137" s="4" t="s">
        <v>8</v>
      </c>
      <c r="E137" s="262">
        <v>0</v>
      </c>
    </row>
    <row r="138" spans="1:5" ht="12.75">
      <c r="A138" s="2" t="s">
        <v>685</v>
      </c>
      <c r="B138" s="2">
        <v>700000</v>
      </c>
      <c r="C138" s="10">
        <v>2</v>
      </c>
      <c r="D138" s="4" t="s">
        <v>688</v>
      </c>
      <c r="E138" s="262">
        <v>0</v>
      </c>
    </row>
    <row r="139" spans="1:5" ht="12.75">
      <c r="A139" s="2" t="s">
        <v>685</v>
      </c>
      <c r="B139" s="2">
        <v>800000</v>
      </c>
      <c r="C139" s="10">
        <v>2</v>
      </c>
      <c r="D139" s="4" t="s">
        <v>686</v>
      </c>
      <c r="E139" s="262">
        <v>0</v>
      </c>
    </row>
    <row r="140" spans="1:6" ht="19.5" customHeight="1">
      <c r="A140" s="2" t="s">
        <v>685</v>
      </c>
      <c r="B140" s="2">
        <v>900000</v>
      </c>
      <c r="C140" s="10">
        <v>2</v>
      </c>
      <c r="D140" s="4" t="s">
        <v>689</v>
      </c>
      <c r="E140" s="262">
        <v>0</v>
      </c>
      <c r="F140" s="22" t="str">
        <f>IF(E138-E139=E140,"NO ERROR","THE ENDING FUND ASSETS MINUS LIABILITIES DOES NOT EQUAL ENDING FUND BALANCE. MAKE CORRECTIONS")</f>
        <v>NO ERROR</v>
      </c>
    </row>
    <row r="141" spans="4:6" ht="33.75" customHeight="1">
      <c r="D141" s="263" t="s">
        <v>850</v>
      </c>
      <c r="E141" s="264">
        <f>ROUND(E135+E136-E137,2)</f>
        <v>0</v>
      </c>
      <c r="F141" s="22" t="str">
        <f>IF(E141=E140,"NO ERROR","THE BEGINNING FUND BALANCE PLUS REVENUES MINUS EXPENDITURES DOES NOT EQUAL EXPECTED ENDING FUND BALANCE. MAKE CORRECTIONS")</f>
        <v>NO ERROR</v>
      </c>
    </row>
    <row r="142" spans="4:6" ht="18" customHeight="1">
      <c r="D142" s="4"/>
      <c r="F142" s="22"/>
    </row>
    <row r="143" spans="1:6" ht="6.75" customHeight="1">
      <c r="A143" s="161"/>
      <c r="B143" s="162"/>
      <c r="C143" s="162"/>
      <c r="D143" s="162"/>
      <c r="E143" s="167"/>
      <c r="F143" s="166"/>
    </row>
    <row r="144" spans="4:6" ht="18" customHeight="1">
      <c r="D144" s="163" t="s">
        <v>22</v>
      </c>
      <c r="E144" s="19" t="s">
        <v>6</v>
      </c>
      <c r="F144" s="164" t="s">
        <v>3</v>
      </c>
    </row>
    <row r="145" spans="4:6" ht="18" customHeight="1">
      <c r="D145" s="160" t="s">
        <v>841</v>
      </c>
      <c r="E145" s="19"/>
      <c r="F145" s="159"/>
    </row>
    <row r="146" spans="1:5" ht="22.5">
      <c r="A146" s="150" t="s">
        <v>685</v>
      </c>
      <c r="B146" s="155">
        <v>700000</v>
      </c>
      <c r="C146" s="151">
        <v>1</v>
      </c>
      <c r="D146" s="149" t="s">
        <v>852</v>
      </c>
      <c r="E146" s="262">
        <v>0</v>
      </c>
    </row>
    <row r="147" spans="1:5" ht="22.5">
      <c r="A147" s="150" t="s">
        <v>685</v>
      </c>
      <c r="B147" s="155">
        <v>800000</v>
      </c>
      <c r="C147" s="151">
        <v>1</v>
      </c>
      <c r="D147" s="149" t="s">
        <v>851</v>
      </c>
      <c r="E147" s="262">
        <v>0</v>
      </c>
    </row>
    <row r="148" spans="1:6" ht="22.5">
      <c r="A148" s="150" t="s">
        <v>685</v>
      </c>
      <c r="B148" s="155">
        <v>900000</v>
      </c>
      <c r="C148" s="151">
        <v>1</v>
      </c>
      <c r="D148" s="149" t="s">
        <v>853</v>
      </c>
      <c r="E148" s="262">
        <v>0</v>
      </c>
      <c r="F148" s="22" t="str">
        <f>IF(E146-E147=E148,"NO ERROR","THE BEGINNING FUND ASSETS MINUS LIABILITIES DOES NOT EQUAL BEGINNING FUND BALANCE. MAKE CORRECTIONS")</f>
        <v>NO ERROR</v>
      </c>
    </row>
    <row r="149" spans="1:5" ht="12.75">
      <c r="A149" s="2" t="s">
        <v>687</v>
      </c>
      <c r="B149" s="158">
        <v>0</v>
      </c>
      <c r="C149" s="3">
        <v>0</v>
      </c>
      <c r="D149" s="4" t="s">
        <v>7</v>
      </c>
      <c r="E149" s="262">
        <v>0</v>
      </c>
    </row>
    <row r="150" spans="1:5" ht="12.75">
      <c r="A150" s="2" t="s">
        <v>600</v>
      </c>
      <c r="B150" s="156">
        <v>0</v>
      </c>
      <c r="C150" s="3">
        <v>0</v>
      </c>
      <c r="D150" s="4" t="s">
        <v>8</v>
      </c>
      <c r="E150" s="262">
        <v>0</v>
      </c>
    </row>
    <row r="151" spans="1:5" ht="12.75">
      <c r="A151" s="2" t="s">
        <v>685</v>
      </c>
      <c r="B151" s="2">
        <v>700000</v>
      </c>
      <c r="C151" s="10">
        <v>2</v>
      </c>
      <c r="D151" s="4" t="s">
        <v>688</v>
      </c>
      <c r="E151" s="262">
        <v>0</v>
      </c>
    </row>
    <row r="152" spans="1:5" ht="12.75">
      <c r="A152" s="2" t="s">
        <v>685</v>
      </c>
      <c r="B152" s="2">
        <v>800000</v>
      </c>
      <c r="C152" s="10">
        <v>2</v>
      </c>
      <c r="D152" s="4" t="s">
        <v>686</v>
      </c>
      <c r="E152" s="262">
        <v>0</v>
      </c>
    </row>
    <row r="153" spans="1:6" ht="21.75" customHeight="1">
      <c r="A153" s="2" t="s">
        <v>685</v>
      </c>
      <c r="B153" s="2">
        <v>900000</v>
      </c>
      <c r="C153" s="10">
        <v>2</v>
      </c>
      <c r="D153" s="4" t="s">
        <v>689</v>
      </c>
      <c r="E153" s="262">
        <v>0</v>
      </c>
      <c r="F153" s="22" t="str">
        <f>IF(E151-E152=E153,"NO ERROR","THE ENDING FUND ASSETS MINUS LIABILITIES DOES NOT EQUAL ENDING FUND BALANCE. MAKE CORRECTIONS")</f>
        <v>NO ERROR</v>
      </c>
    </row>
    <row r="154" spans="4:6" ht="33.75" customHeight="1">
      <c r="D154" s="263" t="s">
        <v>850</v>
      </c>
      <c r="E154" s="264">
        <f>ROUND(E148+E149-E150,2)</f>
        <v>0</v>
      </c>
      <c r="F154" s="22" t="str">
        <f>IF(E154=E153,"NO ERROR","THE BEGINNING FUND BALANCE PLUS REVENUES MINUS EXPENDITURES DOES NOT EQUAL EXPECTED ENDING FUND BALANCE. MAKE CORRECTIONS")</f>
        <v>NO ERROR</v>
      </c>
    </row>
    <row r="155" spans="4:6" ht="18" customHeight="1">
      <c r="D155" s="4"/>
      <c r="F155" s="22"/>
    </row>
    <row r="156" spans="1:6" ht="6.75" customHeight="1">
      <c r="A156" s="161"/>
      <c r="B156" s="162"/>
      <c r="C156" s="162"/>
      <c r="D156" s="162"/>
      <c r="E156" s="167"/>
      <c r="F156" s="166"/>
    </row>
    <row r="157" spans="4:7" ht="18" customHeight="1">
      <c r="D157" s="163" t="s">
        <v>23</v>
      </c>
      <c r="E157" s="19" t="s">
        <v>6</v>
      </c>
      <c r="F157" s="164" t="s">
        <v>3</v>
      </c>
      <c r="G157" s="280" t="s">
        <v>920</v>
      </c>
    </row>
    <row r="158" spans="4:6" ht="18" customHeight="1">
      <c r="D158" s="160" t="s">
        <v>842</v>
      </c>
      <c r="E158" s="19"/>
      <c r="F158" s="159"/>
    </row>
    <row r="159" spans="1:5" ht="22.5">
      <c r="A159" s="150" t="s">
        <v>685</v>
      </c>
      <c r="B159" s="155">
        <v>700000</v>
      </c>
      <c r="C159" s="151">
        <v>1</v>
      </c>
      <c r="D159" s="149" t="s">
        <v>852</v>
      </c>
      <c r="E159" s="262">
        <v>0</v>
      </c>
    </row>
    <row r="160" spans="1:6" ht="22.5">
      <c r="A160" s="150" t="s">
        <v>685</v>
      </c>
      <c r="B160" s="155">
        <v>800000</v>
      </c>
      <c r="C160" s="151">
        <v>1</v>
      </c>
      <c r="D160" s="149" t="s">
        <v>851</v>
      </c>
      <c r="E160" s="262">
        <v>0</v>
      </c>
      <c r="F160" s="22" t="str">
        <f>IF(E159=E160,"NO ERROR","THE BEGINNING FUND ASSETS DOES NOT EQUAL BEGINNING FUND LIABILITIES. MAKE CORRECTIONS")</f>
        <v>NO ERROR</v>
      </c>
    </row>
    <row r="161" spans="1:6" s="60" customFormat="1" ht="33.75" customHeight="1">
      <c r="A161" s="188"/>
      <c r="B161" s="188"/>
      <c r="C161" s="189"/>
      <c r="D161" s="60" t="s">
        <v>5</v>
      </c>
      <c r="E161" s="187" t="s">
        <v>4</v>
      </c>
      <c r="F161" s="190"/>
    </row>
    <row r="162" spans="1:6" s="60" customFormat="1" ht="18" customHeight="1">
      <c r="A162" s="188"/>
      <c r="B162" s="188"/>
      <c r="C162" s="189"/>
      <c r="E162" s="265"/>
      <c r="F162" s="190"/>
    </row>
    <row r="163" spans="1:6" ht="6.75" customHeight="1">
      <c r="A163" s="161"/>
      <c r="B163" s="162"/>
      <c r="C163" s="162"/>
      <c r="D163" s="162"/>
      <c r="E163" s="167"/>
      <c r="F163" s="166"/>
    </row>
    <row r="164" spans="4:7" ht="18" customHeight="1">
      <c r="D164" s="163" t="s">
        <v>23</v>
      </c>
      <c r="E164" s="19" t="s">
        <v>6</v>
      </c>
      <c r="F164" s="164" t="s">
        <v>3</v>
      </c>
      <c r="G164" s="280" t="s">
        <v>921</v>
      </c>
    </row>
    <row r="165" spans="4:6" ht="18" customHeight="1">
      <c r="D165" s="160" t="s">
        <v>919</v>
      </c>
      <c r="E165" s="19"/>
      <c r="F165" s="159"/>
    </row>
    <row r="166" spans="1:5" ht="22.5">
      <c r="A166" s="150" t="s">
        <v>685</v>
      </c>
      <c r="B166" s="155">
        <v>700000</v>
      </c>
      <c r="C166" s="151">
        <v>1</v>
      </c>
      <c r="D166" s="149" t="s">
        <v>852</v>
      </c>
      <c r="E166" s="262">
        <v>0</v>
      </c>
    </row>
    <row r="167" spans="1:5" ht="22.5">
      <c r="A167" s="150" t="s">
        <v>685</v>
      </c>
      <c r="B167" s="155">
        <v>800000</v>
      </c>
      <c r="C167" s="151">
        <v>1</v>
      </c>
      <c r="D167" s="149" t="s">
        <v>851</v>
      </c>
      <c r="E167" s="262">
        <v>0</v>
      </c>
    </row>
    <row r="168" spans="1:6" ht="22.5">
      <c r="A168" s="150" t="s">
        <v>685</v>
      </c>
      <c r="B168" s="155">
        <v>900000</v>
      </c>
      <c r="C168" s="151">
        <v>1</v>
      </c>
      <c r="D168" s="149" t="s">
        <v>922</v>
      </c>
      <c r="E168" s="262">
        <v>0</v>
      </c>
      <c r="F168" s="22" t="str">
        <f>IF(E166-E167=E168,"NO ERROR","THE BEGINNING FUND ASSETS MINUS LIABILITIES DOES NOT EQUAL BEGINNING FUND BALANCE. MAKE CORRECTIONS")</f>
        <v>NO ERROR</v>
      </c>
    </row>
    <row r="169" spans="1:5" ht="12.75">
      <c r="A169" s="2" t="s">
        <v>687</v>
      </c>
      <c r="B169" s="158">
        <v>0</v>
      </c>
      <c r="C169" s="3">
        <v>0</v>
      </c>
      <c r="D169" s="4" t="s">
        <v>7</v>
      </c>
      <c r="E169" s="262">
        <v>0</v>
      </c>
    </row>
    <row r="170" spans="1:5" ht="12.75">
      <c r="A170" s="2" t="s">
        <v>600</v>
      </c>
      <c r="B170" s="156">
        <v>0</v>
      </c>
      <c r="C170" s="3">
        <v>0</v>
      </c>
      <c r="D170" s="4" t="s">
        <v>8</v>
      </c>
      <c r="E170" s="262">
        <v>0</v>
      </c>
    </row>
    <row r="171" spans="1:5" ht="12.75">
      <c r="A171" s="2" t="s">
        <v>685</v>
      </c>
      <c r="B171" s="2">
        <v>700000</v>
      </c>
      <c r="C171" s="10">
        <v>2</v>
      </c>
      <c r="D171" s="4" t="s">
        <v>688</v>
      </c>
      <c r="E171" s="262">
        <v>0</v>
      </c>
    </row>
    <row r="172" spans="1:5" ht="12.75">
      <c r="A172" s="2" t="s">
        <v>685</v>
      </c>
      <c r="B172" s="2">
        <v>800000</v>
      </c>
      <c r="C172" s="10">
        <v>2</v>
      </c>
      <c r="D172" s="4" t="s">
        <v>686</v>
      </c>
      <c r="E172" s="262">
        <v>0</v>
      </c>
    </row>
    <row r="173" spans="1:6" ht="21.75" customHeight="1">
      <c r="A173" s="2" t="s">
        <v>685</v>
      </c>
      <c r="B173" s="2">
        <v>900000</v>
      </c>
      <c r="C173" s="10">
        <v>2</v>
      </c>
      <c r="D173" s="4" t="s">
        <v>689</v>
      </c>
      <c r="E173" s="262">
        <v>0</v>
      </c>
      <c r="F173" s="22" t="str">
        <f>IF(E171-E172=E173,"NO ERROR","THE ENDING FUND ASSETS MINUS LIABILITIES DOES NOT EQUAL ENDING FUND BALANCE. MAKE CORRECTIONS")</f>
        <v>NO ERROR</v>
      </c>
    </row>
    <row r="174" spans="4:6" ht="33.75" customHeight="1">
      <c r="D174" s="263" t="s">
        <v>850</v>
      </c>
      <c r="E174" s="264">
        <f>ROUND(E168+E169-E170,2)</f>
        <v>0</v>
      </c>
      <c r="F174" s="22" t="str">
        <f>IF(E174=E173,"NO ERROR","THE BEGINNING FUND BALANCE PLUS REVENUES MINUS EXPENDITURES DOES NOT EQUAL EXPECTED ENDING FUND BALANCE. MAKE CORRECTIONS")</f>
        <v>NO ERROR</v>
      </c>
    </row>
    <row r="175" spans="4:6" ht="18" customHeight="1">
      <c r="D175" s="4"/>
      <c r="F175" s="22"/>
    </row>
    <row r="176" spans="1:6" s="60" customFormat="1" ht="6.75" customHeight="1">
      <c r="A176" s="191"/>
      <c r="B176" s="192"/>
      <c r="C176" s="192"/>
      <c r="D176" s="192"/>
      <c r="E176" s="192"/>
      <c r="F176" s="193"/>
    </row>
    <row r="177" spans="4:6" ht="18" customHeight="1">
      <c r="D177" s="163" t="s">
        <v>24</v>
      </c>
      <c r="E177" s="19" t="s">
        <v>6</v>
      </c>
      <c r="F177" s="164" t="s">
        <v>3</v>
      </c>
    </row>
    <row r="178" spans="4:6" ht="18" customHeight="1">
      <c r="D178" s="160" t="s">
        <v>1</v>
      </c>
      <c r="E178" s="19"/>
      <c r="F178" s="159"/>
    </row>
    <row r="179" spans="1:5" ht="22.5">
      <c r="A179" s="150" t="s">
        <v>685</v>
      </c>
      <c r="B179" s="155">
        <v>700000</v>
      </c>
      <c r="C179" s="151">
        <v>1</v>
      </c>
      <c r="D179" s="149" t="s">
        <v>852</v>
      </c>
      <c r="E179" s="262">
        <v>0</v>
      </c>
    </row>
    <row r="180" spans="1:5" ht="22.5">
      <c r="A180" s="150" t="s">
        <v>685</v>
      </c>
      <c r="B180" s="155">
        <v>800000</v>
      </c>
      <c r="C180" s="151">
        <v>1</v>
      </c>
      <c r="D180" s="149" t="s">
        <v>851</v>
      </c>
      <c r="E180" s="262">
        <v>0</v>
      </c>
    </row>
    <row r="181" spans="1:6" ht="22.5">
      <c r="A181" s="150" t="s">
        <v>685</v>
      </c>
      <c r="B181" s="155">
        <v>900000</v>
      </c>
      <c r="C181" s="151">
        <v>1</v>
      </c>
      <c r="D181" s="149" t="s">
        <v>853</v>
      </c>
      <c r="E181" s="262">
        <v>0</v>
      </c>
      <c r="F181" s="22" t="str">
        <f>IF(E179-E180=E181,"NO ERROR","THE BEGINNING FUND ASSETS MINUS LIABILITIES DOES NOT EQUAL BEGINNING FUND BALANCE. MAKE CORRECTIONS")</f>
        <v>NO ERROR</v>
      </c>
    </row>
    <row r="182" spans="1:5" ht="12.75">
      <c r="A182" s="2" t="s">
        <v>687</v>
      </c>
      <c r="B182" s="158">
        <v>0</v>
      </c>
      <c r="C182" s="3">
        <v>0</v>
      </c>
      <c r="D182" s="4" t="s">
        <v>7</v>
      </c>
      <c r="E182" s="262">
        <v>0</v>
      </c>
    </row>
    <row r="183" spans="1:5" ht="12.75">
      <c r="A183" s="2" t="s">
        <v>600</v>
      </c>
      <c r="B183" s="156">
        <v>0</v>
      </c>
      <c r="C183" s="3">
        <v>0</v>
      </c>
      <c r="D183" s="4" t="s">
        <v>8</v>
      </c>
      <c r="E183" s="262">
        <v>0</v>
      </c>
    </row>
    <row r="184" spans="1:5" ht="12.75">
      <c r="A184" s="2" t="s">
        <v>685</v>
      </c>
      <c r="B184" s="2">
        <v>700000</v>
      </c>
      <c r="C184" s="10">
        <v>2</v>
      </c>
      <c r="D184" s="4" t="s">
        <v>688</v>
      </c>
      <c r="E184" s="262">
        <v>0</v>
      </c>
    </row>
    <row r="185" spans="1:5" ht="12.75">
      <c r="A185" s="2" t="s">
        <v>685</v>
      </c>
      <c r="B185" s="2">
        <v>800000</v>
      </c>
      <c r="C185" s="10">
        <v>2</v>
      </c>
      <c r="D185" s="4" t="s">
        <v>686</v>
      </c>
      <c r="E185" s="262">
        <v>0</v>
      </c>
    </row>
    <row r="186" spans="1:6" ht="21" customHeight="1">
      <c r="A186" s="2" t="s">
        <v>685</v>
      </c>
      <c r="B186" s="2">
        <v>900000</v>
      </c>
      <c r="C186" s="10">
        <v>2</v>
      </c>
      <c r="D186" s="4" t="s">
        <v>689</v>
      </c>
      <c r="E186" s="262">
        <v>0</v>
      </c>
      <c r="F186" s="22" t="str">
        <f>IF(E184-E185=E186,"NO ERROR","THE ENDING FUND ASSETS MINUS LIABILITIES DOES NOT EQUAL ENDING FUND BALANCE. MAKE CORRECTIONS")</f>
        <v>NO ERROR</v>
      </c>
    </row>
    <row r="187" spans="4:6" ht="33.75" customHeight="1">
      <c r="D187" s="263" t="s">
        <v>850</v>
      </c>
      <c r="E187" s="264">
        <f>ROUND(E181+E182-E183,2)</f>
        <v>0</v>
      </c>
      <c r="F187" s="22" t="str">
        <f>IF(E187=E186,"NO ERROR","THE BEGINNING FUND BALANCE PLUS REVENUES MINUS EXPENDITURES DOES NOT EQUAL EXPECTED ENDING FUND BALANCE. MAKE CORRECTIONS")</f>
        <v>NO ERROR</v>
      </c>
    </row>
    <row r="188" spans="4:6" ht="18" customHeight="1">
      <c r="D188" s="4"/>
      <c r="F188" s="22"/>
    </row>
    <row r="189" spans="1:6" ht="6.75" customHeight="1">
      <c r="A189" s="161"/>
      <c r="B189" s="162"/>
      <c r="C189" s="162"/>
      <c r="D189" s="162"/>
      <c r="E189" s="167"/>
      <c r="F189" s="166"/>
    </row>
    <row r="190" spans="4:6" ht="18" customHeight="1">
      <c r="D190" s="163" t="s">
        <v>25</v>
      </c>
      <c r="E190" s="19" t="s">
        <v>6</v>
      </c>
      <c r="F190" s="164" t="s">
        <v>3</v>
      </c>
    </row>
    <row r="191" spans="4:6" ht="18" customHeight="1">
      <c r="D191" s="160" t="s">
        <v>26</v>
      </c>
      <c r="E191" s="19"/>
      <c r="F191" s="159"/>
    </row>
    <row r="192" spans="1:5" ht="22.5">
      <c r="A192" s="150" t="s">
        <v>685</v>
      </c>
      <c r="B192" s="155">
        <v>700000</v>
      </c>
      <c r="C192" s="151">
        <v>1</v>
      </c>
      <c r="D192" s="149" t="s">
        <v>852</v>
      </c>
      <c r="E192" s="262">
        <v>0</v>
      </c>
    </row>
    <row r="193" spans="1:5" ht="22.5">
      <c r="A193" s="150" t="s">
        <v>685</v>
      </c>
      <c r="B193" s="155">
        <v>800000</v>
      </c>
      <c r="C193" s="151">
        <v>1</v>
      </c>
      <c r="D193" s="149" t="s">
        <v>851</v>
      </c>
      <c r="E193" s="262">
        <v>0</v>
      </c>
    </row>
    <row r="194" spans="1:6" ht="22.5">
      <c r="A194" s="150" t="s">
        <v>685</v>
      </c>
      <c r="B194" s="155">
        <v>900000</v>
      </c>
      <c r="C194" s="151">
        <v>1</v>
      </c>
      <c r="D194" s="149" t="s">
        <v>853</v>
      </c>
      <c r="E194" s="262">
        <v>0</v>
      </c>
      <c r="F194" s="22" t="str">
        <f>IF(E192-E193=E194,"NO ERROR","THE BEGINNING FUND ASSETS MINUS LIABILITIES DOES NOT EQUAL BEGINNING FUND BALANCE. MAKE CORRECTIONS")</f>
        <v>NO ERROR</v>
      </c>
    </row>
    <row r="195" spans="1:5" ht="12.75">
      <c r="A195" s="2" t="s">
        <v>687</v>
      </c>
      <c r="B195" s="158">
        <v>0</v>
      </c>
      <c r="C195" s="3">
        <v>0</v>
      </c>
      <c r="D195" s="4" t="s">
        <v>7</v>
      </c>
      <c r="E195" s="262">
        <v>0</v>
      </c>
    </row>
    <row r="196" spans="1:5" ht="12.75">
      <c r="A196" s="2" t="s">
        <v>600</v>
      </c>
      <c r="B196" s="156">
        <v>0</v>
      </c>
      <c r="C196" s="3">
        <v>0</v>
      </c>
      <c r="D196" s="4" t="s">
        <v>8</v>
      </c>
      <c r="E196" s="262">
        <v>0</v>
      </c>
    </row>
    <row r="197" spans="1:5" ht="12.75">
      <c r="A197" s="2" t="s">
        <v>685</v>
      </c>
      <c r="B197" s="2">
        <v>700000</v>
      </c>
      <c r="C197" s="10">
        <v>2</v>
      </c>
      <c r="D197" s="4" t="s">
        <v>688</v>
      </c>
      <c r="E197" s="262">
        <v>0</v>
      </c>
    </row>
    <row r="198" spans="1:5" ht="12.75">
      <c r="A198" s="2" t="s">
        <v>685</v>
      </c>
      <c r="B198" s="2">
        <v>800000</v>
      </c>
      <c r="C198" s="10">
        <v>2</v>
      </c>
      <c r="D198" s="4" t="s">
        <v>686</v>
      </c>
      <c r="E198" s="262">
        <v>0</v>
      </c>
    </row>
    <row r="199" spans="1:6" ht="20.25" customHeight="1">
      <c r="A199" s="2" t="s">
        <v>685</v>
      </c>
      <c r="B199" s="2">
        <v>900000</v>
      </c>
      <c r="C199" s="10">
        <v>2</v>
      </c>
      <c r="D199" s="4" t="s">
        <v>689</v>
      </c>
      <c r="E199" s="262">
        <v>0</v>
      </c>
      <c r="F199" s="22" t="str">
        <f>IF(E197-E198=E199,"NO ERROR","THE ENDING FUND ASSETS MINUS LIABILITIES DOES NOT EQUAL ENDING FUND BALANCE. MAKE CORRECTIONS")</f>
        <v>NO ERROR</v>
      </c>
    </row>
    <row r="200" spans="4:6" ht="33.75" customHeight="1">
      <c r="D200" s="263" t="s">
        <v>850</v>
      </c>
      <c r="E200" s="264">
        <f>ROUND(E194+E195-E196,2)</f>
        <v>0</v>
      </c>
      <c r="F200" s="22" t="str">
        <f>IF(E200=E199,"NO ERROR","THE BEGINNING FUND BALANCE PLUS REVENUES MINUS EXPENDITURES DOES NOT EQUAL EXPECTED ENDING FUND BALANCE. MAKE CORRECTIONS")</f>
        <v>NO ERROR</v>
      </c>
    </row>
    <row r="201" spans="4:6" ht="18" customHeight="1">
      <c r="D201" s="4"/>
      <c r="F201" s="22"/>
    </row>
    <row r="202" spans="1:6" ht="6.75" customHeight="1">
      <c r="A202" s="161"/>
      <c r="B202" s="162"/>
      <c r="C202" s="162"/>
      <c r="D202" s="162"/>
      <c r="E202" s="167"/>
      <c r="F202" s="166"/>
    </row>
    <row r="203" spans="4:6" ht="18" customHeight="1">
      <c r="D203" s="163" t="s">
        <v>27</v>
      </c>
      <c r="E203" s="19" t="s">
        <v>6</v>
      </c>
      <c r="F203" s="164" t="s">
        <v>3</v>
      </c>
    </row>
    <row r="204" spans="4:6" ht="18" customHeight="1">
      <c r="D204" s="160" t="s">
        <v>2</v>
      </c>
      <c r="E204" s="19"/>
      <c r="F204" s="159"/>
    </row>
    <row r="205" spans="1:5" ht="22.5">
      <c r="A205" s="150" t="s">
        <v>685</v>
      </c>
      <c r="B205" s="155">
        <v>700000</v>
      </c>
      <c r="C205" s="151">
        <v>1</v>
      </c>
      <c r="D205" s="149" t="s">
        <v>852</v>
      </c>
      <c r="E205" s="262">
        <v>0</v>
      </c>
    </row>
    <row r="206" spans="1:5" ht="22.5">
      <c r="A206" s="150" t="s">
        <v>685</v>
      </c>
      <c r="B206" s="155">
        <v>800000</v>
      </c>
      <c r="C206" s="151">
        <v>1</v>
      </c>
      <c r="D206" s="149" t="s">
        <v>851</v>
      </c>
      <c r="E206" s="262">
        <v>0</v>
      </c>
    </row>
    <row r="207" spans="1:6" ht="22.5">
      <c r="A207" s="150" t="s">
        <v>685</v>
      </c>
      <c r="B207" s="155">
        <v>900000</v>
      </c>
      <c r="C207" s="151">
        <v>1</v>
      </c>
      <c r="D207" s="149" t="s">
        <v>853</v>
      </c>
      <c r="E207" s="262">
        <v>0</v>
      </c>
      <c r="F207" s="22" t="str">
        <f>IF(E205-E206=E207,"NO ERROR","THE BEGINNING FUND ASSETS MINUS LIABILITIES DOES NOT EQUAL BEGINNING FUND BALANCE. MAKE CORRECTIONS")</f>
        <v>NO ERROR</v>
      </c>
    </row>
    <row r="208" spans="1:5" ht="12.75">
      <c r="A208" s="2" t="s">
        <v>687</v>
      </c>
      <c r="B208" s="158">
        <v>0</v>
      </c>
      <c r="C208" s="3">
        <v>0</v>
      </c>
      <c r="D208" s="4" t="s">
        <v>7</v>
      </c>
      <c r="E208" s="262">
        <v>0</v>
      </c>
    </row>
    <row r="209" spans="1:5" ht="12.75">
      <c r="A209" s="2" t="s">
        <v>600</v>
      </c>
      <c r="B209" s="156">
        <v>0</v>
      </c>
      <c r="C209" s="3">
        <v>0</v>
      </c>
      <c r="D209" s="4" t="s">
        <v>8</v>
      </c>
      <c r="E209" s="262">
        <v>0</v>
      </c>
    </row>
    <row r="210" spans="1:5" ht="12.75">
      <c r="A210" s="2" t="s">
        <v>685</v>
      </c>
      <c r="B210" s="2">
        <v>700000</v>
      </c>
      <c r="C210" s="10">
        <v>2</v>
      </c>
      <c r="D210" s="4" t="s">
        <v>688</v>
      </c>
      <c r="E210" s="262">
        <v>0</v>
      </c>
    </row>
    <row r="211" spans="1:5" ht="12.75">
      <c r="A211" s="2" t="s">
        <v>685</v>
      </c>
      <c r="B211" s="2">
        <v>800000</v>
      </c>
      <c r="C211" s="10">
        <v>2</v>
      </c>
      <c r="D211" s="4" t="s">
        <v>686</v>
      </c>
      <c r="E211" s="262">
        <v>0</v>
      </c>
    </row>
    <row r="212" spans="1:6" ht="18.75" customHeight="1">
      <c r="A212" s="2" t="s">
        <v>685</v>
      </c>
      <c r="B212" s="2">
        <v>900000</v>
      </c>
      <c r="C212" s="10">
        <v>2</v>
      </c>
      <c r="D212" s="4" t="s">
        <v>689</v>
      </c>
      <c r="E212" s="262">
        <v>0</v>
      </c>
      <c r="F212" s="22" t="str">
        <f>IF(E210-E211=E212,"NO ERROR","THE ENDING FUND ASSETS MINUS LIABILITIES DOES NOT EQUAL ENDING FUND BALANCE. MAKE CORRECTIONS")</f>
        <v>NO ERROR</v>
      </c>
    </row>
    <row r="213" spans="4:6" ht="33.75" customHeight="1">
      <c r="D213" s="263" t="s">
        <v>850</v>
      </c>
      <c r="E213" s="264">
        <f>ROUND(E207+E208-E209,2)</f>
        <v>0</v>
      </c>
      <c r="F213" s="22" t="str">
        <f>IF(E213=E212,"NO ERROR","THE BEGINNING FUND BALANCE PLUS REVENUES MINUS EXPENDITURES DOES NOT EQUAL EXPECTED ENDING FUND BALANCE. MAKE CORRECTIONS")</f>
        <v>NO ERROR</v>
      </c>
    </row>
    <row r="214" spans="4:6" ht="18" customHeight="1">
      <c r="D214" s="4"/>
      <c r="F214" s="22"/>
    </row>
    <row r="215" spans="1:6" ht="6.75" customHeight="1">
      <c r="A215" s="161"/>
      <c r="B215" s="162"/>
      <c r="C215" s="162"/>
      <c r="D215" s="162"/>
      <c r="E215" s="167"/>
      <c r="F215" s="166"/>
    </row>
    <row r="216" spans="4:6" ht="18" customHeight="1">
      <c r="D216" s="163" t="s">
        <v>28</v>
      </c>
      <c r="E216" s="19" t="s">
        <v>6</v>
      </c>
      <c r="F216" s="164" t="s">
        <v>3</v>
      </c>
    </row>
    <row r="217" spans="4:6" ht="18" customHeight="1">
      <c r="D217" s="160" t="s">
        <v>843</v>
      </c>
      <c r="E217" s="19"/>
      <c r="F217" s="159"/>
    </row>
    <row r="218" spans="1:5" ht="22.5">
      <c r="A218" s="150" t="s">
        <v>685</v>
      </c>
      <c r="B218" s="155">
        <v>700000</v>
      </c>
      <c r="C218" s="151">
        <v>1</v>
      </c>
      <c r="D218" s="149" t="s">
        <v>852</v>
      </c>
      <c r="E218" s="262">
        <v>0</v>
      </c>
    </row>
    <row r="219" spans="1:5" ht="22.5">
      <c r="A219" s="150" t="s">
        <v>685</v>
      </c>
      <c r="B219" s="155">
        <v>800000</v>
      </c>
      <c r="C219" s="151">
        <v>1</v>
      </c>
      <c r="D219" s="149" t="s">
        <v>851</v>
      </c>
      <c r="E219" s="262">
        <v>0</v>
      </c>
    </row>
    <row r="220" spans="1:6" ht="22.5">
      <c r="A220" s="150" t="s">
        <v>685</v>
      </c>
      <c r="B220" s="155">
        <v>900000</v>
      </c>
      <c r="C220" s="151">
        <v>1</v>
      </c>
      <c r="D220" s="149" t="s">
        <v>853</v>
      </c>
      <c r="E220" s="262">
        <v>0</v>
      </c>
      <c r="F220" s="22" t="str">
        <f>IF(E218-E219=E220,"NO ERROR","THE BEGINNING FUND ASSETS MINUS LIABILITIES DOES NOT EQUAL BEGINNING FUND BALANCE. MAKE CORRECTIONS")</f>
        <v>NO ERROR</v>
      </c>
    </row>
    <row r="221" spans="1:5" ht="12.75">
      <c r="A221" s="2" t="s">
        <v>687</v>
      </c>
      <c r="B221" s="158">
        <v>0</v>
      </c>
      <c r="C221" s="3">
        <v>0</v>
      </c>
      <c r="D221" s="4" t="s">
        <v>7</v>
      </c>
      <c r="E221" s="262">
        <v>0</v>
      </c>
    </row>
    <row r="222" spans="1:5" ht="12.75">
      <c r="A222" s="2" t="s">
        <v>600</v>
      </c>
      <c r="B222" s="156">
        <v>0</v>
      </c>
      <c r="C222" s="3">
        <v>0</v>
      </c>
      <c r="D222" s="4" t="s">
        <v>8</v>
      </c>
      <c r="E222" s="262">
        <v>0</v>
      </c>
    </row>
    <row r="223" spans="1:5" ht="12.75">
      <c r="A223" s="2" t="s">
        <v>685</v>
      </c>
      <c r="B223" s="2">
        <v>700000</v>
      </c>
      <c r="C223" s="10">
        <v>2</v>
      </c>
      <c r="D223" s="4" t="s">
        <v>688</v>
      </c>
      <c r="E223" s="262">
        <v>0</v>
      </c>
    </row>
    <row r="224" spans="1:5" ht="12.75">
      <c r="A224" s="2" t="s">
        <v>685</v>
      </c>
      <c r="B224" s="2">
        <v>800000</v>
      </c>
      <c r="C224" s="10">
        <v>2</v>
      </c>
      <c r="D224" s="4" t="s">
        <v>686</v>
      </c>
      <c r="E224" s="262">
        <v>0</v>
      </c>
    </row>
    <row r="225" spans="1:6" ht="19.5" customHeight="1">
      <c r="A225" s="2" t="s">
        <v>685</v>
      </c>
      <c r="B225" s="2">
        <v>900000</v>
      </c>
      <c r="C225" s="10">
        <v>2</v>
      </c>
      <c r="D225" s="4" t="s">
        <v>689</v>
      </c>
      <c r="E225" s="262">
        <v>0</v>
      </c>
      <c r="F225" s="22" t="str">
        <f>IF(E223-E224=E225,"NO ERROR","THE ENDING FUND ASSETS MINUS LIABILITIES DOES NOT EQUAL ENDING FUND BALANCE. MAKE CORRECTIONS")</f>
        <v>NO ERROR</v>
      </c>
    </row>
    <row r="226" spans="4:6" ht="33.75" customHeight="1">
      <c r="D226" s="263" t="s">
        <v>850</v>
      </c>
      <c r="E226" s="264">
        <f>ROUND(E220+E221-E222,2)</f>
        <v>0</v>
      </c>
      <c r="F226" s="22" t="str">
        <f>IF(E226=E225,"NO ERROR","THE BEGINNING FUND BALANCE PLUS REVENUES MINUS EXPENDITURES DOES NOT EQUAL EXPECTED ENDING FUND BALANCE. MAKE CORRECTIONS")</f>
        <v>NO ERROR</v>
      </c>
    </row>
    <row r="227" spans="4:6" ht="18" customHeight="1">
      <c r="D227" s="4"/>
      <c r="F227" s="22"/>
    </row>
    <row r="228" spans="1:6" ht="6.75" customHeight="1">
      <c r="A228" s="161"/>
      <c r="B228" s="162"/>
      <c r="C228" s="162"/>
      <c r="D228" s="162"/>
      <c r="E228" s="167"/>
      <c r="F228" s="166"/>
    </row>
    <row r="229" spans="4:6" ht="18" customHeight="1">
      <c r="D229" s="163" t="s">
        <v>31</v>
      </c>
      <c r="E229" s="19" t="s">
        <v>6</v>
      </c>
      <c r="F229" s="164" t="s">
        <v>3</v>
      </c>
    </row>
    <row r="230" spans="4:6" ht="18" customHeight="1">
      <c r="D230" s="160" t="s">
        <v>32</v>
      </c>
      <c r="E230" s="19"/>
      <c r="F230" s="159"/>
    </row>
    <row r="231" spans="1:5" ht="22.5">
      <c r="A231" s="150" t="s">
        <v>685</v>
      </c>
      <c r="B231" s="155">
        <v>700000</v>
      </c>
      <c r="C231" s="151">
        <v>1</v>
      </c>
      <c r="D231" s="149" t="s">
        <v>852</v>
      </c>
      <c r="E231" s="262">
        <v>0</v>
      </c>
    </row>
    <row r="232" spans="1:6" ht="22.5">
      <c r="A232" s="150" t="s">
        <v>685</v>
      </c>
      <c r="B232" s="155">
        <v>800000</v>
      </c>
      <c r="C232" s="151">
        <v>1</v>
      </c>
      <c r="D232" s="149" t="s">
        <v>851</v>
      </c>
      <c r="E232" s="262">
        <v>0</v>
      </c>
      <c r="F232" s="22" t="str">
        <f>IF(E231=E232,"NO ERROR","THE BEGINNING FUND ASSETS DOES NOT EQUAL BEGINNING LIABILITIES. MAKE CORRECTIONS")</f>
        <v>NO ERROR</v>
      </c>
    </row>
    <row r="233" spans="1:5" ht="12.75">
      <c r="A233" s="2" t="s">
        <v>687</v>
      </c>
      <c r="B233" s="158">
        <v>0</v>
      </c>
      <c r="C233" s="3">
        <v>0</v>
      </c>
      <c r="D233" s="4" t="s">
        <v>7</v>
      </c>
      <c r="E233" s="262">
        <v>0</v>
      </c>
    </row>
    <row r="234" spans="1:6" ht="12.75">
      <c r="A234" s="2" t="s">
        <v>600</v>
      </c>
      <c r="B234" s="156">
        <v>0</v>
      </c>
      <c r="C234" s="3">
        <v>0</v>
      </c>
      <c r="D234" s="4" t="s">
        <v>8</v>
      </c>
      <c r="E234" s="262">
        <v>0</v>
      </c>
      <c r="F234" s="22" t="str">
        <f>IF(E234=E233,"NO ERROR","REVENUES  DOES NOT EQUAL EXPENDITURES. MAKE CORRECTIONS")</f>
        <v>NO ERROR</v>
      </c>
    </row>
    <row r="235" spans="1:5" ht="12.75">
      <c r="A235" s="2" t="s">
        <v>685</v>
      </c>
      <c r="B235" s="2">
        <v>700000</v>
      </c>
      <c r="C235" s="10">
        <v>2</v>
      </c>
      <c r="D235" s="4" t="s">
        <v>688</v>
      </c>
      <c r="E235" s="262">
        <v>0</v>
      </c>
    </row>
    <row r="236" spans="1:6" ht="12.75">
      <c r="A236" s="2" t="s">
        <v>685</v>
      </c>
      <c r="B236" s="2">
        <v>800000</v>
      </c>
      <c r="C236" s="10">
        <v>2</v>
      </c>
      <c r="D236" s="4" t="s">
        <v>686</v>
      </c>
      <c r="E236" s="262">
        <v>0</v>
      </c>
      <c r="F236" s="22" t="str">
        <f>IF(E235=E236,"NO ERROR","THE ENDING FUND ASSETS DOES NOT EQUAL ENDING LIABILITIES. MAKE CORRECTIONS")</f>
        <v>NO ERROR</v>
      </c>
    </row>
    <row r="237" spans="4:6" ht="33.75" customHeight="1">
      <c r="D237" s="60" t="s">
        <v>862</v>
      </c>
      <c r="E237" s="264" t="s">
        <v>4</v>
      </c>
      <c r="F237" s="22"/>
    </row>
    <row r="238" spans="4:6" ht="18" customHeight="1">
      <c r="D238" s="4"/>
      <c r="F238" s="22"/>
    </row>
    <row r="239" spans="1:6" ht="6.75" customHeight="1">
      <c r="A239" s="161"/>
      <c r="B239" s="162"/>
      <c r="C239" s="162"/>
      <c r="D239" s="162"/>
      <c r="E239" s="167"/>
      <c r="F239" s="166"/>
    </row>
    <row r="240" spans="4:6" ht="18" customHeight="1">
      <c r="D240" s="163" t="s">
        <v>29</v>
      </c>
      <c r="E240" s="19" t="s">
        <v>6</v>
      </c>
      <c r="F240" s="164" t="s">
        <v>3</v>
      </c>
    </row>
    <row r="241" spans="4:6" ht="18" customHeight="1">
      <c r="D241" s="160" t="s">
        <v>33</v>
      </c>
      <c r="E241" s="19"/>
      <c r="F241" s="159"/>
    </row>
    <row r="242" spans="1:5" ht="22.5">
      <c r="A242" s="150" t="s">
        <v>685</v>
      </c>
      <c r="B242" s="155">
        <v>700000</v>
      </c>
      <c r="C242" s="151">
        <v>1</v>
      </c>
      <c r="D242" s="149" t="s">
        <v>852</v>
      </c>
      <c r="E242" s="262">
        <v>0</v>
      </c>
    </row>
    <row r="243" spans="1:6" ht="22.5">
      <c r="A243" s="150" t="s">
        <v>685</v>
      </c>
      <c r="B243" s="155">
        <v>800000</v>
      </c>
      <c r="C243" s="151">
        <v>1</v>
      </c>
      <c r="D243" s="149" t="s">
        <v>851</v>
      </c>
      <c r="E243" s="262">
        <v>0</v>
      </c>
      <c r="F243" s="22" t="str">
        <f>IF(E242=E243,"NO ERROR","THE BEGINNING FUND ASSETS DOES NOT EQUAL BEGINNING LIABILITIES. MAKE CORRECTIONS")</f>
        <v>NO ERROR</v>
      </c>
    </row>
    <row r="244" spans="1:5" ht="12.75">
      <c r="A244" s="2" t="s">
        <v>687</v>
      </c>
      <c r="B244" s="158">
        <v>0</v>
      </c>
      <c r="C244" s="3">
        <v>0</v>
      </c>
      <c r="D244" s="4" t="s">
        <v>7</v>
      </c>
      <c r="E244" s="262">
        <v>0</v>
      </c>
    </row>
    <row r="245" spans="1:6" ht="12.75">
      <c r="A245" s="2" t="s">
        <v>600</v>
      </c>
      <c r="B245" s="156">
        <v>0</v>
      </c>
      <c r="C245" s="3">
        <v>0</v>
      </c>
      <c r="D245" s="4" t="s">
        <v>8</v>
      </c>
      <c r="E245" s="262">
        <v>0</v>
      </c>
      <c r="F245" s="22" t="str">
        <f>IF(E245=E244,"NO ERROR","REVENUES  DOES NOT EQUAL EXPENDITURES. MAKE CORRECTIONS")</f>
        <v>NO ERROR</v>
      </c>
    </row>
    <row r="246" spans="1:5" ht="12.75">
      <c r="A246" s="2" t="s">
        <v>685</v>
      </c>
      <c r="B246" s="2">
        <v>700000</v>
      </c>
      <c r="C246" s="10">
        <v>2</v>
      </c>
      <c r="D246" s="4" t="s">
        <v>688</v>
      </c>
      <c r="E246" s="262">
        <v>0</v>
      </c>
    </row>
    <row r="247" spans="1:6" ht="12.75">
      <c r="A247" s="2" t="s">
        <v>685</v>
      </c>
      <c r="B247" s="2">
        <v>800000</v>
      </c>
      <c r="C247" s="10">
        <v>2</v>
      </c>
      <c r="D247" s="4" t="s">
        <v>686</v>
      </c>
      <c r="E247" s="262">
        <v>0</v>
      </c>
      <c r="F247" s="22" t="str">
        <f>IF(E246=E247,"NO ERROR","THE ENDING FUND ASSETS DOES NOT EQUAL ENDING LIABILITIES. MAKE CORRECTIONS")</f>
        <v>NO ERROR</v>
      </c>
    </row>
    <row r="248" spans="4:6" ht="33.75" customHeight="1">
      <c r="D248" s="60" t="s">
        <v>863</v>
      </c>
      <c r="E248" s="264" t="s">
        <v>4</v>
      </c>
      <c r="F248" s="22"/>
    </row>
    <row r="249" spans="4:6" ht="18" customHeight="1">
      <c r="D249" s="4"/>
      <c r="F249" s="22"/>
    </row>
    <row r="250" spans="1:6" ht="6.75" customHeight="1">
      <c r="A250" s="161"/>
      <c r="B250" s="162"/>
      <c r="C250" s="162"/>
      <c r="D250" s="162"/>
      <c r="E250" s="167"/>
      <c r="F250" s="166"/>
    </row>
    <row r="251" spans="4:6" ht="18" customHeight="1">
      <c r="D251" s="163" t="s">
        <v>30</v>
      </c>
      <c r="E251" s="19" t="s">
        <v>6</v>
      </c>
      <c r="F251" s="164" t="s">
        <v>3</v>
      </c>
    </row>
    <row r="252" spans="4:6" ht="18" customHeight="1">
      <c r="D252" s="160" t="s">
        <v>34</v>
      </c>
      <c r="E252" s="19"/>
      <c r="F252" s="159"/>
    </row>
    <row r="253" spans="1:5" ht="22.5">
      <c r="A253" s="150" t="s">
        <v>685</v>
      </c>
      <c r="B253" s="155">
        <v>700000</v>
      </c>
      <c r="C253" s="151">
        <v>1</v>
      </c>
      <c r="D253" s="149" t="s">
        <v>852</v>
      </c>
      <c r="E253" s="262">
        <v>0</v>
      </c>
    </row>
    <row r="254" spans="1:6" ht="22.5">
      <c r="A254" s="150" t="s">
        <v>685</v>
      </c>
      <c r="B254" s="155">
        <v>800000</v>
      </c>
      <c r="C254" s="151">
        <v>1</v>
      </c>
      <c r="D254" s="149" t="s">
        <v>851</v>
      </c>
      <c r="E254" s="262">
        <v>0</v>
      </c>
      <c r="F254" s="22" t="str">
        <f>IF(E253=E254,"NO ERROR","THE BEGINNING FUND ASSETS DOES NOT EQUAL BEGINNING LIABILITIES. MAKE CORRECTIONS")</f>
        <v>NO ERROR</v>
      </c>
    </row>
    <row r="255" spans="1:5" ht="12.75">
      <c r="A255" s="2" t="s">
        <v>687</v>
      </c>
      <c r="B255" s="158">
        <v>0</v>
      </c>
      <c r="C255" s="3">
        <v>0</v>
      </c>
      <c r="D255" s="4" t="s">
        <v>7</v>
      </c>
      <c r="E255" s="262">
        <v>0</v>
      </c>
    </row>
    <row r="256" spans="1:6" ht="12.75">
      <c r="A256" s="2" t="s">
        <v>600</v>
      </c>
      <c r="B256" s="156">
        <v>0</v>
      </c>
      <c r="C256" s="3">
        <v>0</v>
      </c>
      <c r="D256" s="4" t="s">
        <v>8</v>
      </c>
      <c r="E256" s="262">
        <v>0</v>
      </c>
      <c r="F256" s="22" t="str">
        <f>IF(E256=E255,"NO ERROR","REVENUES  DOES NOT EQUAL EXPENDITURES. MAKE CORRECTIONS")</f>
        <v>NO ERROR</v>
      </c>
    </row>
    <row r="257" spans="1:5" ht="12.75">
      <c r="A257" s="2" t="s">
        <v>685</v>
      </c>
      <c r="B257" s="2">
        <v>700000</v>
      </c>
      <c r="C257" s="10">
        <v>2</v>
      </c>
      <c r="D257" s="4" t="s">
        <v>688</v>
      </c>
      <c r="E257" s="262">
        <v>0</v>
      </c>
    </row>
    <row r="258" spans="1:6" ht="12.75">
      <c r="A258" s="2" t="s">
        <v>685</v>
      </c>
      <c r="B258" s="2">
        <v>800000</v>
      </c>
      <c r="C258" s="10">
        <v>2</v>
      </c>
      <c r="D258" s="4" t="s">
        <v>686</v>
      </c>
      <c r="E258" s="262">
        <v>0</v>
      </c>
      <c r="F258" s="22" t="str">
        <f>IF(E257=E258,"NO ERROR","THE ENDING FUND ASSETS DOES NOT EQUAL ENDING LIABILITIES. MAKE CORRECTIONS")</f>
        <v>NO ERROR</v>
      </c>
    </row>
    <row r="259" spans="4:6" ht="33.75" customHeight="1">
      <c r="D259" s="60" t="s">
        <v>864</v>
      </c>
      <c r="E259" s="264" t="s">
        <v>4</v>
      </c>
      <c r="F259" s="22"/>
    </row>
  </sheetData>
  <sheetProtection/>
  <printOptions horizontalCentered="1" verticalCentered="1"/>
  <pageMargins left="0.41" right="0.27" top="0.65" bottom="0.37" header="0.59" footer="0"/>
  <pageSetup fitToHeight="11" horizontalDpi="600" verticalDpi="600" orientation="portrait" scale="56" r:id="rId1"/>
  <rowBreaks count="3" manualBreakCount="3">
    <brk id="65" max="255" man="1"/>
    <brk id="142" max="255" man="1"/>
    <brk id="214" max="255" man="1"/>
  </rowBreaks>
</worksheet>
</file>

<file path=xl/worksheets/sheet4.xml><?xml version="1.0" encoding="utf-8"?>
<worksheet xmlns="http://schemas.openxmlformats.org/spreadsheetml/2006/main" xmlns:r="http://schemas.openxmlformats.org/officeDocument/2006/relationships">
  <sheetPr>
    <tabColor indexed="11"/>
    <pageSetUpPr fitToPage="1"/>
  </sheetPr>
  <dimension ref="B3:L18"/>
  <sheetViews>
    <sheetView showGridLines="0" zoomScalePageLayoutView="0" workbookViewId="0" topLeftCell="A31">
      <selection activeCell="M14" sqref="M14"/>
    </sheetView>
  </sheetViews>
  <sheetFormatPr defaultColWidth="9.140625" defaultRowHeight="12.75"/>
  <sheetData>
    <row r="3" spans="2:12" ht="12.75">
      <c r="B3" s="281" t="s">
        <v>923</v>
      </c>
      <c r="C3" s="281"/>
      <c r="D3" s="281"/>
      <c r="E3" s="281"/>
      <c r="F3" s="281"/>
      <c r="G3" s="281"/>
      <c r="H3" s="281"/>
      <c r="I3" s="281"/>
      <c r="J3" s="281"/>
      <c r="K3" s="281"/>
      <c r="L3" s="274"/>
    </row>
    <row r="4" spans="2:12" ht="12.75">
      <c r="B4" s="281"/>
      <c r="C4" s="281"/>
      <c r="D4" s="281"/>
      <c r="E4" s="281"/>
      <c r="F4" s="281"/>
      <c r="G4" s="281"/>
      <c r="H4" s="281"/>
      <c r="I4" s="281"/>
      <c r="J4" s="281"/>
      <c r="K4" s="281"/>
      <c r="L4" s="274"/>
    </row>
    <row r="5" spans="2:11" ht="12.75">
      <c r="B5" s="275" t="s">
        <v>914</v>
      </c>
      <c r="C5" s="277" t="s">
        <v>913</v>
      </c>
      <c r="D5" s="278"/>
      <c r="E5" s="278"/>
      <c r="F5" s="278"/>
      <c r="G5" s="278"/>
      <c r="H5" s="278"/>
      <c r="I5" s="278"/>
      <c r="J5" s="278"/>
      <c r="K5" s="278"/>
    </row>
    <row r="18" ht="12.75">
      <c r="F18" t="s">
        <v>6</v>
      </c>
    </row>
  </sheetData>
  <sheetProtection/>
  <mergeCells count="1">
    <mergeCell ref="B3:K4"/>
  </mergeCells>
  <hyperlinks>
    <hyperlink ref="C5" r:id="rId1" display="https://dpi.wi.gov/sfs/finances/wufar/accounting-issues-examples"/>
  </hyperlinks>
  <printOptions/>
  <pageMargins left="0.75" right="0.75" top="1" bottom="1" header="0.5" footer="0.5"/>
  <pageSetup fitToHeight="1" fitToWidth="1" horizontalDpi="600" verticalDpi="600" orientation="portrait" scale="83" r:id="rId3"/>
  <drawing r:id="rId2"/>
</worksheet>
</file>

<file path=xl/worksheets/sheet5.xml><?xml version="1.0" encoding="utf-8"?>
<worksheet xmlns="http://schemas.openxmlformats.org/spreadsheetml/2006/main" xmlns:r="http://schemas.openxmlformats.org/officeDocument/2006/relationships">
  <sheetPr>
    <tabColor indexed="11"/>
    <pageSetUpPr fitToPage="1"/>
  </sheetPr>
  <dimension ref="A3:I49"/>
  <sheetViews>
    <sheetView showGridLines="0" zoomScale="75" zoomScaleNormal="75" zoomScalePageLayoutView="0" workbookViewId="0" topLeftCell="A1">
      <selection activeCell="A7" sqref="A7:H9"/>
    </sheetView>
  </sheetViews>
  <sheetFormatPr defaultColWidth="9.140625" defaultRowHeight="12.75"/>
  <cols>
    <col min="1" max="1" width="18.140625" style="0" customWidth="1"/>
    <col min="2" max="3" width="9.28125" style="0" bestFit="1" customWidth="1"/>
    <col min="4" max="4" width="16.421875" style="0" bestFit="1" customWidth="1"/>
    <col min="5" max="5" width="16.28125" style="0" bestFit="1" customWidth="1"/>
    <col min="6" max="6" width="14.28125" style="0" bestFit="1" customWidth="1"/>
    <col min="7" max="7" width="15.00390625" style="0" bestFit="1" customWidth="1"/>
    <col min="8" max="8" width="14.00390625" style="0" customWidth="1"/>
    <col min="9" max="9" width="16.28125" style="0" bestFit="1" customWidth="1"/>
  </cols>
  <sheetData>
    <row r="3" spans="3:7" ht="12.75">
      <c r="C3" s="282" t="s">
        <v>35</v>
      </c>
      <c r="D3" s="283"/>
      <c r="E3" s="283"/>
      <c r="F3" s="283"/>
      <c r="G3" s="283"/>
    </row>
    <row r="4" spans="3:7" ht="12.75">
      <c r="C4" s="283"/>
      <c r="D4" s="283"/>
      <c r="E4" s="283"/>
      <c r="F4" s="283"/>
      <c r="G4" s="283"/>
    </row>
    <row r="5" spans="3:7" ht="12.75">
      <c r="C5" s="283"/>
      <c r="D5" s="283"/>
      <c r="E5" s="283"/>
      <c r="F5" s="283"/>
      <c r="G5" s="283"/>
    </row>
    <row r="8" spans="1:9" ht="12.75">
      <c r="A8" s="27" t="s">
        <v>705</v>
      </c>
      <c r="B8" s="26"/>
      <c r="C8" s="26"/>
      <c r="D8" s="25"/>
      <c r="E8" s="25"/>
      <c r="F8" s="25"/>
      <c r="G8" s="25"/>
      <c r="H8" s="25"/>
      <c r="I8" s="25"/>
    </row>
    <row r="9" spans="1:9" ht="12.75">
      <c r="A9" s="27"/>
      <c r="B9" s="26"/>
      <c r="C9" s="26"/>
      <c r="D9" s="25"/>
      <c r="E9" s="25"/>
      <c r="F9" s="25"/>
      <c r="G9" s="25"/>
      <c r="H9" s="25"/>
      <c r="I9" s="25"/>
    </row>
    <row r="10" spans="3:9" ht="12.75">
      <c r="C10" s="26"/>
      <c r="D10" s="25"/>
      <c r="E10" s="25"/>
      <c r="F10" s="25"/>
      <c r="G10" s="25"/>
      <c r="H10" s="25"/>
      <c r="I10" s="25"/>
    </row>
    <row r="11" spans="3:9" ht="12.75">
      <c r="C11" s="26"/>
      <c r="D11" s="25"/>
      <c r="E11" s="25"/>
      <c r="F11" s="25"/>
      <c r="G11" s="25"/>
      <c r="H11" s="25"/>
      <c r="I11" s="25"/>
    </row>
    <row r="12" spans="2:9" ht="13.5" thickBot="1">
      <c r="B12" s="26"/>
      <c r="C12" s="26"/>
      <c r="D12" s="25"/>
      <c r="E12" s="25"/>
      <c r="F12" s="25"/>
      <c r="G12" s="25"/>
      <c r="H12" s="25"/>
      <c r="I12" s="25"/>
    </row>
    <row r="13" spans="1:9" ht="38.25">
      <c r="A13" s="97" t="s">
        <v>690</v>
      </c>
      <c r="B13" s="98" t="s">
        <v>691</v>
      </c>
      <c r="C13" s="98" t="s">
        <v>692</v>
      </c>
      <c r="D13" s="99" t="s">
        <v>696</v>
      </c>
      <c r="E13" s="99" t="s">
        <v>700</v>
      </c>
      <c r="F13" s="99" t="s">
        <v>698</v>
      </c>
      <c r="G13" s="99" t="s">
        <v>699</v>
      </c>
      <c r="H13" s="99" t="s">
        <v>818</v>
      </c>
      <c r="I13" s="100" t="s">
        <v>697</v>
      </c>
    </row>
    <row r="14" spans="1:9" ht="12.75">
      <c r="A14" s="101" t="s">
        <v>693</v>
      </c>
      <c r="B14" s="31">
        <v>34425</v>
      </c>
      <c r="C14" s="31">
        <v>41730</v>
      </c>
      <c r="D14" s="30">
        <v>850000</v>
      </c>
      <c r="E14" s="30"/>
      <c r="F14" s="30">
        <v>25000</v>
      </c>
      <c r="G14" s="30">
        <v>825000</v>
      </c>
      <c r="H14" s="30"/>
      <c r="I14" s="83">
        <f aca="true" t="shared" si="0" ref="I14:I20">D14+E14-F14-G14-H14</f>
        <v>0</v>
      </c>
    </row>
    <row r="15" spans="1:9" ht="12.75">
      <c r="A15" s="101" t="s">
        <v>694</v>
      </c>
      <c r="B15" s="31">
        <v>37866</v>
      </c>
      <c r="C15" s="31">
        <v>38261</v>
      </c>
      <c r="D15" s="30"/>
      <c r="E15" s="30">
        <v>500000</v>
      </c>
      <c r="F15" s="131"/>
      <c r="G15" s="30"/>
      <c r="H15" s="30"/>
      <c r="I15" s="83">
        <f t="shared" si="0"/>
        <v>500000</v>
      </c>
    </row>
    <row r="16" spans="1:9" ht="12.75">
      <c r="A16" s="101" t="s">
        <v>695</v>
      </c>
      <c r="B16" s="31">
        <v>37956</v>
      </c>
      <c r="C16" s="31">
        <v>36982</v>
      </c>
      <c r="D16" s="30"/>
      <c r="E16" s="30">
        <v>825000</v>
      </c>
      <c r="F16" s="131"/>
      <c r="G16" s="30"/>
      <c r="H16" s="30"/>
      <c r="I16" s="83">
        <f t="shared" si="0"/>
        <v>825000</v>
      </c>
    </row>
    <row r="17" spans="1:9" ht="12.75">
      <c r="A17" s="101"/>
      <c r="B17" s="31"/>
      <c r="C17" s="31"/>
      <c r="D17" s="30"/>
      <c r="E17" s="131"/>
      <c r="F17" s="131"/>
      <c r="G17" s="30"/>
      <c r="H17" s="30"/>
      <c r="I17" s="83">
        <f t="shared" si="0"/>
        <v>0</v>
      </c>
    </row>
    <row r="18" spans="1:9" ht="12.75">
      <c r="A18" s="101"/>
      <c r="B18" s="31"/>
      <c r="C18" s="31"/>
      <c r="D18" s="30"/>
      <c r="E18" s="131"/>
      <c r="F18" s="131"/>
      <c r="G18" s="30"/>
      <c r="H18" s="30"/>
      <c r="I18" s="83">
        <f t="shared" si="0"/>
        <v>0</v>
      </c>
    </row>
    <row r="19" spans="1:9" ht="12.75">
      <c r="A19" s="101"/>
      <c r="B19" s="31"/>
      <c r="C19" s="31"/>
      <c r="D19" s="30"/>
      <c r="E19" s="131"/>
      <c r="F19" s="131"/>
      <c r="G19" s="30"/>
      <c r="H19" s="30"/>
      <c r="I19" s="83">
        <f t="shared" si="0"/>
        <v>0</v>
      </c>
    </row>
    <row r="20" spans="1:9" ht="12.75">
      <c r="A20" s="126"/>
      <c r="B20" s="127"/>
      <c r="C20" s="127"/>
      <c r="D20" s="59"/>
      <c r="E20" s="131"/>
      <c r="F20" s="131"/>
      <c r="G20" s="59"/>
      <c r="H20" s="59"/>
      <c r="I20" s="93">
        <f t="shared" si="0"/>
        <v>0</v>
      </c>
    </row>
    <row r="21" spans="1:9" ht="12.75">
      <c r="A21" s="129" t="s">
        <v>819</v>
      </c>
      <c r="B21" s="50"/>
      <c r="C21" s="50"/>
      <c r="D21" s="132"/>
      <c r="E21" s="132"/>
      <c r="F21" s="132"/>
      <c r="G21" s="132"/>
      <c r="H21" s="132"/>
      <c r="I21" s="133"/>
    </row>
    <row r="22" spans="1:9" ht="13.5" thickBot="1">
      <c r="A22" s="102" t="s">
        <v>702</v>
      </c>
      <c r="B22" s="103"/>
      <c r="C22" s="103"/>
      <c r="D22" s="130">
        <f aca="true" t="shared" si="1" ref="D22:I22">SUM(D14:D21)</f>
        <v>850000</v>
      </c>
      <c r="E22" s="128">
        <f t="shared" si="1"/>
        <v>1325000</v>
      </c>
      <c r="F22" s="128">
        <f t="shared" si="1"/>
        <v>25000</v>
      </c>
      <c r="G22" s="128">
        <f t="shared" si="1"/>
        <v>825000</v>
      </c>
      <c r="H22" s="128">
        <f t="shared" si="1"/>
        <v>0</v>
      </c>
      <c r="I22" s="128">
        <f t="shared" si="1"/>
        <v>1325000</v>
      </c>
    </row>
    <row r="23" spans="1:9" ht="13.5" thickBot="1">
      <c r="A23" s="106" t="s">
        <v>732</v>
      </c>
      <c r="B23" s="85"/>
      <c r="C23" s="85"/>
      <c r="D23" s="134" t="s">
        <v>733</v>
      </c>
      <c r="E23" s="112"/>
      <c r="F23" s="112"/>
      <c r="G23" s="112"/>
      <c r="H23" s="112"/>
      <c r="I23" s="134" t="s">
        <v>734</v>
      </c>
    </row>
    <row r="26" spans="1:7" ht="16.5" thickBot="1">
      <c r="A26" s="60" t="s">
        <v>716</v>
      </c>
      <c r="B26" s="26"/>
      <c r="C26" s="26"/>
      <c r="D26" s="25"/>
      <c r="E26" s="25"/>
      <c r="F26" s="25"/>
      <c r="G26" s="25"/>
    </row>
    <row r="27" spans="1:7" ht="12.75">
      <c r="A27" s="142" t="s">
        <v>169</v>
      </c>
      <c r="B27" s="143"/>
      <c r="C27" s="143"/>
      <c r="D27" s="144"/>
      <c r="E27" s="144"/>
      <c r="F27" s="144"/>
      <c r="G27" s="145"/>
    </row>
    <row r="28" spans="1:7" ht="25.5">
      <c r="A28" s="137" t="s">
        <v>690</v>
      </c>
      <c r="B28" s="138"/>
      <c r="C28" s="79"/>
      <c r="D28" s="80"/>
      <c r="E28" s="139"/>
      <c r="F28" s="140" t="s">
        <v>731</v>
      </c>
      <c r="G28" s="141" t="s">
        <v>730</v>
      </c>
    </row>
    <row r="29" spans="1:7" ht="12.75">
      <c r="A29" s="77" t="s">
        <v>718</v>
      </c>
      <c r="B29" s="55" t="s">
        <v>717</v>
      </c>
      <c r="C29" s="34"/>
      <c r="D29" s="34"/>
      <c r="E29" s="35"/>
      <c r="F29" s="34">
        <v>1325000</v>
      </c>
      <c r="G29" s="89"/>
    </row>
    <row r="30" spans="1:7" ht="12.75">
      <c r="A30" s="77" t="s">
        <v>719</v>
      </c>
      <c r="B30" s="55" t="s">
        <v>717</v>
      </c>
      <c r="C30" s="34"/>
      <c r="D30" s="34"/>
      <c r="E30" s="35"/>
      <c r="F30" s="34"/>
      <c r="G30" s="90"/>
    </row>
    <row r="31" spans="1:7" ht="12.75">
      <c r="A31" s="77" t="s">
        <v>720</v>
      </c>
      <c r="B31" s="55" t="s">
        <v>717</v>
      </c>
      <c r="C31" s="34"/>
      <c r="D31" s="34"/>
      <c r="E31" s="35"/>
      <c r="F31" s="34"/>
      <c r="G31" s="90"/>
    </row>
    <row r="32" spans="1:7" ht="13.5" thickBot="1">
      <c r="A32" s="77" t="s">
        <v>721</v>
      </c>
      <c r="B32" s="55" t="s">
        <v>717</v>
      </c>
      <c r="C32" s="34"/>
      <c r="D32" s="34"/>
      <c r="E32" s="35"/>
      <c r="F32" s="53"/>
      <c r="G32" s="90"/>
    </row>
    <row r="33" spans="1:7" ht="13.5" thickBot="1">
      <c r="A33" s="78" t="s">
        <v>796</v>
      </c>
      <c r="B33" s="14"/>
      <c r="C33" s="79"/>
      <c r="D33" s="80"/>
      <c r="E33" s="80"/>
      <c r="F33" s="28">
        <f>SUM(F29:F32)</f>
        <v>1325000</v>
      </c>
      <c r="G33" s="91"/>
    </row>
    <row r="34" spans="1:7" ht="13.5" thickBot="1">
      <c r="A34" s="78" t="s">
        <v>797</v>
      </c>
      <c r="B34" s="14"/>
      <c r="C34" s="79"/>
      <c r="D34" s="80"/>
      <c r="E34" s="80"/>
      <c r="F34" s="42">
        <f>E22</f>
        <v>1325000</v>
      </c>
      <c r="G34" s="90"/>
    </row>
    <row r="35" spans="1:7" ht="13.5" thickBot="1">
      <c r="A35" s="78" t="s">
        <v>723</v>
      </c>
      <c r="B35" s="14"/>
      <c r="C35" s="79"/>
      <c r="D35" s="80"/>
      <c r="E35" s="80"/>
      <c r="F35" s="42">
        <f>F33-F34</f>
        <v>0</v>
      </c>
      <c r="G35" s="92"/>
    </row>
    <row r="36" spans="1:7" ht="12.75">
      <c r="A36" s="78" t="s">
        <v>724</v>
      </c>
      <c r="B36" s="94">
        <f>IF(F35&lt;&gt;0,"Amount of Long-Term Note additions per ledger does not agree to amortization schedule entries.  Review and correct.","")</f>
      </c>
      <c r="C36" s="79"/>
      <c r="D36" s="80"/>
      <c r="E36" s="80"/>
      <c r="F36" s="80"/>
      <c r="G36" s="81"/>
    </row>
    <row r="37" spans="1:8" ht="12.75">
      <c r="A37" s="78"/>
      <c r="B37" s="94"/>
      <c r="C37" s="79"/>
      <c r="D37" s="80"/>
      <c r="E37" s="80"/>
      <c r="F37" s="80"/>
      <c r="G37" s="81"/>
      <c r="H37" s="13"/>
    </row>
    <row r="38" spans="1:8" ht="12.75">
      <c r="A38" s="82"/>
      <c r="B38" s="14"/>
      <c r="C38" s="79"/>
      <c r="D38" s="80"/>
      <c r="E38" s="80"/>
      <c r="F38" s="80"/>
      <c r="G38" s="81"/>
      <c r="H38" s="13"/>
    </row>
    <row r="39" spans="1:7" ht="12.75">
      <c r="A39" s="77" t="s">
        <v>722</v>
      </c>
      <c r="B39" s="55" t="s">
        <v>820</v>
      </c>
      <c r="C39" s="50"/>
      <c r="D39" s="34"/>
      <c r="E39" s="35"/>
      <c r="F39" s="56"/>
      <c r="G39" s="83"/>
    </row>
    <row r="40" spans="1:7" ht="12.75">
      <c r="A40" s="77" t="s">
        <v>725</v>
      </c>
      <c r="B40" s="55" t="s">
        <v>820</v>
      </c>
      <c r="C40" s="50"/>
      <c r="D40" s="34"/>
      <c r="E40" s="35"/>
      <c r="F40" s="57"/>
      <c r="G40" s="83"/>
    </row>
    <row r="41" spans="1:7" ht="12.75">
      <c r="A41" s="77" t="s">
        <v>728</v>
      </c>
      <c r="B41" s="55" t="s">
        <v>820</v>
      </c>
      <c r="C41" s="50"/>
      <c r="D41" s="34"/>
      <c r="E41" s="35"/>
      <c r="F41" s="57"/>
      <c r="G41" s="83"/>
    </row>
    <row r="42" spans="1:7" ht="12.75">
      <c r="A42" s="77" t="s">
        <v>729</v>
      </c>
      <c r="B42" s="55" t="s">
        <v>820</v>
      </c>
      <c r="C42" s="50"/>
      <c r="D42" s="34"/>
      <c r="E42" s="35"/>
      <c r="F42" s="57"/>
      <c r="G42" s="83">
        <v>850000</v>
      </c>
    </row>
    <row r="43" spans="1:7" ht="12.75">
      <c r="A43" s="77" t="s">
        <v>726</v>
      </c>
      <c r="B43" s="55" t="s">
        <v>820</v>
      </c>
      <c r="C43" s="50"/>
      <c r="D43" s="34"/>
      <c r="E43" s="35"/>
      <c r="F43" s="57"/>
      <c r="G43" s="83"/>
    </row>
    <row r="44" spans="1:7" ht="13.5" thickBot="1">
      <c r="A44" s="77" t="s">
        <v>727</v>
      </c>
      <c r="B44" s="55" t="s">
        <v>820</v>
      </c>
      <c r="C44" s="50"/>
      <c r="D44" s="34"/>
      <c r="E44" s="35"/>
      <c r="F44" s="58"/>
      <c r="G44" s="93"/>
    </row>
    <row r="45" spans="1:7" ht="13.5" thickBot="1">
      <c r="A45" s="78" t="s">
        <v>759</v>
      </c>
      <c r="B45" s="79"/>
      <c r="C45" s="79"/>
      <c r="D45" s="80"/>
      <c r="E45" s="80"/>
      <c r="F45" s="80"/>
      <c r="G45" s="28">
        <f>SUM(G39:G44)</f>
        <v>850000</v>
      </c>
    </row>
    <row r="46" spans="1:7" ht="13.5" thickBot="1">
      <c r="A46" s="78" t="s">
        <v>760</v>
      </c>
      <c r="B46" s="79"/>
      <c r="C46" s="79"/>
      <c r="D46" s="80"/>
      <c r="E46" s="80"/>
      <c r="F46" s="80"/>
      <c r="G46" s="28">
        <f>F22+G22</f>
        <v>850000</v>
      </c>
    </row>
    <row r="47" spans="1:7" ht="14.25" customHeight="1" thickBot="1">
      <c r="A47" s="78" t="s">
        <v>723</v>
      </c>
      <c r="B47" s="79"/>
      <c r="C47" s="79"/>
      <c r="D47" s="80"/>
      <c r="E47" s="80"/>
      <c r="F47" s="80"/>
      <c r="G47" s="28">
        <f>G45-G46</f>
        <v>0</v>
      </c>
    </row>
    <row r="48" spans="1:8" ht="13.5" thickBot="1">
      <c r="A48" s="84" t="s">
        <v>724</v>
      </c>
      <c r="B48" s="95">
        <f>IF(G47&lt;&gt;0,"Amount of Long-Term Note reductions per ledger does not agree to amortization schedule entries.  Review and correct.","")</f>
      </c>
      <c r="C48" s="85"/>
      <c r="D48" s="86"/>
      <c r="E48" s="86"/>
      <c r="F48" s="86"/>
      <c r="G48" s="87"/>
      <c r="H48" s="13"/>
    </row>
    <row r="49" spans="2:7" ht="12.75">
      <c r="B49" s="26"/>
      <c r="C49" s="26"/>
      <c r="D49" s="170"/>
      <c r="E49" s="25"/>
      <c r="F49" s="25"/>
      <c r="G49" s="25"/>
    </row>
  </sheetData>
  <sheetProtection sheet="1" objects="1" scenarios="1"/>
  <mergeCells count="1">
    <mergeCell ref="C3:G5"/>
  </mergeCells>
  <printOptions horizontalCentered="1" verticalCentered="1"/>
  <pageMargins left="0.75" right="0.75" top="0.61" bottom="0.48" header="0.27" footer="0.34"/>
  <pageSetup fitToHeight="4" fitToWidth="1" horizontalDpi="600" verticalDpi="600" orientation="portrait" scale="65" r:id="rId2"/>
  <drawing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44"/>
  <sheetViews>
    <sheetView showGridLines="0" zoomScalePageLayoutView="0" workbookViewId="0" topLeftCell="A1">
      <selection activeCell="E20" sqref="E20"/>
    </sheetView>
  </sheetViews>
  <sheetFormatPr defaultColWidth="9.140625" defaultRowHeight="12.75"/>
  <cols>
    <col min="1" max="1" width="18.140625" style="199" customWidth="1"/>
    <col min="2" max="3" width="9.28125" style="199" bestFit="1" customWidth="1"/>
    <col min="4" max="4" width="16.421875" style="199" bestFit="1" customWidth="1"/>
    <col min="5" max="5" width="16.28125" style="199" bestFit="1" customWidth="1"/>
    <col min="6" max="6" width="14.28125" style="199" bestFit="1" customWidth="1"/>
    <col min="7" max="7" width="15.00390625" style="199" bestFit="1" customWidth="1"/>
    <col min="8" max="8" width="14.00390625" style="199" customWidth="1"/>
    <col min="9" max="9" width="16.28125" style="199" bestFit="1" customWidth="1"/>
    <col min="10" max="16384" width="9.140625" style="199" customWidth="1"/>
  </cols>
  <sheetData>
    <row r="1" spans="1:9" ht="12.75">
      <c r="A1" s="196" t="s">
        <v>705</v>
      </c>
      <c r="B1" s="197"/>
      <c r="C1" s="197"/>
      <c r="D1" s="198"/>
      <c r="E1" s="198"/>
      <c r="F1" s="198"/>
      <c r="G1" s="198"/>
      <c r="H1" s="198"/>
      <c r="I1" s="198"/>
    </row>
    <row r="2" spans="1:9" ht="12.75">
      <c r="A2" s="196"/>
      <c r="B2" s="197"/>
      <c r="C2" s="197"/>
      <c r="D2" s="198"/>
      <c r="E2" s="198"/>
      <c r="F2" s="198"/>
      <c r="G2" s="198"/>
      <c r="H2" s="198"/>
      <c r="I2" s="198"/>
    </row>
    <row r="3" spans="1:9" ht="12.75">
      <c r="A3" s="284" t="s">
        <v>690</v>
      </c>
      <c r="B3" s="284"/>
      <c r="C3" s="197"/>
      <c r="D3" s="198"/>
      <c r="E3" s="198"/>
      <c r="F3" s="198"/>
      <c r="G3" s="198"/>
      <c r="H3" s="198"/>
      <c r="I3" s="198"/>
    </row>
    <row r="4" spans="1:9" ht="12.75">
      <c r="A4" s="284"/>
      <c r="B4" s="284"/>
      <c r="C4" s="197"/>
      <c r="D4" s="198"/>
      <c r="E4" s="198"/>
      <c r="F4" s="198"/>
      <c r="G4" s="198"/>
      <c r="H4" s="198"/>
      <c r="I4" s="198"/>
    </row>
    <row r="5" spans="2:9" ht="13.5" thickBot="1">
      <c r="B5" s="197"/>
      <c r="C5" s="197"/>
      <c r="D5" s="198"/>
      <c r="E5" s="198"/>
      <c r="F5" s="198"/>
      <c r="G5" s="198"/>
      <c r="H5" s="198"/>
      <c r="I5" s="198"/>
    </row>
    <row r="6" spans="1:9" ht="38.25">
      <c r="A6" s="200" t="s">
        <v>690</v>
      </c>
      <c r="B6" s="201" t="s">
        <v>691</v>
      </c>
      <c r="C6" s="201" t="s">
        <v>692</v>
      </c>
      <c r="D6" s="202" t="s">
        <v>696</v>
      </c>
      <c r="E6" s="202" t="s">
        <v>700</v>
      </c>
      <c r="F6" s="202" t="s">
        <v>698</v>
      </c>
      <c r="G6" s="202" t="s">
        <v>699</v>
      </c>
      <c r="H6" s="202" t="s">
        <v>818</v>
      </c>
      <c r="I6" s="203" t="s">
        <v>697</v>
      </c>
    </row>
    <row r="7" spans="1:9" ht="12.75">
      <c r="A7" s="204"/>
      <c r="B7" s="205"/>
      <c r="C7" s="205"/>
      <c r="D7" s="206"/>
      <c r="E7" s="206"/>
      <c r="F7" s="206"/>
      <c r="G7" s="206"/>
      <c r="H7" s="206"/>
      <c r="I7" s="207">
        <f>D7+E7-F7-G7+H7</f>
        <v>0</v>
      </c>
    </row>
    <row r="8" spans="1:9" ht="12.75">
      <c r="A8" s="204"/>
      <c r="B8" s="205"/>
      <c r="C8" s="205"/>
      <c r="D8" s="206"/>
      <c r="E8" s="206"/>
      <c r="F8" s="208"/>
      <c r="G8" s="206"/>
      <c r="H8" s="206"/>
      <c r="I8" s="207">
        <f aca="true" t="shared" si="0" ref="I8:I13">D8+E8-F8-G8+H8</f>
        <v>0</v>
      </c>
    </row>
    <row r="9" spans="1:9" ht="12.75">
      <c r="A9" s="204"/>
      <c r="B9" s="205"/>
      <c r="C9" s="205"/>
      <c r="D9" s="206"/>
      <c r="E9" s="206"/>
      <c r="F9" s="208"/>
      <c r="G9" s="206"/>
      <c r="H9" s="206"/>
      <c r="I9" s="207">
        <f t="shared" si="0"/>
        <v>0</v>
      </c>
    </row>
    <row r="10" spans="1:9" ht="12.75">
      <c r="A10" s="204"/>
      <c r="B10" s="205"/>
      <c r="C10" s="205"/>
      <c r="D10" s="206"/>
      <c r="E10" s="208"/>
      <c r="F10" s="208"/>
      <c r="G10" s="206"/>
      <c r="H10" s="206"/>
      <c r="I10" s="207">
        <f t="shared" si="0"/>
        <v>0</v>
      </c>
    </row>
    <row r="11" spans="1:9" ht="12.75">
      <c r="A11" s="204"/>
      <c r="B11" s="205"/>
      <c r="C11" s="205"/>
      <c r="D11" s="206"/>
      <c r="E11" s="208"/>
      <c r="F11" s="208"/>
      <c r="G11" s="206"/>
      <c r="H11" s="206"/>
      <c r="I11" s="207">
        <f t="shared" si="0"/>
        <v>0</v>
      </c>
    </row>
    <row r="12" spans="1:9" ht="12.75">
      <c r="A12" s="204"/>
      <c r="B12" s="205"/>
      <c r="C12" s="205"/>
      <c r="D12" s="206"/>
      <c r="E12" s="208"/>
      <c r="F12" s="208"/>
      <c r="G12" s="206"/>
      <c r="H12" s="206"/>
      <c r="I12" s="207">
        <f t="shared" si="0"/>
        <v>0</v>
      </c>
    </row>
    <row r="13" spans="1:9" ht="12.75">
      <c r="A13" s="209"/>
      <c r="B13" s="210"/>
      <c r="C13" s="210"/>
      <c r="D13" s="211"/>
      <c r="E13" s="208"/>
      <c r="F13" s="208"/>
      <c r="G13" s="211"/>
      <c r="H13" s="211"/>
      <c r="I13" s="207">
        <f t="shared" si="0"/>
        <v>0</v>
      </c>
    </row>
    <row r="14" spans="1:9" ht="12.75">
      <c r="A14" s="213" t="s">
        <v>819</v>
      </c>
      <c r="B14" s="214"/>
      <c r="C14" s="214"/>
      <c r="D14" s="215"/>
      <c r="E14" s="215"/>
      <c r="F14" s="215"/>
      <c r="G14" s="215"/>
      <c r="H14" s="215"/>
      <c r="I14" s="216"/>
    </row>
    <row r="15" spans="1:9" ht="13.5" thickBot="1">
      <c r="A15" s="217" t="s">
        <v>702</v>
      </c>
      <c r="B15" s="218"/>
      <c r="C15" s="218"/>
      <c r="D15" s="219">
        <f aca="true" t="shared" si="1" ref="D15:I15">SUM(D7:D14)</f>
        <v>0</v>
      </c>
      <c r="E15" s="220">
        <f t="shared" si="1"/>
        <v>0</v>
      </c>
      <c r="F15" s="220">
        <f t="shared" si="1"/>
        <v>0</v>
      </c>
      <c r="G15" s="220">
        <f t="shared" si="1"/>
        <v>0</v>
      </c>
      <c r="H15" s="220">
        <f t="shared" si="1"/>
        <v>0</v>
      </c>
      <c r="I15" s="220">
        <f t="shared" si="1"/>
        <v>0</v>
      </c>
    </row>
    <row r="16" spans="1:9" ht="13.5" thickBot="1">
      <c r="A16" s="221" t="s">
        <v>732</v>
      </c>
      <c r="B16" s="222"/>
      <c r="C16" s="222"/>
      <c r="D16" s="223" t="s">
        <v>733</v>
      </c>
      <c r="E16" s="224"/>
      <c r="F16" s="224"/>
      <c r="G16" s="224"/>
      <c r="H16" s="224"/>
      <c r="I16" s="223" t="s">
        <v>734</v>
      </c>
    </row>
    <row r="17" spans="8:9" ht="12.75">
      <c r="H17" s="285" t="str">
        <f>IF(H15&lt;&gt;0,"Please contact Gene Fornaker, School Finance Auditor at 608-267-7882 to review adjustments."," ")</f>
        <v> </v>
      </c>
      <c r="I17" s="286"/>
    </row>
    <row r="18" spans="8:9" ht="12.75">
      <c r="H18" s="287"/>
      <c r="I18" s="287"/>
    </row>
    <row r="19" spans="1:9" ht="16.5" thickBot="1">
      <c r="A19" s="225" t="s">
        <v>716</v>
      </c>
      <c r="B19" s="197"/>
      <c r="C19" s="197"/>
      <c r="D19" s="198"/>
      <c r="E19" s="198"/>
      <c r="F19" s="198"/>
      <c r="G19" s="198"/>
      <c r="H19" s="287"/>
      <c r="I19" s="287"/>
    </row>
    <row r="20" spans="1:9" ht="12.75">
      <c r="A20" s="226" t="s">
        <v>169</v>
      </c>
      <c r="B20" s="227"/>
      <c r="C20" s="227"/>
      <c r="D20" s="228"/>
      <c r="E20" s="228"/>
      <c r="F20" s="228"/>
      <c r="G20" s="229"/>
      <c r="H20" s="261"/>
      <c r="I20" s="261"/>
    </row>
    <row r="21" spans="1:7" ht="25.5">
      <c r="A21" s="230" t="s">
        <v>690</v>
      </c>
      <c r="B21" s="231"/>
      <c r="C21" s="232"/>
      <c r="D21" s="233"/>
      <c r="E21" s="234"/>
      <c r="F21" s="235" t="s">
        <v>731</v>
      </c>
      <c r="G21" s="236" t="s">
        <v>730</v>
      </c>
    </row>
    <row r="22" spans="1:7" ht="12.75">
      <c r="A22" s="237" t="s">
        <v>718</v>
      </c>
      <c r="B22" s="238" t="s">
        <v>717</v>
      </c>
      <c r="C22" s="239"/>
      <c r="D22" s="239"/>
      <c r="E22" s="240"/>
      <c r="F22" s="239"/>
      <c r="G22" s="241"/>
    </row>
    <row r="23" spans="1:7" ht="12.75">
      <c r="A23" s="237" t="s">
        <v>719</v>
      </c>
      <c r="B23" s="238" t="s">
        <v>717</v>
      </c>
      <c r="C23" s="239"/>
      <c r="D23" s="239"/>
      <c r="E23" s="240"/>
      <c r="F23" s="239"/>
      <c r="G23" s="242"/>
    </row>
    <row r="24" spans="1:7" ht="12.75">
      <c r="A24" s="237" t="s">
        <v>720</v>
      </c>
      <c r="B24" s="238" t="s">
        <v>717</v>
      </c>
      <c r="C24" s="239"/>
      <c r="D24" s="239"/>
      <c r="E24" s="240"/>
      <c r="F24" s="239"/>
      <c r="G24" s="242"/>
    </row>
    <row r="25" spans="1:7" ht="13.5" thickBot="1">
      <c r="A25" s="237" t="s">
        <v>721</v>
      </c>
      <c r="B25" s="238" t="s">
        <v>717</v>
      </c>
      <c r="C25" s="239"/>
      <c r="D25" s="239"/>
      <c r="E25" s="240"/>
      <c r="F25" s="243"/>
      <c r="G25" s="242"/>
    </row>
    <row r="26" spans="1:7" ht="13.5" thickBot="1">
      <c r="A26" s="244" t="s">
        <v>796</v>
      </c>
      <c r="B26" s="245"/>
      <c r="C26" s="232"/>
      <c r="D26" s="233"/>
      <c r="E26" s="233"/>
      <c r="F26" s="246">
        <f>SUM(F22:F25)</f>
        <v>0</v>
      </c>
      <c r="G26" s="247"/>
    </row>
    <row r="27" spans="1:7" ht="13.5" thickBot="1">
      <c r="A27" s="244" t="s">
        <v>797</v>
      </c>
      <c r="B27" s="245"/>
      <c r="C27" s="232"/>
      <c r="D27" s="233"/>
      <c r="E27" s="233"/>
      <c r="F27" s="248">
        <f>E15</f>
        <v>0</v>
      </c>
      <c r="G27" s="242"/>
    </row>
    <row r="28" spans="1:7" ht="13.5" thickBot="1">
      <c r="A28" s="244" t="s">
        <v>723</v>
      </c>
      <c r="B28" s="245"/>
      <c r="C28" s="232"/>
      <c r="D28" s="233"/>
      <c r="E28" s="233"/>
      <c r="F28" s="248">
        <f>F26-F27</f>
        <v>0</v>
      </c>
      <c r="G28" s="249"/>
    </row>
    <row r="29" spans="1:7" ht="12.75">
      <c r="A29" s="244" t="s">
        <v>724</v>
      </c>
      <c r="B29" s="250">
        <f>IF(F28&lt;&gt;0,"Amount of Long-Term Note additions per ledger does not agree to amortization schedule entries.  Review and correct.","")</f>
      </c>
      <c r="C29" s="232"/>
      <c r="D29" s="233"/>
      <c r="E29" s="233"/>
      <c r="F29" s="233"/>
      <c r="G29" s="251"/>
    </row>
    <row r="30" spans="1:8" ht="12.75">
      <c r="A30" s="244"/>
      <c r="B30" s="250"/>
      <c r="C30" s="232"/>
      <c r="D30" s="233"/>
      <c r="E30" s="233"/>
      <c r="F30" s="233"/>
      <c r="G30" s="251"/>
      <c r="H30" s="252"/>
    </row>
    <row r="31" spans="1:8" ht="12.75">
      <c r="A31" s="253"/>
      <c r="B31" s="245"/>
      <c r="C31" s="232"/>
      <c r="D31" s="233"/>
      <c r="E31" s="233"/>
      <c r="F31" s="233"/>
      <c r="G31" s="251"/>
      <c r="H31" s="252"/>
    </row>
    <row r="32" spans="1:7" ht="12.75">
      <c r="A32" s="237" t="s">
        <v>722</v>
      </c>
      <c r="B32" s="238" t="s">
        <v>820</v>
      </c>
      <c r="C32" s="214"/>
      <c r="D32" s="239"/>
      <c r="E32" s="240"/>
      <c r="F32" s="254"/>
      <c r="G32" s="207"/>
    </row>
    <row r="33" spans="1:7" ht="12.75">
      <c r="A33" s="237" t="s">
        <v>725</v>
      </c>
      <c r="B33" s="238" t="s">
        <v>820</v>
      </c>
      <c r="C33" s="214"/>
      <c r="D33" s="239"/>
      <c r="E33" s="240"/>
      <c r="F33" s="255"/>
      <c r="G33" s="207"/>
    </row>
    <row r="34" spans="1:7" ht="12.75">
      <c r="A34" s="237" t="s">
        <v>728</v>
      </c>
      <c r="B34" s="238" t="s">
        <v>820</v>
      </c>
      <c r="C34" s="214"/>
      <c r="D34" s="239"/>
      <c r="E34" s="240"/>
      <c r="F34" s="255"/>
      <c r="G34" s="207"/>
    </row>
    <row r="35" spans="1:7" ht="12.75">
      <c r="A35" s="237" t="s">
        <v>257</v>
      </c>
      <c r="B35" s="238" t="s">
        <v>820</v>
      </c>
      <c r="C35" s="214"/>
      <c r="D35" s="239"/>
      <c r="E35" s="240"/>
      <c r="F35" s="255"/>
      <c r="G35" s="207"/>
    </row>
    <row r="36" spans="1:7" ht="12.75">
      <c r="A36" s="237" t="s">
        <v>729</v>
      </c>
      <c r="B36" s="238" t="s">
        <v>820</v>
      </c>
      <c r="C36" s="214"/>
      <c r="D36" s="239"/>
      <c r="E36" s="240"/>
      <c r="F36" s="255"/>
      <c r="G36" s="207"/>
    </row>
    <row r="37" spans="1:7" ht="12.75">
      <c r="A37" s="237" t="s">
        <v>726</v>
      </c>
      <c r="B37" s="238" t="s">
        <v>820</v>
      </c>
      <c r="C37" s="214"/>
      <c r="D37" s="239"/>
      <c r="E37" s="240"/>
      <c r="F37" s="255"/>
      <c r="G37" s="207"/>
    </row>
    <row r="38" spans="1:7" ht="12.75">
      <c r="A38" s="237" t="s">
        <v>727</v>
      </c>
      <c r="B38" s="238" t="s">
        <v>820</v>
      </c>
      <c r="C38" s="214"/>
      <c r="D38" s="239"/>
      <c r="E38" s="240"/>
      <c r="F38" s="255"/>
      <c r="G38" s="212"/>
    </row>
    <row r="39" spans="1:7" ht="13.5" thickBot="1">
      <c r="A39" s="237" t="s">
        <v>258</v>
      </c>
      <c r="B39" s="238" t="s">
        <v>820</v>
      </c>
      <c r="C39" s="214"/>
      <c r="D39" s="239"/>
      <c r="E39" s="240"/>
      <c r="F39" s="256"/>
      <c r="G39" s="212"/>
    </row>
    <row r="40" spans="1:7" ht="13.5" thickBot="1">
      <c r="A40" s="244" t="s">
        <v>759</v>
      </c>
      <c r="B40" s="232"/>
      <c r="C40" s="232"/>
      <c r="D40" s="233"/>
      <c r="E40" s="233"/>
      <c r="F40" s="233"/>
      <c r="G40" s="246">
        <f>SUM(G32:G39)</f>
        <v>0</v>
      </c>
    </row>
    <row r="41" spans="1:7" ht="13.5" thickBot="1">
      <c r="A41" s="244" t="s">
        <v>760</v>
      </c>
      <c r="B41" s="232"/>
      <c r="C41" s="232"/>
      <c r="D41" s="233"/>
      <c r="E41" s="233"/>
      <c r="F41" s="233"/>
      <c r="G41" s="246">
        <f>F15+G15</f>
        <v>0</v>
      </c>
    </row>
    <row r="42" spans="1:7" ht="13.5" thickBot="1">
      <c r="A42" s="244" t="s">
        <v>723</v>
      </c>
      <c r="B42" s="232"/>
      <c r="C42" s="232"/>
      <c r="D42" s="233"/>
      <c r="E42" s="233"/>
      <c r="F42" s="233"/>
      <c r="G42" s="246">
        <f>G40-G41</f>
        <v>0</v>
      </c>
    </row>
    <row r="43" spans="1:8" ht="13.5" thickBot="1">
      <c r="A43" s="257" t="s">
        <v>724</v>
      </c>
      <c r="B43" s="258">
        <f>IF(G42&lt;&gt;0,"Amount of Long-Term Note reductions per ledger does not agree to amortization schedule entries.  Review and correct.","")</f>
      </c>
      <c r="C43" s="222"/>
      <c r="D43" s="259"/>
      <c r="E43" s="259"/>
      <c r="F43" s="259"/>
      <c r="G43" s="260"/>
      <c r="H43" s="252"/>
    </row>
    <row r="44" spans="2:7" ht="12.75">
      <c r="B44" s="197"/>
      <c r="C44" s="197"/>
      <c r="D44" s="198"/>
      <c r="E44" s="198"/>
      <c r="F44" s="198"/>
      <c r="G44" s="198"/>
    </row>
  </sheetData>
  <sheetProtection/>
  <mergeCells count="2">
    <mergeCell ref="A3:B4"/>
    <mergeCell ref="H17:I19"/>
  </mergeCells>
  <printOptions horizontalCentered="1" verticalCentered="1"/>
  <pageMargins left="0.75" right="0.75" top="0.61" bottom="0.48" header="0.27" footer="0.34"/>
  <pageSetup fitToHeight="4" fitToWidth="1" horizontalDpi="600" verticalDpi="600" orientation="portrait" scale="70"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I40"/>
  <sheetViews>
    <sheetView zoomScalePageLayoutView="0" workbookViewId="0" topLeftCell="A1">
      <selection activeCell="A1" sqref="A1"/>
    </sheetView>
  </sheetViews>
  <sheetFormatPr defaultColWidth="9.140625" defaultRowHeight="12.75"/>
  <cols>
    <col min="1" max="1" width="23.140625" style="0" customWidth="1"/>
    <col min="4" max="4" width="16.28125" style="0" bestFit="1" customWidth="1"/>
    <col min="5" max="5" width="12.28125" style="0" bestFit="1" customWidth="1"/>
    <col min="6" max="6" width="13.7109375" style="0" customWidth="1"/>
    <col min="7" max="7" width="14.140625" style="0" customWidth="1"/>
    <col min="8" max="8" width="13.57421875" style="0" customWidth="1"/>
    <col min="9" max="9" width="16.28125" style="0" bestFit="1" customWidth="1"/>
  </cols>
  <sheetData>
    <row r="1" ht="12.75">
      <c r="A1" s="27" t="s">
        <v>705</v>
      </c>
    </row>
    <row r="2" spans="1:2" ht="12.75">
      <c r="A2" s="288" t="s">
        <v>170</v>
      </c>
      <c r="B2" s="289"/>
    </row>
    <row r="3" spans="1:2" ht="12.75">
      <c r="A3" s="289"/>
      <c r="B3" s="289"/>
    </row>
    <row r="4" ht="13.5" thickBot="1"/>
    <row r="5" spans="1:9" ht="38.25">
      <c r="A5" s="97" t="s">
        <v>703</v>
      </c>
      <c r="B5" s="98" t="s">
        <v>691</v>
      </c>
      <c r="C5" s="98" t="s">
        <v>692</v>
      </c>
      <c r="D5" s="99" t="s">
        <v>696</v>
      </c>
      <c r="E5" s="99" t="s">
        <v>700</v>
      </c>
      <c r="F5" s="99" t="s">
        <v>698</v>
      </c>
      <c r="G5" s="99" t="s">
        <v>699</v>
      </c>
      <c r="H5" s="99" t="s">
        <v>701</v>
      </c>
      <c r="I5" s="100" t="s">
        <v>697</v>
      </c>
    </row>
    <row r="6" spans="1:9" ht="12.75">
      <c r="A6" s="115"/>
      <c r="B6" s="31"/>
      <c r="C6" s="31"/>
      <c r="D6" s="30"/>
      <c r="E6" s="30"/>
      <c r="F6" s="30"/>
      <c r="G6" s="30"/>
      <c r="H6" s="30"/>
      <c r="I6" s="83">
        <f>D6+E6-F6-G6+H6</f>
        <v>0</v>
      </c>
    </row>
    <row r="7" spans="1:9" ht="12.75">
      <c r="A7" s="115"/>
      <c r="B7" s="31"/>
      <c r="C7" s="31"/>
      <c r="D7" s="30"/>
      <c r="E7" s="30"/>
      <c r="F7" s="30"/>
      <c r="G7" s="30"/>
      <c r="H7" s="30"/>
      <c r="I7" s="83">
        <f aca="true" t="shared" si="0" ref="I7:I12">D7+E7-F7-G7+H7</f>
        <v>0</v>
      </c>
    </row>
    <row r="8" spans="1:9" ht="12.75">
      <c r="A8" s="115"/>
      <c r="B8" s="31"/>
      <c r="C8" s="31"/>
      <c r="D8" s="30"/>
      <c r="E8" s="30"/>
      <c r="F8" s="30"/>
      <c r="G8" s="30"/>
      <c r="H8" s="30"/>
      <c r="I8" s="83">
        <f t="shared" si="0"/>
        <v>0</v>
      </c>
    </row>
    <row r="9" spans="1:9" ht="12.75">
      <c r="A9" s="115"/>
      <c r="B9" s="31"/>
      <c r="C9" s="31"/>
      <c r="D9" s="30"/>
      <c r="E9" s="30"/>
      <c r="F9" s="30"/>
      <c r="G9" s="30"/>
      <c r="H9" s="30"/>
      <c r="I9" s="83">
        <f t="shared" si="0"/>
        <v>0</v>
      </c>
    </row>
    <row r="10" spans="1:9" ht="12.75">
      <c r="A10" s="115"/>
      <c r="B10" s="31"/>
      <c r="C10" s="31"/>
      <c r="D10" s="30"/>
      <c r="E10" s="30"/>
      <c r="F10" s="30"/>
      <c r="G10" s="30"/>
      <c r="H10" s="30"/>
      <c r="I10" s="83">
        <f t="shared" si="0"/>
        <v>0</v>
      </c>
    </row>
    <row r="11" spans="1:9" ht="12.75">
      <c r="A11" s="115"/>
      <c r="B11" s="31"/>
      <c r="C11" s="31"/>
      <c r="D11" s="30"/>
      <c r="E11" s="30"/>
      <c r="F11" s="30"/>
      <c r="G11" s="30"/>
      <c r="H11" s="30"/>
      <c r="I11" s="83">
        <f t="shared" si="0"/>
        <v>0</v>
      </c>
    </row>
    <row r="12" spans="1:9" ht="12.75">
      <c r="A12" s="115"/>
      <c r="B12" s="31"/>
      <c r="C12" s="31"/>
      <c r="D12" s="30"/>
      <c r="E12" s="30"/>
      <c r="F12" s="30"/>
      <c r="G12" s="30"/>
      <c r="H12" s="30"/>
      <c r="I12" s="83">
        <f t="shared" si="0"/>
        <v>0</v>
      </c>
    </row>
    <row r="13" spans="1:9" ht="13.5" thickBot="1">
      <c r="A13" s="135" t="s">
        <v>819</v>
      </c>
      <c r="B13" s="50"/>
      <c r="C13" s="50"/>
      <c r="D13" s="132"/>
      <c r="E13" s="132"/>
      <c r="F13" s="132"/>
      <c r="G13" s="132"/>
      <c r="H13" s="132"/>
      <c r="I13" s="136"/>
    </row>
    <row r="14" spans="1:9" ht="13.5" thickBot="1">
      <c r="A14" s="185" t="s">
        <v>704</v>
      </c>
      <c r="B14" s="186"/>
      <c r="C14" s="186"/>
      <c r="D14" s="65">
        <f aca="true" t="shared" si="1" ref="D14:I14">SUM(D6:D13)</f>
        <v>0</v>
      </c>
      <c r="E14" s="65">
        <f t="shared" si="1"/>
        <v>0</v>
      </c>
      <c r="F14" s="65">
        <f t="shared" si="1"/>
        <v>0</v>
      </c>
      <c r="G14" s="65">
        <f t="shared" si="1"/>
        <v>0</v>
      </c>
      <c r="H14" s="65">
        <f t="shared" si="1"/>
        <v>0</v>
      </c>
      <c r="I14" s="65">
        <f t="shared" si="1"/>
        <v>0</v>
      </c>
    </row>
    <row r="15" spans="1:9" ht="13.5" thickBot="1">
      <c r="A15" s="106" t="s">
        <v>732</v>
      </c>
      <c r="B15" s="85"/>
      <c r="C15" s="85"/>
      <c r="D15" s="134" t="s">
        <v>735</v>
      </c>
      <c r="E15" s="112"/>
      <c r="F15" s="112"/>
      <c r="G15" s="112"/>
      <c r="H15" s="112"/>
      <c r="I15" s="134" t="s">
        <v>736</v>
      </c>
    </row>
    <row r="16" spans="1:9" ht="12.75">
      <c r="A16" s="116"/>
      <c r="B16" s="79"/>
      <c r="C16" s="79"/>
      <c r="H16" s="286" t="str">
        <f>IF(H14&lt;&gt;0,"Please contact Gene Fornaker, School Finance Auditor at 608-267-7882 to review adjustments."," ")</f>
        <v> </v>
      </c>
      <c r="I16" s="286"/>
    </row>
    <row r="17" spans="1:9" ht="16.5" thickBot="1">
      <c r="A17" s="60" t="s">
        <v>716</v>
      </c>
      <c r="H17" s="287"/>
      <c r="I17" s="287"/>
    </row>
    <row r="18" spans="1:9" ht="12.75">
      <c r="A18" s="70" t="s">
        <v>783</v>
      </c>
      <c r="B18" s="71"/>
      <c r="C18" s="71"/>
      <c r="D18" s="72"/>
      <c r="E18" s="72"/>
      <c r="F18" s="72"/>
      <c r="G18" s="73"/>
      <c r="H18" s="287"/>
      <c r="I18" s="287"/>
    </row>
    <row r="19" spans="1:7" ht="25.5">
      <c r="A19" s="96" t="s">
        <v>703</v>
      </c>
      <c r="B19" s="49"/>
      <c r="C19" s="50"/>
      <c r="D19" s="34"/>
      <c r="E19" s="35"/>
      <c r="F19" s="46" t="s">
        <v>731</v>
      </c>
      <c r="G19" s="75" t="s">
        <v>730</v>
      </c>
    </row>
    <row r="20" spans="1:7" ht="12.75">
      <c r="A20" s="88" t="s">
        <v>743</v>
      </c>
      <c r="B20" s="47" t="s">
        <v>753</v>
      </c>
      <c r="C20" s="48"/>
      <c r="D20" s="48"/>
      <c r="E20" s="48"/>
      <c r="F20" s="33"/>
      <c r="G20" s="89"/>
    </row>
    <row r="21" spans="1:7" ht="12.75">
      <c r="A21" s="88" t="s">
        <v>744</v>
      </c>
      <c r="B21" s="40" t="s">
        <v>753</v>
      </c>
      <c r="C21" s="31"/>
      <c r="D21" s="30"/>
      <c r="E21" s="30"/>
      <c r="F21" s="33"/>
      <c r="G21" s="90"/>
    </row>
    <row r="22" spans="1:7" ht="12.75">
      <c r="A22" s="88" t="s">
        <v>745</v>
      </c>
      <c r="B22" s="40" t="s">
        <v>753</v>
      </c>
      <c r="C22" s="31"/>
      <c r="D22" s="30"/>
      <c r="E22" s="30"/>
      <c r="F22" s="33"/>
      <c r="G22" s="90"/>
    </row>
    <row r="23" spans="1:7" ht="12.75">
      <c r="A23" s="88" t="s">
        <v>746</v>
      </c>
      <c r="B23" s="40" t="s">
        <v>753</v>
      </c>
      <c r="C23" s="31"/>
      <c r="D23" s="30"/>
      <c r="E23" s="30"/>
      <c r="F23" s="33"/>
      <c r="G23" s="90"/>
    </row>
    <row r="24" spans="1:7" ht="13.5" thickBot="1">
      <c r="A24" s="78" t="s">
        <v>756</v>
      </c>
      <c r="B24" s="14"/>
      <c r="C24" s="79"/>
      <c r="D24" s="80"/>
      <c r="E24" s="80"/>
      <c r="F24" s="41"/>
      <c r="G24" s="90"/>
    </row>
    <row r="25" spans="1:7" ht="13.5" thickBot="1">
      <c r="A25" s="78" t="s">
        <v>755</v>
      </c>
      <c r="B25" s="14"/>
      <c r="C25" s="79"/>
      <c r="D25" s="80"/>
      <c r="E25" s="80"/>
      <c r="F25" s="42">
        <f>E14</f>
        <v>0</v>
      </c>
      <c r="G25" s="90"/>
    </row>
    <row r="26" spans="1:7" ht="13.5" thickBot="1">
      <c r="A26" s="78" t="s">
        <v>723</v>
      </c>
      <c r="B26" s="14"/>
      <c r="C26" s="79"/>
      <c r="D26" s="80"/>
      <c r="E26" s="80"/>
      <c r="F26" s="42">
        <f>F24-F25</f>
        <v>0</v>
      </c>
      <c r="G26" s="92"/>
    </row>
    <row r="27" spans="1:7" ht="12.75">
      <c r="A27" s="78" t="s">
        <v>724</v>
      </c>
      <c r="B27" s="94">
        <f>IF(F26&lt;&gt;0,"Amount of State Trust Fund Loan additions per ledger does not agree to amortization schedule entries.  Review and correct.","")</f>
      </c>
      <c r="C27" s="79"/>
      <c r="D27" s="80"/>
      <c r="E27" s="80"/>
      <c r="F27" s="80"/>
      <c r="G27" s="81"/>
    </row>
    <row r="28" spans="1:7" ht="12.75">
      <c r="A28" s="82"/>
      <c r="B28" s="14"/>
      <c r="C28" s="79"/>
      <c r="D28" s="80"/>
      <c r="E28" s="80"/>
      <c r="F28" s="80"/>
      <c r="G28" s="81"/>
    </row>
    <row r="29" spans="1:7" ht="12.75">
      <c r="A29" s="88" t="s">
        <v>747</v>
      </c>
      <c r="B29" s="55" t="s">
        <v>754</v>
      </c>
      <c r="C29" s="50"/>
      <c r="D29" s="34"/>
      <c r="E29" s="35"/>
      <c r="F29" s="43"/>
      <c r="G29" s="83"/>
    </row>
    <row r="30" spans="1:7" ht="12.75">
      <c r="A30" s="88" t="s">
        <v>748</v>
      </c>
      <c r="B30" s="55" t="s">
        <v>754</v>
      </c>
      <c r="C30" s="50"/>
      <c r="D30" s="34"/>
      <c r="E30" s="35"/>
      <c r="F30" s="44"/>
      <c r="G30" s="83"/>
    </row>
    <row r="31" spans="1:7" ht="12.75">
      <c r="A31" s="88" t="s">
        <v>749</v>
      </c>
      <c r="B31" s="55" t="s">
        <v>754</v>
      </c>
      <c r="C31" s="50"/>
      <c r="D31" s="34"/>
      <c r="E31" s="35"/>
      <c r="F31" s="44"/>
      <c r="G31" s="83"/>
    </row>
    <row r="32" spans="1:7" ht="12.75">
      <c r="A32" s="88" t="s">
        <v>254</v>
      </c>
      <c r="B32" s="55" t="s">
        <v>754</v>
      </c>
      <c r="C32" s="50"/>
      <c r="D32" s="34"/>
      <c r="E32" s="35"/>
      <c r="F32" s="44"/>
      <c r="G32" s="83"/>
    </row>
    <row r="33" spans="1:7" ht="12.75">
      <c r="A33" s="88" t="s">
        <v>750</v>
      </c>
      <c r="B33" s="55" t="s">
        <v>754</v>
      </c>
      <c r="C33" s="50"/>
      <c r="D33" s="34"/>
      <c r="E33" s="35"/>
      <c r="F33" s="44"/>
      <c r="G33" s="83"/>
    </row>
    <row r="34" spans="1:7" ht="12.75">
      <c r="A34" s="88" t="s">
        <v>751</v>
      </c>
      <c r="B34" s="55" t="s">
        <v>754</v>
      </c>
      <c r="C34" s="50"/>
      <c r="D34" s="34"/>
      <c r="E34" s="35"/>
      <c r="F34" s="44"/>
      <c r="G34" s="83"/>
    </row>
    <row r="35" spans="1:7" ht="12.75">
      <c r="A35" s="88" t="s">
        <v>752</v>
      </c>
      <c r="B35" s="55" t="s">
        <v>754</v>
      </c>
      <c r="C35" s="50"/>
      <c r="D35" s="34"/>
      <c r="E35" s="35"/>
      <c r="F35" s="44"/>
      <c r="G35" s="93"/>
    </row>
    <row r="36" spans="1:7" ht="13.5" thickBot="1">
      <c r="A36" s="88" t="s">
        <v>253</v>
      </c>
      <c r="B36" s="55" t="s">
        <v>754</v>
      </c>
      <c r="C36" s="50"/>
      <c r="D36" s="34"/>
      <c r="E36" s="35"/>
      <c r="F36" s="45"/>
      <c r="G36" s="93"/>
    </row>
    <row r="37" spans="1:7" ht="13.5" thickBot="1">
      <c r="A37" s="78" t="s">
        <v>757</v>
      </c>
      <c r="B37" s="79"/>
      <c r="C37" s="79"/>
      <c r="D37" s="80"/>
      <c r="E37" s="80"/>
      <c r="F37" s="80"/>
      <c r="G37" s="28">
        <f>SUM(G29:G36)</f>
        <v>0</v>
      </c>
    </row>
    <row r="38" spans="1:7" ht="13.5" thickBot="1">
      <c r="A38" s="78" t="s">
        <v>758</v>
      </c>
      <c r="B38" s="79"/>
      <c r="C38" s="79"/>
      <c r="D38" s="80"/>
      <c r="E38" s="80"/>
      <c r="F38" s="80"/>
      <c r="G38" s="28">
        <f>F14+G14</f>
        <v>0</v>
      </c>
    </row>
    <row r="39" spans="1:7" ht="13.5" thickBot="1">
      <c r="A39" s="78" t="s">
        <v>723</v>
      </c>
      <c r="B39" s="79"/>
      <c r="C39" s="79"/>
      <c r="D39" s="80"/>
      <c r="E39" s="80"/>
      <c r="F39" s="80"/>
      <c r="G39" s="28">
        <f>G37-G38</f>
        <v>0</v>
      </c>
    </row>
    <row r="40" spans="1:7" ht="13.5" thickBot="1">
      <c r="A40" s="84" t="s">
        <v>724</v>
      </c>
      <c r="B40" s="95">
        <f>IF(G39&lt;&gt;0,"Amount of State Trust Fund Loan reductions per ledger does not agree to amortization schedule entries.  Review and correct.","")</f>
      </c>
      <c r="C40" s="85"/>
      <c r="D40" s="86"/>
      <c r="E40" s="86"/>
      <c r="F40" s="86"/>
      <c r="G40" s="87"/>
    </row>
  </sheetData>
  <sheetProtection/>
  <mergeCells count="2">
    <mergeCell ref="A2:B3"/>
    <mergeCell ref="H16:I18"/>
  </mergeCells>
  <printOptions horizontalCentered="1" verticalCentered="1"/>
  <pageMargins left="0.32" right="0.75" top="0.78" bottom="0.7" header="0.5" footer="0.5"/>
  <pageSetup fitToHeight="1" fitToWidth="1" horizontalDpi="600" verticalDpi="600" orientation="portrait" scale="74"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I39"/>
  <sheetViews>
    <sheetView showGridLines="0" zoomScalePageLayoutView="0" workbookViewId="0" topLeftCell="A1">
      <selection activeCell="I1" sqref="I1"/>
    </sheetView>
  </sheetViews>
  <sheetFormatPr defaultColWidth="9.140625" defaultRowHeight="12.75"/>
  <cols>
    <col min="1" max="1" width="13.8515625" style="0" customWidth="1"/>
    <col min="4" max="4" width="15.28125" style="0" bestFit="1" customWidth="1"/>
    <col min="5" max="5" width="12.8515625" style="0" customWidth="1"/>
    <col min="6" max="6" width="12.28125" style="0" bestFit="1" customWidth="1"/>
    <col min="7" max="7" width="12.7109375" style="0" customWidth="1"/>
    <col min="8" max="8" width="11.7109375" style="0" customWidth="1"/>
    <col min="9" max="9" width="16.28125" style="0" bestFit="1" customWidth="1"/>
  </cols>
  <sheetData>
    <row r="1" spans="1:9" ht="12.75">
      <c r="A1" s="27" t="s">
        <v>705</v>
      </c>
      <c r="B1" s="26"/>
      <c r="C1" s="26"/>
      <c r="D1" s="25"/>
      <c r="E1" s="25"/>
      <c r="F1" s="25"/>
      <c r="G1" s="25"/>
      <c r="H1" s="25"/>
      <c r="I1" s="25"/>
    </row>
    <row r="2" spans="1:9" ht="12.75">
      <c r="A2" s="288" t="s">
        <v>706</v>
      </c>
      <c r="B2" s="290"/>
      <c r="C2" s="26"/>
      <c r="D2" s="25"/>
      <c r="E2" s="25"/>
      <c r="F2" s="25"/>
      <c r="G2" s="25"/>
      <c r="H2" s="25"/>
      <c r="I2" s="25"/>
    </row>
    <row r="3" spans="1:9" ht="12.75">
      <c r="A3" s="290"/>
      <c r="B3" s="290"/>
      <c r="C3" s="26"/>
      <c r="D3" s="25"/>
      <c r="E3" s="25"/>
      <c r="F3" s="25"/>
      <c r="G3" s="25"/>
      <c r="H3" s="25"/>
      <c r="I3" s="25"/>
    </row>
    <row r="4" ht="13.5" thickBot="1"/>
    <row r="5" spans="1:9" ht="38.25">
      <c r="A5" s="97" t="s">
        <v>706</v>
      </c>
      <c r="B5" s="98" t="s">
        <v>691</v>
      </c>
      <c r="C5" s="98" t="s">
        <v>692</v>
      </c>
      <c r="D5" s="99" t="s">
        <v>696</v>
      </c>
      <c r="E5" s="99" t="s">
        <v>700</v>
      </c>
      <c r="F5" s="99" t="s">
        <v>698</v>
      </c>
      <c r="G5" s="99" t="s">
        <v>699</v>
      </c>
      <c r="H5" s="99" t="s">
        <v>701</v>
      </c>
      <c r="I5" s="100" t="s">
        <v>697</v>
      </c>
    </row>
    <row r="6" spans="1:9" ht="12.75">
      <c r="A6" s="101"/>
      <c r="B6" s="31"/>
      <c r="C6" s="31"/>
      <c r="D6" s="30"/>
      <c r="E6" s="30"/>
      <c r="F6" s="30"/>
      <c r="G6" s="30"/>
      <c r="H6" s="30"/>
      <c r="I6" s="83">
        <f>D6+E6-F6-G6+H6</f>
        <v>0</v>
      </c>
    </row>
    <row r="7" spans="1:9" ht="12.75">
      <c r="A7" s="101"/>
      <c r="B7" s="31"/>
      <c r="C7" s="31"/>
      <c r="D7" s="30"/>
      <c r="E7" s="30"/>
      <c r="F7" s="30"/>
      <c r="G7" s="30"/>
      <c r="H7" s="30"/>
      <c r="I7" s="83">
        <f aca="true" t="shared" si="0" ref="I7:I12">D7+E7-F7-G7+H7</f>
        <v>0</v>
      </c>
    </row>
    <row r="8" spans="1:9" ht="12.75">
      <c r="A8" s="101"/>
      <c r="B8" s="31"/>
      <c r="C8" s="31"/>
      <c r="D8" s="30"/>
      <c r="E8" s="30"/>
      <c r="F8" s="30"/>
      <c r="G8" s="30"/>
      <c r="H8" s="30"/>
      <c r="I8" s="83">
        <f t="shared" si="0"/>
        <v>0</v>
      </c>
    </row>
    <row r="9" spans="1:9" ht="12.75">
      <c r="A9" s="101"/>
      <c r="B9" s="31"/>
      <c r="C9" s="31"/>
      <c r="D9" s="30"/>
      <c r="E9" s="30"/>
      <c r="F9" s="30"/>
      <c r="G9" s="30"/>
      <c r="H9" s="30"/>
      <c r="I9" s="83">
        <f t="shared" si="0"/>
        <v>0</v>
      </c>
    </row>
    <row r="10" spans="1:9" ht="12.75">
      <c r="A10" s="101"/>
      <c r="B10" s="31"/>
      <c r="C10" s="31"/>
      <c r="D10" s="30"/>
      <c r="E10" s="30"/>
      <c r="F10" s="30"/>
      <c r="G10" s="30"/>
      <c r="H10" s="30"/>
      <c r="I10" s="83">
        <f t="shared" si="0"/>
        <v>0</v>
      </c>
    </row>
    <row r="11" spans="1:9" ht="12.75">
      <c r="A11" s="101"/>
      <c r="B11" s="31"/>
      <c r="C11" s="31"/>
      <c r="D11" s="30"/>
      <c r="E11" s="30"/>
      <c r="F11" s="30"/>
      <c r="G11" s="30"/>
      <c r="H11" s="30"/>
      <c r="I11" s="83">
        <f t="shared" si="0"/>
        <v>0</v>
      </c>
    </row>
    <row r="12" spans="1:9" ht="12.75">
      <c r="A12" s="101"/>
      <c r="B12" s="31"/>
      <c r="C12" s="31"/>
      <c r="D12" s="30"/>
      <c r="E12" s="30"/>
      <c r="F12" s="30"/>
      <c r="G12" s="30"/>
      <c r="H12" s="30"/>
      <c r="I12" s="83">
        <f t="shared" si="0"/>
        <v>0</v>
      </c>
    </row>
    <row r="13" spans="1:9" ht="13.5" thickBot="1">
      <c r="A13" s="135" t="s">
        <v>819</v>
      </c>
      <c r="B13" s="50"/>
      <c r="C13" s="50"/>
      <c r="D13" s="132"/>
      <c r="E13" s="132"/>
      <c r="F13" s="132"/>
      <c r="G13" s="132"/>
      <c r="H13" s="132"/>
      <c r="I13" s="136"/>
    </row>
    <row r="14" spans="1:9" ht="13.5" thickBot="1">
      <c r="A14" s="185" t="s">
        <v>707</v>
      </c>
      <c r="B14" s="186"/>
      <c r="C14" s="186"/>
      <c r="D14" s="65">
        <f aca="true" t="shared" si="1" ref="D14:I14">SUM(D6:D13)</f>
        <v>0</v>
      </c>
      <c r="E14" s="65">
        <f t="shared" si="1"/>
        <v>0</v>
      </c>
      <c r="F14" s="65">
        <f t="shared" si="1"/>
        <v>0</v>
      </c>
      <c r="G14" s="65">
        <f t="shared" si="1"/>
        <v>0</v>
      </c>
      <c r="H14" s="65">
        <f t="shared" si="1"/>
        <v>0</v>
      </c>
      <c r="I14" s="65">
        <f t="shared" si="1"/>
        <v>0</v>
      </c>
    </row>
    <row r="15" spans="1:9" ht="13.5" thickBot="1">
      <c r="A15" s="106" t="s">
        <v>732</v>
      </c>
      <c r="B15" s="85"/>
      <c r="C15" s="85"/>
      <c r="D15" s="110" t="s">
        <v>837</v>
      </c>
      <c r="E15" s="111"/>
      <c r="F15" s="112"/>
      <c r="G15" s="112"/>
      <c r="H15" s="113"/>
      <c r="I15" s="114" t="s">
        <v>821</v>
      </c>
    </row>
    <row r="16" spans="8:9" ht="12.75">
      <c r="H16" s="286" t="str">
        <f>IF(H14&lt;&gt;0,"Please contact Gene Fornaker, School Finance Auditor at 608-267-7882 to review adjustments."," ")</f>
        <v> </v>
      </c>
      <c r="I16" s="291"/>
    </row>
    <row r="17" spans="1:9" ht="16.5" thickBot="1">
      <c r="A17" s="60" t="s">
        <v>716</v>
      </c>
      <c r="B17" s="26"/>
      <c r="C17" s="26"/>
      <c r="D17" s="25"/>
      <c r="E17" s="25"/>
      <c r="F17" s="25"/>
      <c r="G17" s="25"/>
      <c r="H17" s="292"/>
      <c r="I17" s="292"/>
    </row>
    <row r="18" spans="1:9" ht="12.75">
      <c r="A18" s="70" t="s">
        <v>784</v>
      </c>
      <c r="B18" s="71"/>
      <c r="C18" s="71"/>
      <c r="D18" s="72"/>
      <c r="E18" s="72"/>
      <c r="F18" s="72"/>
      <c r="G18" s="73"/>
      <c r="H18" s="292"/>
      <c r="I18" s="292"/>
    </row>
    <row r="19" spans="1:7" ht="25.5">
      <c r="A19" s="74" t="s">
        <v>706</v>
      </c>
      <c r="B19" s="49"/>
      <c r="C19" s="50"/>
      <c r="D19" s="34"/>
      <c r="E19" s="35"/>
      <c r="F19" s="39" t="s">
        <v>731</v>
      </c>
      <c r="G19" s="39" t="s">
        <v>730</v>
      </c>
    </row>
    <row r="20" spans="1:7" ht="12.75">
      <c r="A20" s="88" t="s">
        <v>762</v>
      </c>
      <c r="B20" s="55" t="s">
        <v>761</v>
      </c>
      <c r="C20" s="50"/>
      <c r="D20" s="34"/>
      <c r="E20" s="35"/>
      <c r="F20" s="30"/>
      <c r="G20" s="89"/>
    </row>
    <row r="21" spans="1:7" ht="12.75">
      <c r="A21" s="88" t="s">
        <v>763</v>
      </c>
      <c r="B21" s="55" t="s">
        <v>761</v>
      </c>
      <c r="C21" s="50"/>
      <c r="D21" s="34"/>
      <c r="E21" s="35"/>
      <c r="F21" s="30"/>
      <c r="G21" s="90"/>
    </row>
    <row r="22" spans="1:7" ht="13.5" thickBot="1">
      <c r="A22" s="88" t="s">
        <v>764</v>
      </c>
      <c r="B22" s="55" t="s">
        <v>761</v>
      </c>
      <c r="C22" s="50"/>
      <c r="D22" s="34"/>
      <c r="E22" s="35"/>
      <c r="F22" s="59"/>
      <c r="G22" s="90"/>
    </row>
    <row r="23" spans="1:7" ht="13.5" thickBot="1">
      <c r="A23" s="78" t="s">
        <v>765</v>
      </c>
      <c r="B23" s="14"/>
      <c r="C23" s="79"/>
      <c r="D23" s="80"/>
      <c r="E23" s="80"/>
      <c r="F23" s="28">
        <f>SUM(F20:F22)</f>
        <v>0</v>
      </c>
      <c r="G23" s="91"/>
    </row>
    <row r="24" spans="1:7" ht="13.5" thickBot="1">
      <c r="A24" s="78" t="s">
        <v>766</v>
      </c>
      <c r="B24" s="14"/>
      <c r="C24" s="79"/>
      <c r="D24" s="80"/>
      <c r="E24" s="80"/>
      <c r="F24" s="42">
        <f>E14</f>
        <v>0</v>
      </c>
      <c r="G24" s="90"/>
    </row>
    <row r="25" spans="1:7" ht="13.5" thickBot="1">
      <c r="A25" s="78" t="s">
        <v>723</v>
      </c>
      <c r="B25" s="14"/>
      <c r="C25" s="79"/>
      <c r="D25" s="80"/>
      <c r="E25" s="80"/>
      <c r="F25" s="42">
        <f>F23-F24</f>
        <v>0</v>
      </c>
      <c r="G25" s="92"/>
    </row>
    <row r="26" spans="1:7" ht="12.75">
      <c r="A26" s="78" t="s">
        <v>724</v>
      </c>
      <c r="B26" s="94">
        <f>IF(F25&lt;&gt;0,"Amount of Bond additions per ledger does not agree to amortization schedule entries.  Review and correct.","")</f>
      </c>
      <c r="C26" s="79"/>
      <c r="D26" s="80"/>
      <c r="E26" s="80"/>
      <c r="F26" s="80"/>
      <c r="G26" s="81"/>
    </row>
    <row r="27" spans="1:7" ht="12.75">
      <c r="A27" s="82"/>
      <c r="B27" s="14"/>
      <c r="C27" s="79"/>
      <c r="D27" s="80"/>
      <c r="E27" s="80"/>
      <c r="F27" s="80"/>
      <c r="G27" s="81"/>
    </row>
    <row r="28" spans="1:7" ht="12.75">
      <c r="A28" s="77" t="s">
        <v>768</v>
      </c>
      <c r="B28" s="55" t="s">
        <v>767</v>
      </c>
      <c r="C28" s="50"/>
      <c r="D28" s="34"/>
      <c r="E28" s="35"/>
      <c r="F28" s="56"/>
      <c r="G28" s="83"/>
    </row>
    <row r="29" spans="1:7" ht="12.75">
      <c r="A29" s="77" t="s">
        <v>769</v>
      </c>
      <c r="B29" s="55" t="s">
        <v>767</v>
      </c>
      <c r="C29" s="50"/>
      <c r="D29" s="34"/>
      <c r="E29" s="35"/>
      <c r="F29" s="57"/>
      <c r="G29" s="83"/>
    </row>
    <row r="30" spans="1:7" ht="12.75">
      <c r="A30" s="77" t="s">
        <v>770</v>
      </c>
      <c r="B30" s="55" t="s">
        <v>767</v>
      </c>
      <c r="C30" s="50"/>
      <c r="D30" s="34"/>
      <c r="E30" s="35"/>
      <c r="F30" s="57"/>
      <c r="G30" s="83"/>
    </row>
    <row r="31" spans="1:7" ht="12.75">
      <c r="A31" s="77" t="s">
        <v>255</v>
      </c>
      <c r="B31" s="55" t="s">
        <v>767</v>
      </c>
      <c r="C31" s="50"/>
      <c r="D31" s="34"/>
      <c r="E31" s="35"/>
      <c r="F31" s="57"/>
      <c r="G31" s="83"/>
    </row>
    <row r="32" spans="1:7" ht="12.75">
      <c r="A32" s="77" t="s">
        <v>771</v>
      </c>
      <c r="B32" s="55" t="s">
        <v>767</v>
      </c>
      <c r="C32" s="50"/>
      <c r="D32" s="34"/>
      <c r="E32" s="35"/>
      <c r="F32" s="57"/>
      <c r="G32" s="83"/>
    </row>
    <row r="33" spans="1:7" ht="12.75">
      <c r="A33" s="77" t="s">
        <v>772</v>
      </c>
      <c r="B33" s="55" t="s">
        <v>767</v>
      </c>
      <c r="C33" s="50"/>
      <c r="D33" s="34"/>
      <c r="E33" s="35"/>
      <c r="F33" s="57"/>
      <c r="G33" s="83"/>
    </row>
    <row r="34" spans="1:7" ht="12.75">
      <c r="A34" s="77" t="s">
        <v>773</v>
      </c>
      <c r="B34" s="55" t="s">
        <v>767</v>
      </c>
      <c r="C34" s="50"/>
      <c r="D34" s="34"/>
      <c r="E34" s="35"/>
      <c r="F34" s="57"/>
      <c r="G34" s="93"/>
    </row>
    <row r="35" spans="1:7" ht="13.5" thickBot="1">
      <c r="A35" s="77" t="s">
        <v>256</v>
      </c>
      <c r="B35" s="55" t="s">
        <v>767</v>
      </c>
      <c r="C35" s="50"/>
      <c r="D35" s="34"/>
      <c r="E35" s="35"/>
      <c r="F35" s="45"/>
      <c r="G35" s="93"/>
    </row>
    <row r="36" spans="1:7" ht="13.5" thickBot="1">
      <c r="A36" s="78" t="s">
        <v>774</v>
      </c>
      <c r="B36" s="79"/>
      <c r="C36" s="79"/>
      <c r="D36" s="80"/>
      <c r="E36" s="80"/>
      <c r="F36" s="80"/>
      <c r="G36" s="28">
        <f>SUM(G28:G35)</f>
        <v>0</v>
      </c>
    </row>
    <row r="37" spans="1:7" ht="13.5" thickBot="1">
      <c r="A37" s="78" t="s">
        <v>775</v>
      </c>
      <c r="B37" s="79"/>
      <c r="C37" s="79"/>
      <c r="D37" s="80"/>
      <c r="E37" s="80"/>
      <c r="F37" s="80"/>
      <c r="G37" s="28">
        <f>F14+G14</f>
        <v>0</v>
      </c>
    </row>
    <row r="38" spans="1:7" ht="13.5" thickBot="1">
      <c r="A38" s="78" t="s">
        <v>723</v>
      </c>
      <c r="B38" s="79"/>
      <c r="C38" s="79"/>
      <c r="D38" s="80"/>
      <c r="E38" s="80"/>
      <c r="F38" s="80"/>
      <c r="G38" s="28">
        <f>G36-G37</f>
        <v>0</v>
      </c>
    </row>
    <row r="39" spans="1:7" ht="13.5" thickBot="1">
      <c r="A39" s="84" t="s">
        <v>724</v>
      </c>
      <c r="B39" s="95">
        <f>IF(G38&lt;&gt;0,"Amount of Bond reductions per ledger does not agree to amortization schedule entries.  Review and correct.","")</f>
      </c>
      <c r="C39" s="85"/>
      <c r="D39" s="86"/>
      <c r="E39" s="86"/>
      <c r="F39" s="86"/>
      <c r="G39" s="87"/>
    </row>
  </sheetData>
  <sheetProtection/>
  <mergeCells count="2">
    <mergeCell ref="A2:B3"/>
    <mergeCell ref="H16:I18"/>
  </mergeCells>
  <printOptions horizontalCentered="1" verticalCentered="1"/>
  <pageMargins left="0.75" right="0.75" top="0.59" bottom="1" header="0.5" footer="0.5"/>
  <pageSetup fitToHeight="5" fitToWidth="1" horizontalDpi="600" verticalDpi="600" orientation="portrait" scale="80"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I37"/>
  <sheetViews>
    <sheetView zoomScalePageLayoutView="0" workbookViewId="0" topLeftCell="A1">
      <selection activeCell="A6" sqref="A6"/>
    </sheetView>
  </sheetViews>
  <sheetFormatPr defaultColWidth="9.140625" defaultRowHeight="12.75"/>
  <cols>
    <col min="1" max="1" width="17.28125" style="0" customWidth="1"/>
    <col min="4" max="4" width="16.28125" style="0" bestFit="1" customWidth="1"/>
    <col min="5" max="5" width="12.28125" style="0" bestFit="1" customWidth="1"/>
    <col min="6" max="6" width="12.8515625" style="0" bestFit="1" customWidth="1"/>
    <col min="7" max="7" width="12.8515625" style="0" customWidth="1"/>
    <col min="8" max="8" width="13.57421875" style="0" customWidth="1"/>
    <col min="9" max="9" width="16.28125" style="0" bestFit="1" customWidth="1"/>
  </cols>
  <sheetData>
    <row r="1" spans="1:9" ht="12.75">
      <c r="A1" s="27" t="s">
        <v>705</v>
      </c>
      <c r="B1" s="26"/>
      <c r="C1" s="26"/>
      <c r="D1" s="25"/>
      <c r="E1" s="25"/>
      <c r="F1" s="25"/>
      <c r="G1" s="25"/>
      <c r="H1" s="25"/>
      <c r="I1" s="25"/>
    </row>
    <row r="2" spans="1:9" ht="12.75">
      <c r="A2" s="288" t="s">
        <v>712</v>
      </c>
      <c r="B2" s="290"/>
      <c r="C2" s="26"/>
      <c r="D2" s="25"/>
      <c r="E2" s="25"/>
      <c r="F2" s="25"/>
      <c r="G2" s="25"/>
      <c r="H2" s="25"/>
      <c r="I2" s="25"/>
    </row>
    <row r="3" spans="1:9" ht="12.75">
      <c r="A3" s="290"/>
      <c r="B3" s="290"/>
      <c r="C3" s="26"/>
      <c r="D3" s="25"/>
      <c r="E3" s="25"/>
      <c r="F3" s="25"/>
      <c r="G3" s="25"/>
      <c r="H3" s="25"/>
      <c r="I3" s="25"/>
    </row>
    <row r="4" ht="13.5" thickBot="1"/>
    <row r="5" spans="1:9" ht="38.25">
      <c r="A5" s="97" t="s">
        <v>712</v>
      </c>
      <c r="B5" s="98" t="s">
        <v>691</v>
      </c>
      <c r="C5" s="98" t="s">
        <v>692</v>
      </c>
      <c r="D5" s="99" t="s">
        <v>696</v>
      </c>
      <c r="E5" s="99" t="s">
        <v>700</v>
      </c>
      <c r="F5" s="99" t="s">
        <v>698</v>
      </c>
      <c r="G5" s="99" t="s">
        <v>699</v>
      </c>
      <c r="H5" s="99" t="s">
        <v>701</v>
      </c>
      <c r="I5" s="100" t="s">
        <v>697</v>
      </c>
    </row>
    <row r="6" spans="1:9" ht="12.75">
      <c r="A6" s="101"/>
      <c r="B6" s="31"/>
      <c r="C6" s="31"/>
      <c r="D6" s="30"/>
      <c r="E6" s="30"/>
      <c r="F6" s="30"/>
      <c r="G6" s="30"/>
      <c r="H6" s="30"/>
      <c r="I6" s="83">
        <f>D6+E6-F6-G6+H6</f>
        <v>0</v>
      </c>
    </row>
    <row r="7" spans="1:9" ht="12.75">
      <c r="A7" s="101"/>
      <c r="B7" s="31"/>
      <c r="C7" s="31"/>
      <c r="D7" s="30"/>
      <c r="E7" s="30"/>
      <c r="F7" s="30"/>
      <c r="G7" s="30"/>
      <c r="H7" s="30"/>
      <c r="I7" s="83">
        <f aca="true" t="shared" si="0" ref="I7:I13">D7+E7-F7-G7+H7</f>
        <v>0</v>
      </c>
    </row>
    <row r="8" spans="1:9" ht="12.75">
      <c r="A8" s="101"/>
      <c r="B8" s="31"/>
      <c r="C8" s="31"/>
      <c r="D8" s="30"/>
      <c r="E8" s="30"/>
      <c r="F8" s="30"/>
      <c r="G8" s="30"/>
      <c r="H8" s="30"/>
      <c r="I8" s="83">
        <f t="shared" si="0"/>
        <v>0</v>
      </c>
    </row>
    <row r="9" spans="1:9" ht="12.75">
      <c r="A9" s="101"/>
      <c r="B9" s="31"/>
      <c r="C9" s="31"/>
      <c r="D9" s="30"/>
      <c r="E9" s="30"/>
      <c r="F9" s="30"/>
      <c r="G9" s="30"/>
      <c r="H9" s="30"/>
      <c r="I9" s="83">
        <f t="shared" si="0"/>
        <v>0</v>
      </c>
    </row>
    <row r="10" spans="1:9" ht="12.75">
      <c r="A10" s="101"/>
      <c r="B10" s="31"/>
      <c r="C10" s="31"/>
      <c r="D10" s="30"/>
      <c r="E10" s="30"/>
      <c r="F10" s="30"/>
      <c r="G10" s="30"/>
      <c r="H10" s="30"/>
      <c r="I10" s="83">
        <f t="shared" si="0"/>
        <v>0</v>
      </c>
    </row>
    <row r="11" spans="1:9" ht="12.75">
      <c r="A11" s="101"/>
      <c r="B11" s="31"/>
      <c r="C11" s="31"/>
      <c r="D11" s="30"/>
      <c r="E11" s="30"/>
      <c r="F11" s="30"/>
      <c r="G11" s="30"/>
      <c r="H11" s="30"/>
      <c r="I11" s="83">
        <f t="shared" si="0"/>
        <v>0</v>
      </c>
    </row>
    <row r="12" spans="1:9" ht="12.75">
      <c r="A12" s="101"/>
      <c r="B12" s="31"/>
      <c r="C12" s="31"/>
      <c r="D12" s="30"/>
      <c r="E12" s="30"/>
      <c r="F12" s="30"/>
      <c r="G12" s="30"/>
      <c r="H12" s="30"/>
      <c r="I12" s="83">
        <f t="shared" si="0"/>
        <v>0</v>
      </c>
    </row>
    <row r="13" spans="1:9" ht="12.75">
      <c r="A13" s="101"/>
      <c r="B13" s="31"/>
      <c r="C13" s="31"/>
      <c r="D13" s="59"/>
      <c r="E13" s="59"/>
      <c r="F13" s="59"/>
      <c r="G13" s="59"/>
      <c r="H13" s="59"/>
      <c r="I13" s="83">
        <f t="shared" si="0"/>
        <v>0</v>
      </c>
    </row>
    <row r="14" spans="1:9" ht="13.5" thickBot="1">
      <c r="A14" s="135" t="s">
        <v>819</v>
      </c>
      <c r="B14" s="50"/>
      <c r="C14" s="50"/>
      <c r="D14" s="132"/>
      <c r="E14" s="132"/>
      <c r="F14" s="132"/>
      <c r="G14" s="132"/>
      <c r="H14" s="132"/>
      <c r="I14" s="136"/>
    </row>
    <row r="15" spans="1:9" ht="13.5" thickBot="1">
      <c r="A15" s="185" t="s">
        <v>713</v>
      </c>
      <c r="B15" s="186"/>
      <c r="C15" s="186"/>
      <c r="D15" s="65">
        <f aca="true" t="shared" si="1" ref="D15:I15">SUM(D6:D14)</f>
        <v>0</v>
      </c>
      <c r="E15" s="65">
        <f t="shared" si="1"/>
        <v>0</v>
      </c>
      <c r="F15" s="65">
        <f t="shared" si="1"/>
        <v>0</v>
      </c>
      <c r="G15" s="65">
        <f t="shared" si="1"/>
        <v>0</v>
      </c>
      <c r="H15" s="65">
        <f t="shared" si="1"/>
        <v>0</v>
      </c>
      <c r="I15" s="65">
        <f t="shared" si="1"/>
        <v>0</v>
      </c>
    </row>
    <row r="16" spans="1:9" ht="13.5" thickBot="1">
      <c r="A16" s="106" t="s">
        <v>732</v>
      </c>
      <c r="B16" s="85"/>
      <c r="C16" s="85"/>
      <c r="D16" s="134" t="s">
        <v>739</v>
      </c>
      <c r="E16" s="107"/>
      <c r="F16" s="107"/>
      <c r="G16" s="107"/>
      <c r="H16" s="108"/>
      <c r="I16" s="109" t="s">
        <v>740</v>
      </c>
    </row>
    <row r="17" ht="13.5" thickBot="1"/>
    <row r="18" spans="1:7" ht="12.75">
      <c r="A18" s="70" t="s">
        <v>785</v>
      </c>
      <c r="B18" s="71"/>
      <c r="C18" s="71"/>
      <c r="D18" s="72"/>
      <c r="E18" s="72"/>
      <c r="F18" s="72"/>
      <c r="G18" s="73"/>
    </row>
    <row r="19" spans="1:7" ht="25.5">
      <c r="A19" s="96" t="s">
        <v>712</v>
      </c>
      <c r="B19" s="49"/>
      <c r="C19" s="50"/>
      <c r="D19" s="34"/>
      <c r="E19" s="35"/>
      <c r="F19" s="46" t="s">
        <v>731</v>
      </c>
      <c r="G19" s="75" t="s">
        <v>730</v>
      </c>
    </row>
    <row r="20" spans="1:7" ht="12.75">
      <c r="A20" s="76" t="s">
        <v>776</v>
      </c>
      <c r="B20" s="66" t="s">
        <v>777</v>
      </c>
      <c r="C20" s="67"/>
      <c r="D20" s="68"/>
      <c r="E20" s="69"/>
      <c r="F20" s="68"/>
      <c r="G20" s="62"/>
    </row>
    <row r="21" spans="1:7" ht="12.75">
      <c r="A21" s="77" t="s">
        <v>776</v>
      </c>
      <c r="B21" s="61" t="s">
        <v>777</v>
      </c>
      <c r="C21" s="50"/>
      <c r="D21" s="34"/>
      <c r="E21" s="35"/>
      <c r="F21" s="34"/>
      <c r="G21" s="62"/>
    </row>
    <row r="22" spans="1:7" ht="13.5" thickBot="1">
      <c r="A22" s="77" t="s">
        <v>776</v>
      </c>
      <c r="B22" s="61" t="s">
        <v>777</v>
      </c>
      <c r="C22" s="50"/>
      <c r="D22" s="34"/>
      <c r="E22" s="35"/>
      <c r="F22" s="53"/>
      <c r="G22" s="62"/>
    </row>
    <row r="23" spans="1:7" ht="13.5" thickBot="1">
      <c r="A23" s="78" t="s">
        <v>781</v>
      </c>
      <c r="B23" s="14"/>
      <c r="C23" s="79"/>
      <c r="D23" s="80"/>
      <c r="E23" s="80"/>
      <c r="F23" s="42">
        <f>SUM(F20:F22)</f>
        <v>0</v>
      </c>
      <c r="G23" s="62"/>
    </row>
    <row r="24" spans="1:7" ht="13.5" thickBot="1">
      <c r="A24" s="78" t="s">
        <v>782</v>
      </c>
      <c r="B24" s="14"/>
      <c r="C24" s="79"/>
      <c r="D24" s="80"/>
      <c r="E24" s="80"/>
      <c r="F24" s="42">
        <f>E15</f>
        <v>0</v>
      </c>
      <c r="G24" s="62"/>
    </row>
    <row r="25" spans="1:7" ht="13.5" thickBot="1">
      <c r="A25" s="78" t="s">
        <v>723</v>
      </c>
      <c r="B25" s="14"/>
      <c r="C25" s="79"/>
      <c r="D25" s="80"/>
      <c r="E25" s="80"/>
      <c r="F25" s="28">
        <f>F23-F24</f>
        <v>0</v>
      </c>
      <c r="G25" s="148"/>
    </row>
    <row r="26" spans="1:7" ht="12.75">
      <c r="A26" s="78" t="s">
        <v>724</v>
      </c>
      <c r="B26" s="94">
        <f>IF(F25&lt;&gt;0,"Amount of Land Contract additions per ledger does not agree to amortization schedule entries.  Review and correct.","")</f>
      </c>
      <c r="C26" s="79"/>
      <c r="D26" s="80"/>
      <c r="E26" s="80"/>
      <c r="F26" s="80"/>
      <c r="G26" s="81"/>
    </row>
    <row r="27" spans="1:7" ht="12.75">
      <c r="A27" s="76"/>
      <c r="B27" s="66"/>
      <c r="C27" s="67"/>
      <c r="D27" s="68"/>
      <c r="E27" s="68"/>
      <c r="F27" s="68"/>
      <c r="G27" s="147"/>
    </row>
    <row r="28" spans="1:7" ht="12.75">
      <c r="A28" s="76" t="s">
        <v>786</v>
      </c>
      <c r="B28" s="66" t="s">
        <v>778</v>
      </c>
      <c r="C28" s="67"/>
      <c r="D28" s="68"/>
      <c r="E28" s="68"/>
      <c r="F28" s="63"/>
      <c r="G28" s="146"/>
    </row>
    <row r="29" spans="1:7" ht="12.75">
      <c r="A29" s="77" t="s">
        <v>787</v>
      </c>
      <c r="B29" s="61" t="s">
        <v>778</v>
      </c>
      <c r="C29" s="50"/>
      <c r="D29" s="34"/>
      <c r="E29" s="34"/>
      <c r="F29" s="63"/>
      <c r="G29" s="83"/>
    </row>
    <row r="30" spans="1:7" ht="12.75">
      <c r="A30" s="77" t="s">
        <v>788</v>
      </c>
      <c r="B30" s="61" t="s">
        <v>778</v>
      </c>
      <c r="C30" s="50"/>
      <c r="D30" s="34"/>
      <c r="E30" s="34"/>
      <c r="F30" s="63"/>
      <c r="G30" s="83"/>
    </row>
    <row r="31" spans="1:7" ht="12.75">
      <c r="A31" s="77" t="s">
        <v>789</v>
      </c>
      <c r="B31" s="61" t="s">
        <v>778</v>
      </c>
      <c r="C31" s="50"/>
      <c r="D31" s="34"/>
      <c r="E31" s="34"/>
      <c r="F31" s="63"/>
      <c r="G31" s="83"/>
    </row>
    <row r="32" spans="1:7" ht="12.75">
      <c r="A32" s="77" t="s">
        <v>790</v>
      </c>
      <c r="B32" s="61" t="s">
        <v>778</v>
      </c>
      <c r="C32" s="50"/>
      <c r="D32" s="34"/>
      <c r="E32" s="34"/>
      <c r="F32" s="63"/>
      <c r="G32" s="83"/>
    </row>
    <row r="33" spans="1:7" ht="13.5" thickBot="1">
      <c r="A33" s="77" t="s">
        <v>791</v>
      </c>
      <c r="B33" s="61" t="s">
        <v>778</v>
      </c>
      <c r="C33" s="50"/>
      <c r="D33" s="34"/>
      <c r="E33" s="34"/>
      <c r="F33" s="64"/>
      <c r="G33" s="83"/>
    </row>
    <row r="34" spans="1:7" ht="13.5" thickBot="1">
      <c r="A34" s="78" t="s">
        <v>779</v>
      </c>
      <c r="B34" s="79"/>
      <c r="C34" s="79"/>
      <c r="D34" s="80"/>
      <c r="E34" s="80"/>
      <c r="F34" s="80"/>
      <c r="G34" s="29">
        <f>SUM(G28:G33)</f>
        <v>0</v>
      </c>
    </row>
    <row r="35" spans="1:7" ht="13.5" thickBot="1">
      <c r="A35" s="78" t="s">
        <v>780</v>
      </c>
      <c r="B35" s="79"/>
      <c r="C35" s="79"/>
      <c r="D35" s="80"/>
      <c r="E35" s="80"/>
      <c r="F35" s="80"/>
      <c r="G35" s="28">
        <f>F15+G15</f>
        <v>0</v>
      </c>
    </row>
    <row r="36" spans="1:7" ht="13.5" thickBot="1">
      <c r="A36" s="78" t="s">
        <v>723</v>
      </c>
      <c r="B36" s="79"/>
      <c r="C36" s="79"/>
      <c r="D36" s="80"/>
      <c r="E36" s="80"/>
      <c r="F36" s="80"/>
      <c r="G36" s="28">
        <f>G34-G35</f>
        <v>0</v>
      </c>
    </row>
    <row r="37" spans="1:7" ht="13.5" thickBot="1">
      <c r="A37" s="84" t="s">
        <v>724</v>
      </c>
      <c r="B37" s="95">
        <f>IF(G36&lt;&gt;0,"Amount of Land Contract reductions per ledger does not agree to amortization schedule entries.  Review and correct.","")</f>
      </c>
      <c r="C37" s="85"/>
      <c r="D37" s="86"/>
      <c r="E37" s="86"/>
      <c r="F37" s="86"/>
      <c r="G37" s="87"/>
    </row>
  </sheetData>
  <sheetProtection/>
  <mergeCells count="1">
    <mergeCell ref="A2:B3"/>
  </mergeCells>
  <printOptions horizontalCentered="1" verticalCentered="1"/>
  <pageMargins left="0.75" right="0.75" top="0.61" bottom="0.68" header="0.27" footer="0.5"/>
  <pageSetup fitToHeight="4"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SAFR Workbooks</dc:title>
  <dc:subject>SAFR Workbooks</dc:subject>
  <dc:creator>School Financial Services</dc:creator>
  <cp:keywords>SAFR Workbook, SAFR help</cp:keywords>
  <dc:description/>
  <cp:lastModifiedBy>Huelsman, Scott M.   DPI</cp:lastModifiedBy>
  <cp:lastPrinted>2004-11-08T17:24:16Z</cp:lastPrinted>
  <dcterms:created xsi:type="dcterms:W3CDTF">2002-08-21T13:01:30Z</dcterms:created>
  <dcterms:modified xsi:type="dcterms:W3CDTF">2020-07-15T20:28:30Z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-1583392993</vt:i4>
  </property>
  <property fmtid="{D5CDD505-2E9C-101B-9397-08002B2CF9AE}" pid="3" name="_EmailSubject">
    <vt:lpwstr>Workbooks for annual report</vt:lpwstr>
  </property>
  <property fmtid="{D5CDD505-2E9C-101B-9397-08002B2CF9AE}" pid="4" name="_AuthorEmail">
    <vt:lpwstr>Natalie.Rew@dpi.wi.gov</vt:lpwstr>
  </property>
  <property fmtid="{D5CDD505-2E9C-101B-9397-08002B2CF9AE}" pid="5" name="_AuthorEmailDisplayName">
    <vt:lpwstr>Rew, Natalie P.  DPI</vt:lpwstr>
  </property>
  <property fmtid="{D5CDD505-2E9C-101B-9397-08002B2CF9AE}" pid="6" name="_PreviousAdHocReviewCycleID">
    <vt:i4>-96261376</vt:i4>
  </property>
  <property fmtid="{D5CDD505-2E9C-101B-9397-08002B2CF9AE}" pid="7" name="_ReviewingToolsShownOnce">
    <vt:lpwstr/>
  </property>
</Properties>
</file>