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9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Sheet1!$A$1:$I$475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G465" i="1"/>
  <c r="G463"/>
  <c r="G460"/>
  <c r="G454"/>
  <c r="G453"/>
  <c r="G452"/>
  <c r="F448"/>
  <c r="F446"/>
  <c r="E420" l="1"/>
  <c r="E442" l="1"/>
  <c r="E435" l="1"/>
  <c r="E355"/>
  <c r="E369"/>
  <c r="E375"/>
  <c r="E396"/>
  <c r="E422"/>
  <c r="E429"/>
  <c r="E437"/>
  <c r="G456"/>
  <c r="E432"/>
  <c r="E425"/>
  <c r="E414"/>
  <c r="E413"/>
  <c r="E402"/>
  <c r="E391"/>
  <c r="E382"/>
  <c r="E381"/>
  <c r="E374"/>
  <c r="E368"/>
  <c r="E361"/>
  <c r="E351"/>
  <c r="E346"/>
  <c r="E338"/>
  <c r="E335"/>
  <c r="E332"/>
  <c r="E322"/>
  <c r="E313"/>
  <c r="E311"/>
  <c r="E308"/>
  <c r="E302"/>
  <c r="E300"/>
  <c r="E294"/>
  <c r="E278"/>
  <c r="E268"/>
  <c r="E266"/>
  <c r="E261"/>
  <c r="E260"/>
  <c r="E256"/>
  <c r="E250"/>
  <c r="E242"/>
  <c r="E239"/>
  <c r="E233"/>
  <c r="E231"/>
  <c r="E229"/>
  <c r="E222"/>
  <c r="E218"/>
  <c r="E216"/>
  <c r="E201"/>
  <c r="E199"/>
  <c r="E196"/>
  <c r="E194"/>
  <c r="E185"/>
  <c r="E184"/>
  <c r="E181"/>
  <c r="E179"/>
  <c r="E176"/>
  <c r="E171"/>
  <c r="E169"/>
  <c r="E168"/>
  <c r="E160"/>
  <c r="E155"/>
  <c r="E154"/>
  <c r="E149"/>
  <c r="E148"/>
  <c r="E117"/>
  <c r="E113"/>
  <c r="E110"/>
  <c r="E108"/>
  <c r="E107"/>
  <c r="E98"/>
  <c r="E85"/>
  <c r="F475"/>
  <c r="I475"/>
  <c r="E475"/>
  <c r="G475"/>
  <c r="E481" l="1"/>
  <c r="H475"/>
</calcChain>
</file>

<file path=xl/sharedStrings.xml><?xml version="1.0" encoding="utf-8"?>
<sst xmlns="http://schemas.openxmlformats.org/spreadsheetml/2006/main" count="1364" uniqueCount="993">
  <si>
    <t>Notes:</t>
  </si>
  <si>
    <t>STATEWIDE TOTALS</t>
  </si>
  <si>
    <t>6964</t>
  </si>
  <si>
    <t>64</t>
  </si>
  <si>
    <t>6905</t>
  </si>
  <si>
    <t>05</t>
  </si>
  <si>
    <t>8109</t>
  </si>
  <si>
    <t>8105</t>
  </si>
  <si>
    <t>21ST CENTURY PREP SCHOOL</t>
  </si>
  <si>
    <t xml:space="preserve">YORKVILLE J2            </t>
  </si>
  <si>
    <t>6748</t>
  </si>
  <si>
    <t>51</t>
  </si>
  <si>
    <t xml:space="preserve">WRIGHTSTOWN COMMUNITY   </t>
  </si>
  <si>
    <t>6734</t>
  </si>
  <si>
    <t xml:space="preserve">WOODRUFF J1             </t>
  </si>
  <si>
    <t>6720</t>
  </si>
  <si>
    <t xml:space="preserve">WONEWOC-UNION CENTER    </t>
  </si>
  <si>
    <t>6713</t>
  </si>
  <si>
    <t>29</t>
  </si>
  <si>
    <t xml:space="preserve">WITTENBERG-BIRNAMWOOD   </t>
  </si>
  <si>
    <t>6692</t>
  </si>
  <si>
    <t>58</t>
  </si>
  <si>
    <t xml:space="preserve">WISCONSIN RAPIDS        </t>
  </si>
  <si>
    <t>6685</t>
  </si>
  <si>
    <t>71</t>
  </si>
  <si>
    <t xml:space="preserve">WISCONSIN HEIGHTS       </t>
  </si>
  <si>
    <t>0469</t>
  </si>
  <si>
    <t>13</t>
  </si>
  <si>
    <t xml:space="preserve">WISCONSIN DELLS         </t>
  </si>
  <si>
    <t>6678</t>
  </si>
  <si>
    <t>56</t>
  </si>
  <si>
    <t xml:space="preserve">WINTER                  </t>
  </si>
  <si>
    <t>6615</t>
  </si>
  <si>
    <t>57</t>
  </si>
  <si>
    <t xml:space="preserve">WINNECONNE COMMUNITY    </t>
  </si>
  <si>
    <t>6608</t>
  </si>
  <si>
    <t>70</t>
  </si>
  <si>
    <t xml:space="preserve">WILMOT UHS              </t>
  </si>
  <si>
    <t>6545</t>
  </si>
  <si>
    <t>30</t>
  </si>
  <si>
    <t xml:space="preserve">WILLIAMS BAY            </t>
  </si>
  <si>
    <t>6482</t>
  </si>
  <si>
    <t xml:space="preserve">WILD ROSE               </t>
  </si>
  <si>
    <t>6475</t>
  </si>
  <si>
    <t>69</t>
  </si>
  <si>
    <t xml:space="preserve">WHITNALL                </t>
  </si>
  <si>
    <t>6470</t>
  </si>
  <si>
    <t>40</t>
  </si>
  <si>
    <t xml:space="preserve">WHITEWATER              </t>
  </si>
  <si>
    <t>6461</t>
  </si>
  <si>
    <t xml:space="preserve">WHITEHALL               </t>
  </si>
  <si>
    <t>6426</t>
  </si>
  <si>
    <t>61</t>
  </si>
  <si>
    <t xml:space="preserve">WHITEFISH BAY           </t>
  </si>
  <si>
    <t>6419</t>
  </si>
  <si>
    <t xml:space="preserve">WHITE LAKE              </t>
  </si>
  <si>
    <t>6440</t>
  </si>
  <si>
    <t>34</t>
  </si>
  <si>
    <t xml:space="preserve">WHEATLAND J1            </t>
  </si>
  <si>
    <t>6412</t>
  </si>
  <si>
    <t>54</t>
  </si>
  <si>
    <t xml:space="preserve">WEYAUWEGA-FREMONT       </t>
  </si>
  <si>
    <t>6384</t>
  </si>
  <si>
    <t>68</t>
  </si>
  <si>
    <t xml:space="preserve">WESTON                  </t>
  </si>
  <si>
    <t>6354</t>
  </si>
  <si>
    <t xml:space="preserve">WESTFIELD               </t>
  </si>
  <si>
    <t>6335</t>
  </si>
  <si>
    <t>39</t>
  </si>
  <si>
    <t xml:space="preserve">WESTBY AREA             </t>
  </si>
  <si>
    <t>6321</t>
  </si>
  <si>
    <t>62</t>
  </si>
  <si>
    <t xml:space="preserve">WEST SALEM              </t>
  </si>
  <si>
    <t>6370</t>
  </si>
  <si>
    <t>32</t>
  </si>
  <si>
    <t xml:space="preserve">WEST DEPERE             </t>
  </si>
  <si>
    <t>6328</t>
  </si>
  <si>
    <t xml:space="preserve">WEST BEND               </t>
  </si>
  <si>
    <t>6307</t>
  </si>
  <si>
    <t>66</t>
  </si>
  <si>
    <t xml:space="preserve">WEST ALLIS              </t>
  </si>
  <si>
    <t>6300</t>
  </si>
  <si>
    <t xml:space="preserve">WEBSTER                 </t>
  </si>
  <si>
    <t>6293</t>
  </si>
  <si>
    <t>07</t>
  </si>
  <si>
    <t xml:space="preserve">WAUZEKA-STEUBEN         </t>
  </si>
  <si>
    <t>6251</t>
  </si>
  <si>
    <t>12</t>
  </si>
  <si>
    <t xml:space="preserve">WAUWATOSA               </t>
  </si>
  <si>
    <t>6244</t>
  </si>
  <si>
    <t xml:space="preserve">WAUTOMA AREA            </t>
  </si>
  <si>
    <t>6237</t>
  </si>
  <si>
    <t xml:space="preserve">WAUSAUKEE               </t>
  </si>
  <si>
    <t>6230</t>
  </si>
  <si>
    <t>38</t>
  </si>
  <si>
    <t xml:space="preserve">WAUSAU                  </t>
  </si>
  <si>
    <t>6223</t>
  </si>
  <si>
    <t>37</t>
  </si>
  <si>
    <t xml:space="preserve">WAUPUN                  </t>
  </si>
  <si>
    <t>6216</t>
  </si>
  <si>
    <t>20</t>
  </si>
  <si>
    <t xml:space="preserve">WAUPACA                 </t>
  </si>
  <si>
    <t>6195</t>
  </si>
  <si>
    <t xml:space="preserve">WAUNAKEE COMMUNITY      </t>
  </si>
  <si>
    <t>6181</t>
  </si>
  <si>
    <t xml:space="preserve">WAUKESHA                </t>
  </si>
  <si>
    <t>6174</t>
  </si>
  <si>
    <t>67</t>
  </si>
  <si>
    <t xml:space="preserve">WATERTOWN               </t>
  </si>
  <si>
    <t>6125</t>
  </si>
  <si>
    <t>28</t>
  </si>
  <si>
    <t xml:space="preserve">WATERLOO                </t>
  </si>
  <si>
    <t>6118</t>
  </si>
  <si>
    <t xml:space="preserve">WATERFORD UHS           </t>
  </si>
  <si>
    <t>6083</t>
  </si>
  <si>
    <t xml:space="preserve">WATERFORD GRADED J1   </t>
  </si>
  <si>
    <t>6113</t>
  </si>
  <si>
    <t xml:space="preserve">WASHINGTON-CALDWELL     </t>
  </si>
  <si>
    <t>6104</t>
  </si>
  <si>
    <t xml:space="preserve">WASHINGTON              </t>
  </si>
  <si>
    <t>6069</t>
  </si>
  <si>
    <t>15</t>
  </si>
  <si>
    <t xml:space="preserve">WASHBURN                </t>
  </si>
  <si>
    <t>6027</t>
  </si>
  <si>
    <t>04</t>
  </si>
  <si>
    <t xml:space="preserve">WALWORTH J1             </t>
  </si>
  <si>
    <t>6022</t>
  </si>
  <si>
    <t xml:space="preserve">WABENO AREA             </t>
  </si>
  <si>
    <t>5992</t>
  </si>
  <si>
    <t>21</t>
  </si>
  <si>
    <t xml:space="preserve">VIROQUA AREA            </t>
  </si>
  <si>
    <t>5985</t>
  </si>
  <si>
    <t xml:space="preserve">VERONA AREA             </t>
  </si>
  <si>
    <t>5901</t>
  </si>
  <si>
    <t xml:space="preserve">VALDERS AREA            </t>
  </si>
  <si>
    <t>5866</t>
  </si>
  <si>
    <t>36</t>
  </si>
  <si>
    <t xml:space="preserve">UNITY                   </t>
  </si>
  <si>
    <t>0238</t>
  </si>
  <si>
    <t>48</t>
  </si>
  <si>
    <t xml:space="preserve">UNION GROVE UHS         </t>
  </si>
  <si>
    <t>5852</t>
  </si>
  <si>
    <t xml:space="preserve">UNION GROVE J1          </t>
  </si>
  <si>
    <t>5859</t>
  </si>
  <si>
    <t xml:space="preserve">TWO RIVERS              </t>
  </si>
  <si>
    <t>5824</t>
  </si>
  <si>
    <t xml:space="preserve">TWIN LAKES #4           </t>
  </si>
  <si>
    <t>5817</t>
  </si>
  <si>
    <t xml:space="preserve">TURTLE LAKE             </t>
  </si>
  <si>
    <t>5810</t>
  </si>
  <si>
    <t>03</t>
  </si>
  <si>
    <t xml:space="preserve">TRI-COUNTY AREA         </t>
  </si>
  <si>
    <t>4375</t>
  </si>
  <si>
    <t>TREVOR-WILMOT</t>
  </si>
  <si>
    <t>5780</t>
  </si>
  <si>
    <t xml:space="preserve">TOMORROW RIVER          </t>
  </si>
  <si>
    <t>0126</t>
  </si>
  <si>
    <t>49</t>
  </si>
  <si>
    <t xml:space="preserve">TOMAHAWK                </t>
  </si>
  <si>
    <t>5754</t>
  </si>
  <si>
    <t>35</t>
  </si>
  <si>
    <t xml:space="preserve">TOMAH AREA              </t>
  </si>
  <si>
    <t>5747</t>
  </si>
  <si>
    <t>41</t>
  </si>
  <si>
    <t xml:space="preserve">TIGERTON                </t>
  </si>
  <si>
    <t>5740</t>
  </si>
  <si>
    <t xml:space="preserve">THREE LAKES             </t>
  </si>
  <si>
    <t>5733</t>
  </si>
  <si>
    <t>43</t>
  </si>
  <si>
    <t xml:space="preserve">THORP                   </t>
  </si>
  <si>
    <t>5726</t>
  </si>
  <si>
    <t>10</t>
  </si>
  <si>
    <t xml:space="preserve">SWALLOW                 </t>
  </si>
  <si>
    <t>3510</t>
  </si>
  <si>
    <t xml:space="preserve">SURING                  </t>
  </si>
  <si>
    <t>5670</t>
  </si>
  <si>
    <t>42</t>
  </si>
  <si>
    <t xml:space="preserve">SUPERIOR                </t>
  </si>
  <si>
    <t>5663</t>
  </si>
  <si>
    <t>16</t>
  </si>
  <si>
    <t xml:space="preserve">SUN PRAIRIE AREA        </t>
  </si>
  <si>
    <t>5656</t>
  </si>
  <si>
    <t xml:space="preserve">STURGEON BAY            </t>
  </si>
  <si>
    <t>5642</t>
  </si>
  <si>
    <t xml:space="preserve">STRATFORD               </t>
  </si>
  <si>
    <t>5628</t>
  </si>
  <si>
    <t xml:space="preserve">STOUGHTON AREA          </t>
  </si>
  <si>
    <t>5621</t>
  </si>
  <si>
    <t xml:space="preserve">STONE BANK              </t>
  </si>
  <si>
    <t>3542</t>
  </si>
  <si>
    <t xml:space="preserve">STOCKBRIDGE             </t>
  </si>
  <si>
    <t>5614</t>
  </si>
  <si>
    <t>08</t>
  </si>
  <si>
    <t xml:space="preserve">STEVENS POINT AREA      </t>
  </si>
  <si>
    <t>5607</t>
  </si>
  <si>
    <t xml:space="preserve">STANLEY-BOYD AREA       </t>
  </si>
  <si>
    <t>5593</t>
  </si>
  <si>
    <t>09</t>
  </si>
  <si>
    <t xml:space="preserve">SPRING VALLEY           </t>
  </si>
  <si>
    <t>5586</t>
  </si>
  <si>
    <t>47</t>
  </si>
  <si>
    <t xml:space="preserve">SPOONER AREA             </t>
  </si>
  <si>
    <t>5474</t>
  </si>
  <si>
    <t>65</t>
  </si>
  <si>
    <t xml:space="preserve">SPENCER                 </t>
  </si>
  <si>
    <t>5467</t>
  </si>
  <si>
    <t xml:space="preserve">SPARTA AREA             </t>
  </si>
  <si>
    <t>5460</t>
  </si>
  <si>
    <t xml:space="preserve">SOUTHWESTERN WISCONSIN  </t>
  </si>
  <si>
    <t>2485</t>
  </si>
  <si>
    <t>22</t>
  </si>
  <si>
    <t xml:space="preserve">SOUTHERN DOOR           </t>
  </si>
  <si>
    <t>5457</t>
  </si>
  <si>
    <t xml:space="preserve">SOUTH SHORE             </t>
  </si>
  <si>
    <t>4522</t>
  </si>
  <si>
    <t xml:space="preserve">SOUTH MILWAUKEE         </t>
  </si>
  <si>
    <t>5439</t>
  </si>
  <si>
    <t xml:space="preserve">SOMERSET                </t>
  </si>
  <si>
    <t>5432</t>
  </si>
  <si>
    <t>55</t>
  </si>
  <si>
    <t xml:space="preserve">SOLON SPRINGS           </t>
  </si>
  <si>
    <t>5397</t>
  </si>
  <si>
    <t xml:space="preserve">SLINGER                 </t>
  </si>
  <si>
    <t>5390</t>
  </si>
  <si>
    <t xml:space="preserve">SIREN                   </t>
  </si>
  <si>
    <t>5376</t>
  </si>
  <si>
    <t xml:space="preserve">SILVER LAKE J1          </t>
  </si>
  <si>
    <t>5369</t>
  </si>
  <si>
    <t xml:space="preserve">SHULLSBURG              </t>
  </si>
  <si>
    <t>5362</t>
  </si>
  <si>
    <t>33</t>
  </si>
  <si>
    <t xml:space="preserve">SHOREWOOD               </t>
  </si>
  <si>
    <t>5355</t>
  </si>
  <si>
    <t xml:space="preserve">SHIOCTON                </t>
  </si>
  <si>
    <t>5348</t>
  </si>
  <si>
    <t>44</t>
  </si>
  <si>
    <t xml:space="preserve">SHELL LAKE              </t>
  </si>
  <si>
    <t>5306</t>
  </si>
  <si>
    <t xml:space="preserve">SHEBOYGAN FALLS         </t>
  </si>
  <si>
    <t>5278</t>
  </si>
  <si>
    <t>59</t>
  </si>
  <si>
    <t xml:space="preserve">SHEBOYGAN AREA          </t>
  </si>
  <si>
    <t>5271</t>
  </si>
  <si>
    <t xml:space="preserve">SHAWANO-GRESHAM         </t>
  </si>
  <si>
    <t>5264</t>
  </si>
  <si>
    <t xml:space="preserve">SHARON J11              </t>
  </si>
  <si>
    <t>5258</t>
  </si>
  <si>
    <t xml:space="preserve">SEYMOUR COMMUNITY       </t>
  </si>
  <si>
    <t>5138</t>
  </si>
  <si>
    <t xml:space="preserve">SEVASTOPOL              </t>
  </si>
  <si>
    <t>5130</t>
  </si>
  <si>
    <t xml:space="preserve">SENECA                  </t>
  </si>
  <si>
    <t>5124</t>
  </si>
  <si>
    <t xml:space="preserve">SAUK PRAIRIE            </t>
  </si>
  <si>
    <t>5100</t>
  </si>
  <si>
    <t xml:space="preserve">SALEM J2                </t>
  </si>
  <si>
    <t>5068</t>
  </si>
  <si>
    <t xml:space="preserve">SAINT FRANCIS           </t>
  </si>
  <si>
    <t>5026</t>
  </si>
  <si>
    <t xml:space="preserve">SAINT CROIX FALLS       </t>
  </si>
  <si>
    <t>5019</t>
  </si>
  <si>
    <t xml:space="preserve">SAINT CROIX CENTRAL     </t>
  </si>
  <si>
    <t>2422</t>
  </si>
  <si>
    <t xml:space="preserve">RUBICON J6              </t>
  </si>
  <si>
    <t>4998</t>
  </si>
  <si>
    <t>14</t>
  </si>
  <si>
    <t>ROYALL</t>
  </si>
  <si>
    <t>1673</t>
  </si>
  <si>
    <t xml:space="preserve">ROSHOLT                 </t>
  </si>
  <si>
    <t>4963</t>
  </si>
  <si>
    <t xml:space="preserve">ROSENDALE-BRANDON       </t>
  </si>
  <si>
    <t>4956</t>
  </si>
  <si>
    <t xml:space="preserve">RIVERDALE               </t>
  </si>
  <si>
    <t>3850</t>
  </si>
  <si>
    <t xml:space="preserve">RIVER VALLEY            </t>
  </si>
  <si>
    <t>5523</t>
  </si>
  <si>
    <t xml:space="preserve">RIVER RIDGE             </t>
  </si>
  <si>
    <t>4904</t>
  </si>
  <si>
    <t xml:space="preserve">RIVER FALLS             </t>
  </si>
  <si>
    <t>4893</t>
  </si>
  <si>
    <t xml:space="preserve">RIPON                   </t>
  </si>
  <si>
    <t>4872</t>
  </si>
  <si>
    <t xml:space="preserve">RIO COMMUNITY           </t>
  </si>
  <si>
    <t>4865</t>
  </si>
  <si>
    <t>11</t>
  </si>
  <si>
    <t xml:space="preserve">RICHMOND                </t>
  </si>
  <si>
    <t>3122</t>
  </si>
  <si>
    <t xml:space="preserve">RICHLAND                </t>
  </si>
  <si>
    <t>4851</t>
  </si>
  <si>
    <t>52</t>
  </si>
  <si>
    <t xml:space="preserve">RICHFIELD J 1           </t>
  </si>
  <si>
    <t>4820</t>
  </si>
  <si>
    <t xml:space="preserve">RICE LAKE AREA          </t>
  </si>
  <si>
    <t>4802</t>
  </si>
  <si>
    <t xml:space="preserve">RIB LAKE                </t>
  </si>
  <si>
    <t>4795</t>
  </si>
  <si>
    <t>60</t>
  </si>
  <si>
    <t xml:space="preserve">RHINELANDER             </t>
  </si>
  <si>
    <t>4781</t>
  </si>
  <si>
    <t xml:space="preserve">REEDSVILLE              </t>
  </si>
  <si>
    <t>4760</t>
  </si>
  <si>
    <t xml:space="preserve">REEDSBURG               </t>
  </si>
  <si>
    <t>4753</t>
  </si>
  <si>
    <t xml:space="preserve">RAYMOND #14             </t>
  </si>
  <si>
    <t>4686</t>
  </si>
  <si>
    <t xml:space="preserve">RANDOM LAKE             </t>
  </si>
  <si>
    <t>4641</t>
  </si>
  <si>
    <t xml:space="preserve">RANDOLPH                </t>
  </si>
  <si>
    <t>4634</t>
  </si>
  <si>
    <t xml:space="preserve">RANDALL J1              </t>
  </si>
  <si>
    <t>4627</t>
  </si>
  <si>
    <t xml:space="preserve">RACINE           </t>
  </si>
  <si>
    <t>4620</t>
  </si>
  <si>
    <t xml:space="preserve">PULASKI COMMUNITY       </t>
  </si>
  <si>
    <t>4613</t>
  </si>
  <si>
    <t xml:space="preserve">PRINCETON               </t>
  </si>
  <si>
    <t>4606</t>
  </si>
  <si>
    <t>24</t>
  </si>
  <si>
    <t xml:space="preserve">PRESCOTT                </t>
  </si>
  <si>
    <t>4578</t>
  </si>
  <si>
    <t xml:space="preserve">PRENTICE                </t>
  </si>
  <si>
    <t>4571</t>
  </si>
  <si>
    <t>50</t>
  </si>
  <si>
    <t xml:space="preserve">PRAIRIE FARM            </t>
  </si>
  <si>
    <t>4557</t>
  </si>
  <si>
    <t xml:space="preserve">PRAIRIE DU CHIEN AREA   </t>
  </si>
  <si>
    <t>4543</t>
  </si>
  <si>
    <t xml:space="preserve">POYNETTE                </t>
  </si>
  <si>
    <t>4536</t>
  </si>
  <si>
    <t xml:space="preserve">POTOSI                  </t>
  </si>
  <si>
    <t>4529</t>
  </si>
  <si>
    <t xml:space="preserve">PORTAGE COMMUNITY       </t>
  </si>
  <si>
    <t>4501</t>
  </si>
  <si>
    <t xml:space="preserve">PORT WASH-SAUKVILLE     </t>
  </si>
  <si>
    <t>4515</t>
  </si>
  <si>
    <t>45</t>
  </si>
  <si>
    <t xml:space="preserve">PORT EDWARDS            </t>
  </si>
  <si>
    <t>4508</t>
  </si>
  <si>
    <t xml:space="preserve">PLYMOUTH                </t>
  </si>
  <si>
    <t>4473</t>
  </si>
  <si>
    <t xml:space="preserve">PLUM CITY               </t>
  </si>
  <si>
    <t>4459</t>
  </si>
  <si>
    <t xml:space="preserve">PLATTEVILLE             </t>
  </si>
  <si>
    <t>4389</t>
  </si>
  <si>
    <t xml:space="preserve">PITTSVILLE              </t>
  </si>
  <si>
    <t>4368</t>
  </si>
  <si>
    <t xml:space="preserve">PHILLIPS                </t>
  </si>
  <si>
    <t>4347</t>
  </si>
  <si>
    <t xml:space="preserve">PHELPS                  </t>
  </si>
  <si>
    <t>4330</t>
  </si>
  <si>
    <t>63</t>
  </si>
  <si>
    <t xml:space="preserve">PEWAUKEE                </t>
  </si>
  <si>
    <t>4312</t>
  </si>
  <si>
    <t xml:space="preserve">PESHTIGO                </t>
  </si>
  <si>
    <t>4305</t>
  </si>
  <si>
    <t xml:space="preserve">PEPIN AREA              </t>
  </si>
  <si>
    <t>4270</t>
  </si>
  <si>
    <t>46</t>
  </si>
  <si>
    <t xml:space="preserve">PECATONICA AREA         </t>
  </si>
  <si>
    <t>0490</t>
  </si>
  <si>
    <t xml:space="preserve">PARKVIEW                </t>
  </si>
  <si>
    <t>4151</t>
  </si>
  <si>
    <t>53</t>
  </si>
  <si>
    <t xml:space="preserve">PARIS J1                </t>
  </si>
  <si>
    <t>4235</t>
  </si>
  <si>
    <t xml:space="preserve">PARDEEVILLE AREA        </t>
  </si>
  <si>
    <t>4228</t>
  </si>
  <si>
    <t xml:space="preserve">PALMYRA-EAGLE AREA      </t>
  </si>
  <si>
    <t>4221</t>
  </si>
  <si>
    <t xml:space="preserve">OWEN-WITHEE             </t>
  </si>
  <si>
    <t>4207</t>
  </si>
  <si>
    <t xml:space="preserve">OSSEO-FAIRCHILD         </t>
  </si>
  <si>
    <t>4186</t>
  </si>
  <si>
    <t xml:space="preserve">OSHKOSH AREA            </t>
  </si>
  <si>
    <t>4179</t>
  </si>
  <si>
    <t xml:space="preserve">OSCEOLA                 </t>
  </si>
  <si>
    <t>4165</t>
  </si>
  <si>
    <t xml:space="preserve">OREGON                  </t>
  </si>
  <si>
    <t>4144</t>
  </si>
  <si>
    <t xml:space="preserve">OOSTBURG                </t>
  </si>
  <si>
    <t>4137</t>
  </si>
  <si>
    <t xml:space="preserve">ONALASKA                </t>
  </si>
  <si>
    <t>4095</t>
  </si>
  <si>
    <t xml:space="preserve">OMRO                    </t>
  </si>
  <si>
    <t>4088</t>
  </si>
  <si>
    <t xml:space="preserve">OCONTO FALLS            </t>
  </si>
  <si>
    <t>4074</t>
  </si>
  <si>
    <t xml:space="preserve">OCONTO                  </t>
  </si>
  <si>
    <t>4067</t>
  </si>
  <si>
    <t xml:space="preserve">OCONOMOWOC AREA         </t>
  </si>
  <si>
    <t>4060</t>
  </si>
  <si>
    <t xml:space="preserve">OAKFIELD                </t>
  </si>
  <si>
    <t>4025</t>
  </si>
  <si>
    <t xml:space="preserve">OAK CREEK-FRANKLIN      </t>
  </si>
  <si>
    <t>4018</t>
  </si>
  <si>
    <t xml:space="preserve">NORWAY J7               </t>
  </si>
  <si>
    <t>4011</t>
  </si>
  <si>
    <t>NORWALK-ONTARIO-WILTON</t>
  </si>
  <si>
    <t>3990</t>
  </si>
  <si>
    <t xml:space="preserve">NORTHWOOD               </t>
  </si>
  <si>
    <t>3654</t>
  </si>
  <si>
    <t xml:space="preserve">NORTHLAND PINES         </t>
  </si>
  <si>
    <t>1526</t>
  </si>
  <si>
    <t xml:space="preserve">NORTHERN OZAUKEE        </t>
  </si>
  <si>
    <t>1945</t>
  </si>
  <si>
    <t>NORTH LAKELAND</t>
  </si>
  <si>
    <t>0616</t>
  </si>
  <si>
    <t xml:space="preserve">NORTH LAKE              </t>
  </si>
  <si>
    <t>3514</t>
  </si>
  <si>
    <t xml:space="preserve">NORTH FOND DU LAC       </t>
  </si>
  <si>
    <t>3983</t>
  </si>
  <si>
    <t xml:space="preserve">NORTH CRAWFORD          </t>
  </si>
  <si>
    <t>2016</t>
  </si>
  <si>
    <t xml:space="preserve">NORTH CAPE              </t>
  </si>
  <si>
    <t>4690</t>
  </si>
  <si>
    <t xml:space="preserve">NORRIS                  </t>
  </si>
  <si>
    <t>3976</t>
  </si>
  <si>
    <t xml:space="preserve">NICOLET UHS             </t>
  </si>
  <si>
    <t>2177</t>
  </si>
  <si>
    <t xml:space="preserve">NIAGARA                 </t>
  </si>
  <si>
    <t>3969</t>
  </si>
  <si>
    <t xml:space="preserve">NEW RICHMOND            </t>
  </si>
  <si>
    <t>3962</t>
  </si>
  <si>
    <t xml:space="preserve">NEW LONDON              </t>
  </si>
  <si>
    <t>3955</t>
  </si>
  <si>
    <t xml:space="preserve">NEW LISBON              </t>
  </si>
  <si>
    <t>3948</t>
  </si>
  <si>
    <t xml:space="preserve">NEW HOLSTEIN            </t>
  </si>
  <si>
    <t>3941</t>
  </si>
  <si>
    <t xml:space="preserve">NEW GLARUS              </t>
  </si>
  <si>
    <t>3934</t>
  </si>
  <si>
    <t>23</t>
  </si>
  <si>
    <t xml:space="preserve">NEW BERLIN              </t>
  </si>
  <si>
    <t>3925</t>
  </si>
  <si>
    <t xml:space="preserve">NEW AUBURN              </t>
  </si>
  <si>
    <t>3920</t>
  </si>
  <si>
    <t xml:space="preserve">NEOSHO J3               </t>
  </si>
  <si>
    <t>3913</t>
  </si>
  <si>
    <t xml:space="preserve">NEKOOSA                 </t>
  </si>
  <si>
    <t>3906</t>
  </si>
  <si>
    <t xml:space="preserve">NEILLSVILLE             </t>
  </si>
  <si>
    <t>3899</t>
  </si>
  <si>
    <t xml:space="preserve">NEENAH                  </t>
  </si>
  <si>
    <t>3892</t>
  </si>
  <si>
    <t xml:space="preserve">NECEDAH AREA            </t>
  </si>
  <si>
    <t>3871</t>
  </si>
  <si>
    <t xml:space="preserve">MUSKEGO-NORWAY          </t>
  </si>
  <si>
    <t>3857</t>
  </si>
  <si>
    <t xml:space="preserve">MUKWONAGO               </t>
  </si>
  <si>
    <t>3822</t>
  </si>
  <si>
    <t xml:space="preserve">MOUNT HOREB AREA        </t>
  </si>
  <si>
    <t>3794</t>
  </si>
  <si>
    <t xml:space="preserve">MOSINEE                 </t>
  </si>
  <si>
    <t>3787</t>
  </si>
  <si>
    <t xml:space="preserve">MONTICELLO              </t>
  </si>
  <si>
    <t>3696</t>
  </si>
  <si>
    <t xml:space="preserve">MONTELLO                </t>
  </si>
  <si>
    <t>3689</t>
  </si>
  <si>
    <t xml:space="preserve">MONROE                  </t>
  </si>
  <si>
    <t>3682</t>
  </si>
  <si>
    <t xml:space="preserve">MONONA GROVE            </t>
  </si>
  <si>
    <t>3675</t>
  </si>
  <si>
    <t xml:space="preserve">MONDOVI                 </t>
  </si>
  <si>
    <t>3668</t>
  </si>
  <si>
    <t>06</t>
  </si>
  <si>
    <t xml:space="preserve">MISHICOT                </t>
  </si>
  <si>
    <t>3661</t>
  </si>
  <si>
    <t xml:space="preserve">MINOCQUA J1             </t>
  </si>
  <si>
    <t>3640</t>
  </si>
  <si>
    <t xml:space="preserve">MINERAL POINT           </t>
  </si>
  <si>
    <t>3633</t>
  </si>
  <si>
    <t>25</t>
  </si>
  <si>
    <t>MILWAUKEE</t>
  </si>
  <si>
    <t>3619</t>
  </si>
  <si>
    <t xml:space="preserve">MILTON                  </t>
  </si>
  <si>
    <t>3612</t>
  </si>
  <si>
    <t xml:space="preserve">MIDDLETON-CROSS PLAINS  </t>
  </si>
  <si>
    <t>3549</t>
  </si>
  <si>
    <t xml:space="preserve">MERTON COMMUNITY         </t>
  </si>
  <si>
    <t>3528</t>
  </si>
  <si>
    <t xml:space="preserve">MERRILL AREA            </t>
  </si>
  <si>
    <t>3500</t>
  </si>
  <si>
    <t xml:space="preserve">MERCER                  </t>
  </si>
  <si>
    <t>3484</t>
  </si>
  <si>
    <t>26</t>
  </si>
  <si>
    <t xml:space="preserve">MEQUON-THIENSVILLE      </t>
  </si>
  <si>
    <t>3479</t>
  </si>
  <si>
    <t xml:space="preserve">MENOMONIE AREA          </t>
  </si>
  <si>
    <t>3444</t>
  </si>
  <si>
    <t>17</t>
  </si>
  <si>
    <t xml:space="preserve">MENOMONEE FALLS         </t>
  </si>
  <si>
    <t>3437</t>
  </si>
  <si>
    <t xml:space="preserve">MENOMINEE INDIAN        </t>
  </si>
  <si>
    <t>3434</t>
  </si>
  <si>
    <t>72</t>
  </si>
  <si>
    <t xml:space="preserve">MENASHA                 </t>
  </si>
  <si>
    <t>3430</t>
  </si>
  <si>
    <t xml:space="preserve">MELROSE-MINDORO         </t>
  </si>
  <si>
    <t>3428</t>
  </si>
  <si>
    <t>27</t>
  </si>
  <si>
    <t xml:space="preserve">MELLEN                  </t>
  </si>
  <si>
    <t>3427</t>
  </si>
  <si>
    <t>02</t>
  </si>
  <si>
    <t xml:space="preserve">MEDFORD AREA            </t>
  </si>
  <si>
    <t>3409</t>
  </si>
  <si>
    <t xml:space="preserve">MCFARLAND               </t>
  </si>
  <si>
    <t>3381</t>
  </si>
  <si>
    <t xml:space="preserve">MAYVILLE                </t>
  </si>
  <si>
    <t>3367</t>
  </si>
  <si>
    <t xml:space="preserve">MAUSTON                 </t>
  </si>
  <si>
    <t>3360</t>
  </si>
  <si>
    <t xml:space="preserve">MARSHFIELD              </t>
  </si>
  <si>
    <t>3339</t>
  </si>
  <si>
    <t xml:space="preserve">MARSHALL                </t>
  </si>
  <si>
    <t>3332</t>
  </si>
  <si>
    <t xml:space="preserve">MARKESAN                </t>
  </si>
  <si>
    <t>3325</t>
  </si>
  <si>
    <t xml:space="preserve">MARION                  </t>
  </si>
  <si>
    <t>3318</t>
  </si>
  <si>
    <t xml:space="preserve">MARINETTE               </t>
  </si>
  <si>
    <t>3311</t>
  </si>
  <si>
    <t xml:space="preserve">MARATHON CITY           </t>
  </si>
  <si>
    <t>3304</t>
  </si>
  <si>
    <t xml:space="preserve">MAPLE DALE-INDIAN HILL  </t>
  </si>
  <si>
    <t>1897</t>
  </si>
  <si>
    <t xml:space="preserve">MAPLE                   </t>
  </si>
  <si>
    <t>3297</t>
  </si>
  <si>
    <t xml:space="preserve">MANITOWOC               </t>
  </si>
  <si>
    <t>3290</t>
  </si>
  <si>
    <t xml:space="preserve">MANAWA                  </t>
  </si>
  <si>
    <t>3276</t>
  </si>
  <si>
    <t xml:space="preserve">MADISON METROPOLITAN    </t>
  </si>
  <si>
    <t>3269</t>
  </si>
  <si>
    <t xml:space="preserve">LUXEMBURG-CASCO         </t>
  </si>
  <si>
    <t>3220</t>
  </si>
  <si>
    <t>31</t>
  </si>
  <si>
    <t xml:space="preserve">LUCK                    </t>
  </si>
  <si>
    <t>3213</t>
  </si>
  <si>
    <t xml:space="preserve">LOYAL                   </t>
  </si>
  <si>
    <t>3206</t>
  </si>
  <si>
    <t xml:space="preserve">LOMIRA                  </t>
  </si>
  <si>
    <t>3171</t>
  </si>
  <si>
    <t xml:space="preserve">LODI                    </t>
  </si>
  <si>
    <t>3150</t>
  </si>
  <si>
    <t xml:space="preserve">LITTLE CHUTE AREA       </t>
  </si>
  <si>
    <t>3129</t>
  </si>
  <si>
    <t xml:space="preserve">LINN J6                 </t>
  </si>
  <si>
    <t>3094</t>
  </si>
  <si>
    <t xml:space="preserve">LINN J4                 </t>
  </si>
  <si>
    <t>3087</t>
  </si>
  <si>
    <t xml:space="preserve">LENA                    </t>
  </si>
  <si>
    <t>2961</t>
  </si>
  <si>
    <t xml:space="preserve">LAONA                   </t>
  </si>
  <si>
    <t>2940</t>
  </si>
  <si>
    <t xml:space="preserve">LANCASTER COMMUNITY     </t>
  </si>
  <si>
    <t>2912</t>
  </si>
  <si>
    <t xml:space="preserve">LAKELAND UHS            </t>
  </si>
  <si>
    <t>3647</t>
  </si>
  <si>
    <t xml:space="preserve">LAKE MILLS AREA         </t>
  </si>
  <si>
    <t>2898</t>
  </si>
  <si>
    <t xml:space="preserve">LAKE HOLCOMBE           </t>
  </si>
  <si>
    <t>2891</t>
  </si>
  <si>
    <t xml:space="preserve">LAKE GENEVA-GENOA UHS   </t>
  </si>
  <si>
    <t>2884</t>
  </si>
  <si>
    <t xml:space="preserve">LAKE GENEVA J1          </t>
  </si>
  <si>
    <t>2885</t>
  </si>
  <si>
    <t xml:space="preserve">LAKE COUNTRY            </t>
  </si>
  <si>
    <t>3862</t>
  </si>
  <si>
    <t xml:space="preserve">LAFARGE                 </t>
  </si>
  <si>
    <t>2863</t>
  </si>
  <si>
    <t xml:space="preserve">LADYSMITH-HAWKINS       </t>
  </si>
  <si>
    <t>2856</t>
  </si>
  <si>
    <t xml:space="preserve">LACROSSE                </t>
  </si>
  <si>
    <t>2849</t>
  </si>
  <si>
    <t xml:space="preserve">LAC DU FLAMBEAU #1      </t>
  </si>
  <si>
    <t>1848</t>
  </si>
  <si>
    <t xml:space="preserve">KOHLER                  </t>
  </si>
  <si>
    <t>2842</t>
  </si>
  <si>
    <t xml:space="preserve">KIMBERLY AREA           </t>
  </si>
  <si>
    <t>2835</t>
  </si>
  <si>
    <t xml:space="preserve">KIEL AREA               </t>
  </si>
  <si>
    <t>2828</t>
  </si>
  <si>
    <t xml:space="preserve">KICKAPOO AREA           </t>
  </si>
  <si>
    <t>5960</t>
  </si>
  <si>
    <t xml:space="preserve">KEWAUNEE                </t>
  </si>
  <si>
    <t>2814</t>
  </si>
  <si>
    <t xml:space="preserve">KEWASKUM                </t>
  </si>
  <si>
    <t>2800</t>
  </si>
  <si>
    <t xml:space="preserve">KETTLE MORAINE          </t>
  </si>
  <si>
    <t>1376</t>
  </si>
  <si>
    <t xml:space="preserve">KENOSHA                 </t>
  </si>
  <si>
    <t>2793</t>
  </si>
  <si>
    <t xml:space="preserve">KAUKAUNA AREA           </t>
  </si>
  <si>
    <t>2758</t>
  </si>
  <si>
    <t xml:space="preserve">JUDA                    </t>
  </si>
  <si>
    <t>2737</t>
  </si>
  <si>
    <t xml:space="preserve">JOHNSON CREEK           </t>
  </si>
  <si>
    <t>2730</t>
  </si>
  <si>
    <t xml:space="preserve">JEFFERSON               </t>
  </si>
  <si>
    <t>2702</t>
  </si>
  <si>
    <t xml:space="preserve">JANESVILLE              </t>
  </si>
  <si>
    <t>2695</t>
  </si>
  <si>
    <t xml:space="preserve">ITHACA                  </t>
  </si>
  <si>
    <t>2660</t>
  </si>
  <si>
    <t xml:space="preserve">IOWA-GRANT              </t>
  </si>
  <si>
    <t>2646</t>
  </si>
  <si>
    <t xml:space="preserve">IOLA-SCANDINAVIA        </t>
  </si>
  <si>
    <t>2639</t>
  </si>
  <si>
    <t xml:space="preserve">INDEPENDENCE            </t>
  </si>
  <si>
    <t>2632</t>
  </si>
  <si>
    <t xml:space="preserve">HUSTISFORD              </t>
  </si>
  <si>
    <t>2625</t>
  </si>
  <si>
    <t xml:space="preserve">HURLEY                  </t>
  </si>
  <si>
    <t>2618</t>
  </si>
  <si>
    <t xml:space="preserve">HUDSON                  </t>
  </si>
  <si>
    <t>2611</t>
  </si>
  <si>
    <t xml:space="preserve">HOWARDS GROVE           </t>
  </si>
  <si>
    <t>2605</t>
  </si>
  <si>
    <t xml:space="preserve">HOWARD-SUAMICO          </t>
  </si>
  <si>
    <t>2604</t>
  </si>
  <si>
    <t xml:space="preserve">HORTONVILLE AREA            </t>
  </si>
  <si>
    <t>2583</t>
  </si>
  <si>
    <t xml:space="preserve">HORICON                 </t>
  </si>
  <si>
    <t>2576</t>
  </si>
  <si>
    <t xml:space="preserve">HOLMEN                  </t>
  </si>
  <si>
    <t>2562</t>
  </si>
  <si>
    <t xml:space="preserve">HILLSBORO               </t>
  </si>
  <si>
    <t>2541</t>
  </si>
  <si>
    <t xml:space="preserve">HILBERT                 </t>
  </si>
  <si>
    <t>2534</t>
  </si>
  <si>
    <t xml:space="preserve">HIGHLAND                </t>
  </si>
  <si>
    <t>2527</t>
  </si>
  <si>
    <t xml:space="preserve">HERMAN #22              </t>
  </si>
  <si>
    <t>2523</t>
  </si>
  <si>
    <t xml:space="preserve">HAYWARD COMMUNITY       </t>
  </si>
  <si>
    <t>2478</t>
  </si>
  <si>
    <t xml:space="preserve">HARTLAND-LAKESIDE J3    </t>
  </si>
  <si>
    <t>2460</t>
  </si>
  <si>
    <t xml:space="preserve">HARTFORD UHS            </t>
  </si>
  <si>
    <t>2436</t>
  </si>
  <si>
    <t xml:space="preserve">HARTFORD J1             </t>
  </si>
  <si>
    <t>2443</t>
  </si>
  <si>
    <t xml:space="preserve">HAMILTON                </t>
  </si>
  <si>
    <t>2420</t>
  </si>
  <si>
    <t>GRESHAM</t>
  </si>
  <si>
    <t>2415</t>
  </si>
  <si>
    <t xml:space="preserve">GREENWOOD               </t>
  </si>
  <si>
    <t>2394</t>
  </si>
  <si>
    <t xml:space="preserve">GREENFIELD              </t>
  </si>
  <si>
    <t>2303</t>
  </si>
  <si>
    <t xml:space="preserve">GREENDALE               </t>
  </si>
  <si>
    <t>2296</t>
  </si>
  <si>
    <t xml:space="preserve">GREEN LAKE              </t>
  </si>
  <si>
    <t>2310</t>
  </si>
  <si>
    <t xml:space="preserve">GREEN BAY AREA          </t>
  </si>
  <si>
    <t>2289</t>
  </si>
  <si>
    <t xml:space="preserve">GRANTSBURG              </t>
  </si>
  <si>
    <t>2233</t>
  </si>
  <si>
    <t xml:space="preserve">GRANTON AREA            </t>
  </si>
  <si>
    <t>2226</t>
  </si>
  <si>
    <t xml:space="preserve">GRAFTON                 </t>
  </si>
  <si>
    <t>2217</t>
  </si>
  <si>
    <t xml:space="preserve">GOODMAN-ARMSTRONG       </t>
  </si>
  <si>
    <t>2212</t>
  </si>
  <si>
    <t xml:space="preserve">GLENWOOD CITY           </t>
  </si>
  <si>
    <t>2198</t>
  </si>
  <si>
    <t xml:space="preserve">GLENDALE-RIVER HILLS    </t>
  </si>
  <si>
    <t>2184</t>
  </si>
  <si>
    <t xml:space="preserve">GILMANTON               </t>
  </si>
  <si>
    <t>2142</t>
  </si>
  <si>
    <t xml:space="preserve">GILMAN                  </t>
  </si>
  <si>
    <t>2135</t>
  </si>
  <si>
    <t xml:space="preserve">GILLETT                 </t>
  </si>
  <si>
    <t>2128</t>
  </si>
  <si>
    <t xml:space="preserve">GIBRALTAR AREA          </t>
  </si>
  <si>
    <t>2114</t>
  </si>
  <si>
    <t xml:space="preserve">GERMANTOWN              </t>
  </si>
  <si>
    <t>2058</t>
  </si>
  <si>
    <t xml:space="preserve">GENOA CITY J2           </t>
  </si>
  <si>
    <t>2051</t>
  </si>
  <si>
    <t xml:space="preserve">GENEVA J4               </t>
  </si>
  <si>
    <t>2044</t>
  </si>
  <si>
    <t xml:space="preserve">GALESVILLE-ETTRICK      </t>
  </si>
  <si>
    <t>2009</t>
  </si>
  <si>
    <t>FRIESS LAKE</t>
  </si>
  <si>
    <t>4843</t>
  </si>
  <si>
    <t xml:space="preserve">FREEDOM AREA            </t>
  </si>
  <si>
    <t>1953</t>
  </si>
  <si>
    <t xml:space="preserve">FREDERIC                </t>
  </si>
  <si>
    <t>1939</t>
  </si>
  <si>
    <t xml:space="preserve">FRANKLIN PUBLIC         </t>
  </si>
  <si>
    <t>1900</t>
  </si>
  <si>
    <t xml:space="preserve">FOX POINT J2            </t>
  </si>
  <si>
    <t>1890</t>
  </si>
  <si>
    <t xml:space="preserve">FORT ATKINSON           </t>
  </si>
  <si>
    <t>1883</t>
  </si>
  <si>
    <t xml:space="preserve">FONTANA J8              </t>
  </si>
  <si>
    <t>1870</t>
  </si>
  <si>
    <t xml:space="preserve">FOND DU LAC             </t>
  </si>
  <si>
    <t>1862</t>
  </si>
  <si>
    <t xml:space="preserve">FLORENCE                </t>
  </si>
  <si>
    <t>1855</t>
  </si>
  <si>
    <t>19</t>
  </si>
  <si>
    <t xml:space="preserve">FLAMBEAU                </t>
  </si>
  <si>
    <t>5757</t>
  </si>
  <si>
    <t xml:space="preserve">FENNIMORE COMMUNITY     </t>
  </si>
  <si>
    <t>1813</t>
  </si>
  <si>
    <t xml:space="preserve">FALL RIVER              </t>
  </si>
  <si>
    <t>1736</t>
  </si>
  <si>
    <t xml:space="preserve">FALL CREEK              </t>
  </si>
  <si>
    <t>1729</t>
  </si>
  <si>
    <t>18</t>
  </si>
  <si>
    <t xml:space="preserve">EVANSVILLE COMMUNITY    </t>
  </si>
  <si>
    <t>1694</t>
  </si>
  <si>
    <t xml:space="preserve">ERIN                 </t>
  </si>
  <si>
    <t>1687</t>
  </si>
  <si>
    <t xml:space="preserve">ELMWOOD                 </t>
  </si>
  <si>
    <t>1666</t>
  </si>
  <si>
    <t xml:space="preserve">ELMBROOK                </t>
  </si>
  <si>
    <t>0714</t>
  </si>
  <si>
    <t xml:space="preserve">ELLSWORTH COMMUNITY     </t>
  </si>
  <si>
    <t>1659</t>
  </si>
  <si>
    <t xml:space="preserve">ELKHORN AREA            </t>
  </si>
  <si>
    <t>1638</t>
  </si>
  <si>
    <t xml:space="preserve">ELKHART LAKE-GLENBEULAH </t>
  </si>
  <si>
    <t>1631</t>
  </si>
  <si>
    <t xml:space="preserve">ELK MOUND AREA          </t>
  </si>
  <si>
    <t>1645</t>
  </si>
  <si>
    <t xml:space="preserve">ELEVA-STRUM             </t>
  </si>
  <si>
    <t>1600</t>
  </si>
  <si>
    <t xml:space="preserve">ELCHO                   </t>
  </si>
  <si>
    <t>1582</t>
  </si>
  <si>
    <t xml:space="preserve">EDGERTON                </t>
  </si>
  <si>
    <t>1568</t>
  </si>
  <si>
    <t xml:space="preserve">EDGAR                   </t>
  </si>
  <si>
    <t>1561</t>
  </si>
  <si>
    <t xml:space="preserve">EAU CLAIRE AREA         </t>
  </si>
  <si>
    <t>1554</t>
  </si>
  <si>
    <t xml:space="preserve">EAST TROY COMMUNITY     </t>
  </si>
  <si>
    <t>1540</t>
  </si>
  <si>
    <t xml:space="preserve">DURAND                  </t>
  </si>
  <si>
    <t>1499</t>
  </si>
  <si>
    <t xml:space="preserve">DRUMMOND                </t>
  </si>
  <si>
    <t>1491</t>
  </si>
  <si>
    <t xml:space="preserve">DOVER #1                </t>
  </si>
  <si>
    <t>1449</t>
  </si>
  <si>
    <t xml:space="preserve">DODGEVILLE              </t>
  </si>
  <si>
    <t>1428</t>
  </si>
  <si>
    <t xml:space="preserve">DODGELAND               </t>
  </si>
  <si>
    <t>2744</t>
  </si>
  <si>
    <t xml:space="preserve">DESOTO AREA             </t>
  </si>
  <si>
    <t>1421</t>
  </si>
  <si>
    <t xml:space="preserve">DEPERE                  </t>
  </si>
  <si>
    <t>1414</t>
  </si>
  <si>
    <t xml:space="preserve">DENMARK                 </t>
  </si>
  <si>
    <t>1407</t>
  </si>
  <si>
    <t xml:space="preserve">DELAVAN-DARIEN          </t>
  </si>
  <si>
    <t>1380</t>
  </si>
  <si>
    <t xml:space="preserve">DEFOREST AREA           </t>
  </si>
  <si>
    <t>1316</t>
  </si>
  <si>
    <t xml:space="preserve">DEERFIELD COMMUNITY     </t>
  </si>
  <si>
    <t>1309</t>
  </si>
  <si>
    <t xml:space="preserve">DARLINGTON COMMUNITY    </t>
  </si>
  <si>
    <t>1295</t>
  </si>
  <si>
    <t xml:space="preserve">D C EVEREST AREA        </t>
  </si>
  <si>
    <t>4970</t>
  </si>
  <si>
    <t xml:space="preserve">CUMBERLAND              </t>
  </si>
  <si>
    <t>1260</t>
  </si>
  <si>
    <t xml:space="preserve">CUDAHY                  </t>
  </si>
  <si>
    <t>1253</t>
  </si>
  <si>
    <t xml:space="preserve">CUBA CITY               </t>
  </si>
  <si>
    <t>1246</t>
  </si>
  <si>
    <t xml:space="preserve">CRIVITZ                 </t>
  </si>
  <si>
    <t>1232</t>
  </si>
  <si>
    <t xml:space="preserve">CRANDON                 </t>
  </si>
  <si>
    <t>1218</t>
  </si>
  <si>
    <t xml:space="preserve">CORNELL                 </t>
  </si>
  <si>
    <t>1204</t>
  </si>
  <si>
    <t xml:space="preserve">COLUMBUS                </t>
  </si>
  <si>
    <t>1183</t>
  </si>
  <si>
    <t xml:space="preserve">COLFAX                  </t>
  </si>
  <si>
    <t>1176</t>
  </si>
  <si>
    <t xml:space="preserve">COLEMAN                 </t>
  </si>
  <si>
    <t>1169</t>
  </si>
  <si>
    <t xml:space="preserve">COLBY                   </t>
  </si>
  <si>
    <t>1162</t>
  </si>
  <si>
    <t xml:space="preserve">COCHRANE-FOUNTAIN CITY  </t>
  </si>
  <si>
    <t>1155</t>
  </si>
  <si>
    <t xml:space="preserve">CLINTONVILLE            </t>
  </si>
  <si>
    <t>1141</t>
  </si>
  <si>
    <t xml:space="preserve">CLINTON COMMUNITY       </t>
  </si>
  <si>
    <t>1134</t>
  </si>
  <si>
    <t xml:space="preserve">CLEAR LAKE              </t>
  </si>
  <si>
    <t>1127</t>
  </si>
  <si>
    <t xml:space="preserve">CLAYTON                 </t>
  </si>
  <si>
    <t>1120</t>
  </si>
  <si>
    <t xml:space="preserve">CHIPPEWA FALLS AREA     </t>
  </si>
  <si>
    <t>1092</t>
  </si>
  <si>
    <t xml:space="preserve">CHILTON                 </t>
  </si>
  <si>
    <t>1085</t>
  </si>
  <si>
    <t>1071</t>
  </si>
  <si>
    <t xml:space="preserve">CENTRAL/WESTOSHA UHS    </t>
  </si>
  <si>
    <t>5054</t>
  </si>
  <si>
    <t xml:space="preserve">CEDARBURG               </t>
  </si>
  <si>
    <t>1015</t>
  </si>
  <si>
    <t>CEDAR GROVE-BELGIUM AREA</t>
  </si>
  <si>
    <t>1029</t>
  </si>
  <si>
    <t xml:space="preserve">CASSVILLE               </t>
  </si>
  <si>
    <t>0994</t>
  </si>
  <si>
    <t xml:space="preserve">CASHTON                 </t>
  </si>
  <si>
    <t>0980</t>
  </si>
  <si>
    <t xml:space="preserve">CAMPBELLSPORT           </t>
  </si>
  <si>
    <t>0910</t>
  </si>
  <si>
    <t xml:space="preserve">CAMERON                 </t>
  </si>
  <si>
    <t>0903</t>
  </si>
  <si>
    <t xml:space="preserve">CAMBRIDGE               </t>
  </si>
  <si>
    <t>0896</t>
  </si>
  <si>
    <t xml:space="preserve">CAMBRIA-FRIESLAND       </t>
  </si>
  <si>
    <t>0882</t>
  </si>
  <si>
    <t xml:space="preserve">CADOTT COMMUNITY        </t>
  </si>
  <si>
    <t>0870</t>
  </si>
  <si>
    <t xml:space="preserve">BUTTERNUT               </t>
  </si>
  <si>
    <t>0840</t>
  </si>
  <si>
    <t xml:space="preserve">BURLINGTON AREA         </t>
  </si>
  <si>
    <t>0777</t>
  </si>
  <si>
    <t xml:space="preserve">BRUCE                   </t>
  </si>
  <si>
    <t>0735</t>
  </si>
  <si>
    <t xml:space="preserve">BROWN DEER              </t>
  </si>
  <si>
    <t>0721</t>
  </si>
  <si>
    <t xml:space="preserve">BRODHEAD                </t>
  </si>
  <si>
    <t>0700</t>
  </si>
  <si>
    <t xml:space="preserve">BRISTOL #1              </t>
  </si>
  <si>
    <t>0665</t>
  </si>
  <si>
    <t xml:space="preserve">BRILLION                </t>
  </si>
  <si>
    <t>0658</t>
  </si>
  <si>
    <t xml:space="preserve">BRIGHTON #1             </t>
  </si>
  <si>
    <t>0657</t>
  </si>
  <si>
    <t xml:space="preserve">BOYCEVILLE COMMUNITY    </t>
  </si>
  <si>
    <t>0637</t>
  </si>
  <si>
    <t xml:space="preserve">BOWLER                  </t>
  </si>
  <si>
    <t>0623</t>
  </si>
  <si>
    <t xml:space="preserve">BOSCOBEL AREA           </t>
  </si>
  <si>
    <t>0609</t>
  </si>
  <si>
    <t xml:space="preserve">BONDUEL                 </t>
  </si>
  <si>
    <t>0602</t>
  </si>
  <si>
    <t xml:space="preserve">BLOOMER                 </t>
  </si>
  <si>
    <t>0497</t>
  </si>
  <si>
    <t xml:space="preserve">BLAIR-TAYLOR            </t>
  </si>
  <si>
    <t>0485</t>
  </si>
  <si>
    <t xml:space="preserve">BLACK RIVER FALLS       </t>
  </si>
  <si>
    <t>0476</t>
  </si>
  <si>
    <t xml:space="preserve">BLACK HAWK              </t>
  </si>
  <si>
    <t>2240</t>
  </si>
  <si>
    <t xml:space="preserve">BIRCHWOOD               </t>
  </si>
  <si>
    <t>0441</t>
  </si>
  <si>
    <t xml:space="preserve">BIG FOOT UHS            </t>
  </si>
  <si>
    <t>6013</t>
  </si>
  <si>
    <t xml:space="preserve">BERLIN AREA             </t>
  </si>
  <si>
    <t>0434</t>
  </si>
  <si>
    <t xml:space="preserve">BENTON                  </t>
  </si>
  <si>
    <t>0427</t>
  </si>
  <si>
    <t xml:space="preserve">BELOIT TURNER           </t>
  </si>
  <si>
    <t>0422</t>
  </si>
  <si>
    <t xml:space="preserve">BELOIT                  </t>
  </si>
  <si>
    <t>0413</t>
  </si>
  <si>
    <t xml:space="preserve">BELMONT COMMUNITY       </t>
  </si>
  <si>
    <t>0364</t>
  </si>
  <si>
    <t xml:space="preserve">BELLEVILLE              </t>
  </si>
  <si>
    <t>0350</t>
  </si>
  <si>
    <t xml:space="preserve">BEECHER-DUNBAR-PEMBINE  </t>
  </si>
  <si>
    <t>4263</t>
  </si>
  <si>
    <t xml:space="preserve">BEAVER DAM              </t>
  </si>
  <si>
    <t>0336</t>
  </si>
  <si>
    <t xml:space="preserve">BAYFIELD                </t>
  </si>
  <si>
    <t>0315</t>
  </si>
  <si>
    <t xml:space="preserve">BARRON AREA             </t>
  </si>
  <si>
    <t>0308</t>
  </si>
  <si>
    <t xml:space="preserve">BARNEVELD               </t>
  </si>
  <si>
    <t>0287</t>
  </si>
  <si>
    <t xml:space="preserve">BARABOO                 </t>
  </si>
  <si>
    <t>0280</t>
  </si>
  <si>
    <t xml:space="preserve">BANGOR                  </t>
  </si>
  <si>
    <t>0245</t>
  </si>
  <si>
    <t xml:space="preserve">BALDWIN-WOODVILLE AREA  </t>
  </si>
  <si>
    <t>0231</t>
  </si>
  <si>
    <t xml:space="preserve">AUGUSTA                 </t>
  </si>
  <si>
    <t>0217</t>
  </si>
  <si>
    <t xml:space="preserve">AUBURNDALE              </t>
  </si>
  <si>
    <t>0203</t>
  </si>
  <si>
    <t xml:space="preserve">ATHENS                  </t>
  </si>
  <si>
    <t>0196</t>
  </si>
  <si>
    <t xml:space="preserve">ASHWAUBENON             </t>
  </si>
  <si>
    <t>0182</t>
  </si>
  <si>
    <t xml:space="preserve">ASHLAND                 </t>
  </si>
  <si>
    <t>0170</t>
  </si>
  <si>
    <t xml:space="preserve">ARROWHEAD UHS           </t>
  </si>
  <si>
    <t>2450</t>
  </si>
  <si>
    <t xml:space="preserve">ARGYLE                  </t>
  </si>
  <si>
    <t>0161</t>
  </si>
  <si>
    <t xml:space="preserve">ARCADIA                 </t>
  </si>
  <si>
    <t>0154</t>
  </si>
  <si>
    <t xml:space="preserve">APPLETON AREA           </t>
  </si>
  <si>
    <t>0147</t>
  </si>
  <si>
    <t xml:space="preserve">ANTIGO                  </t>
  </si>
  <si>
    <t>0140</t>
  </si>
  <si>
    <t xml:space="preserve">AMERY                   </t>
  </si>
  <si>
    <t>0119</t>
  </si>
  <si>
    <t xml:space="preserve">ALTOONA                 </t>
  </si>
  <si>
    <t>0112</t>
  </si>
  <si>
    <t xml:space="preserve">ALMOND-BANCROFT         </t>
  </si>
  <si>
    <t>0105</t>
  </si>
  <si>
    <t xml:space="preserve">ALMA CENTER             </t>
  </si>
  <si>
    <t>0091</t>
  </si>
  <si>
    <t xml:space="preserve">ALMA                    </t>
  </si>
  <si>
    <t>0084</t>
  </si>
  <si>
    <t xml:space="preserve">ALGOMA                  </t>
  </si>
  <si>
    <t>0070</t>
  </si>
  <si>
    <t xml:space="preserve">ALBANY                  </t>
  </si>
  <si>
    <t>0063</t>
  </si>
  <si>
    <t xml:space="preserve">ADAMS-FRIENDSHIP AREA   </t>
  </si>
  <si>
    <t>0014</t>
  </si>
  <si>
    <t>01</t>
  </si>
  <si>
    <t xml:space="preserve">ABBOTSFORD              </t>
  </si>
  <si>
    <t>0007</t>
  </si>
  <si>
    <t>CESA</t>
  </si>
  <si>
    <t>Dist</t>
  </si>
  <si>
    <t>Co</t>
  </si>
  <si>
    <t>English Lang</t>
  </si>
  <si>
    <t>Teacher &amp; Prin</t>
  </si>
  <si>
    <t xml:space="preserve">Delinquent </t>
  </si>
  <si>
    <t>Neglected</t>
  </si>
  <si>
    <t>Sub-Part 2</t>
  </si>
  <si>
    <t>Title III-A</t>
  </si>
  <si>
    <t>Title II-A</t>
  </si>
  <si>
    <t>Title I-D</t>
  </si>
  <si>
    <t>Title I-A</t>
  </si>
  <si>
    <t>State of Wisconsin</t>
  </si>
  <si>
    <t xml:space="preserve">ESEA </t>
  </si>
  <si>
    <t>ESEA</t>
  </si>
  <si>
    <t>1080</t>
  </si>
  <si>
    <t>BRUCE GUADALUPE</t>
  </si>
  <si>
    <t>CAPITOL WEST ACADEMY</t>
  </si>
  <si>
    <t>CENTRAL CITY CYBERSCHOOL</t>
  </si>
  <si>
    <t>KING ACADEMY</t>
  </si>
  <si>
    <t>DOWNTOWN MONTESSORI</t>
  </si>
  <si>
    <t>MILWAUKEE ACADEMY OF SCIENCE</t>
  </si>
  <si>
    <t>SEEDS OF HEALTH ELEMENTARY</t>
  </si>
  <si>
    <t>TENOR HIGH SCHOOL</t>
  </si>
  <si>
    <t>URBAN DAY</t>
  </si>
  <si>
    <t>VERITAS HIGH</t>
  </si>
  <si>
    <t>WOODLANDS SCHOOL</t>
  </si>
  <si>
    <t>YMCA YOUNG LEADERS ACADEMY</t>
  </si>
  <si>
    <t>BROWN CO HCEB</t>
  </si>
  <si>
    <t>WALWORTH CO HCEB</t>
  </si>
  <si>
    <t>WI DEPT OF CORRECTIONS</t>
  </si>
  <si>
    <t>SCH FOR EARLY DEV. &amp; ACHIEVEMENT</t>
  </si>
  <si>
    <t>MILWAUKEE COLLEGE PREPARATORY SCH</t>
  </si>
  <si>
    <t xml:space="preserve">CHEQUAMEGON </t>
  </si>
  <si>
    <t>CHETEK-WEYERHAEUSER</t>
  </si>
  <si>
    <t>WI  DEPT OF CHILDREN &amp; FAMILIES</t>
  </si>
  <si>
    <t xml:space="preserve">DARRELL L. HINES ACADEMY </t>
  </si>
  <si>
    <t>***</t>
  </si>
  <si>
    <t>Inland Seas carry over (closed)</t>
  </si>
  <si>
    <t>CESA 10</t>
  </si>
  <si>
    <t xml:space="preserve">7-1-10 to 6-30-11 </t>
  </si>
  <si>
    <t>CESA  10  Consortium</t>
  </si>
  <si>
    <t>LA CROSSE - Family &amp; Children Center</t>
  </si>
  <si>
    <t>OCONOMOWOC - Development Training Center</t>
  </si>
  <si>
    <t>PRAIRIE DU CHIEN AREA - Wyalusing Acad.</t>
  </si>
  <si>
    <t>WAUPACA - Tomorrow Children</t>
  </si>
  <si>
    <t>WILLOWGLEN - Cornerstone MILWAUKEE</t>
  </si>
  <si>
    <t>WILLOWGLEN - HOWARDS GROVE</t>
  </si>
  <si>
    <t xml:space="preserve"> (APPLETON) OUTAGAMIE COUNTY DETENTION</t>
  </si>
  <si>
    <t xml:space="preserve"> (ASHLAND) Prentice House</t>
  </si>
  <si>
    <t>EAU CLAIRE Academy</t>
  </si>
  <si>
    <t xml:space="preserve"> (KENOSHA) KENOSHA CO. Detention Center</t>
  </si>
  <si>
    <t xml:space="preserve"> (KETTLE MORAINE) LAD LAKE</t>
  </si>
  <si>
    <t>(Madison) Dane County Jail</t>
  </si>
  <si>
    <t xml:space="preserve"> (NEW LONDON) RAWHIDE</t>
  </si>
  <si>
    <t xml:space="preserve"> (NORRIS) NORRIS ADOLESCENT CENTER</t>
  </si>
  <si>
    <t xml:space="preserve"> (RACINE) RACINE CO.Detention center</t>
  </si>
  <si>
    <t xml:space="preserve"> (West Bend) WASHINGTON CO. Youth Treatment Center</t>
  </si>
  <si>
    <t xml:space="preserve">(WEST DEPERE) FAMILY SERVICES             </t>
  </si>
  <si>
    <t>CARMELITE HOME (Wauwatosa)</t>
  </si>
  <si>
    <t>MILWAUKEE ACADEMY (Wauwatosa)</t>
  </si>
  <si>
    <t>Plank Road School (Wauwatosa)</t>
  </si>
  <si>
    <t>ST AEMILIAN (Milwaukee)</t>
  </si>
  <si>
    <t>ST ROSE (Milwaukee)</t>
  </si>
  <si>
    <t>VISIONS HOMME HOME (WITTENBERG)</t>
  </si>
  <si>
    <t>Visions II SUNBURST (NEILLSVILLE)</t>
  </si>
  <si>
    <t>NORTHWEST PASSAGE (WEBSTER)</t>
  </si>
  <si>
    <t>Title 1 Total</t>
  </si>
  <si>
    <t>Final  ESEA Carryover from FY 11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</si>
</sst>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_(* #,##0_);_(* \(#,##0\);_(* &quot;-&quot;??_);_(@_)"/>
    <numFmt numFmtId="166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Sylfae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0" fillId="0" borderId="0" xfId="0" quotePrefix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38" fontId="0" fillId="0" borderId="0" xfId="0" applyNumberFormat="1"/>
    <xf numFmtId="0" fontId="3" fillId="0" borderId="0" xfId="0" applyFont="1"/>
    <xf numFmtId="0" fontId="8" fillId="0" borderId="0" xfId="0" applyFont="1"/>
    <xf numFmtId="0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1" applyNumberFormat="1" applyFont="1"/>
    <xf numFmtId="164" fontId="0" fillId="0" borderId="0" xfId="0" quotePrefix="1" applyNumberFormat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1" fillId="0" borderId="2" xfId="0" applyFont="1" applyBorder="1"/>
    <xf numFmtId="0" fontId="2" fillId="0" borderId="2" xfId="0" quotePrefix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3" fontId="12" fillId="0" borderId="0" xfId="0" applyNumberFormat="1" applyFont="1"/>
    <xf numFmtId="3" fontId="7" fillId="0" borderId="0" xfId="0" applyNumberFormat="1" applyFont="1" applyAlignment="1">
      <alignment horizontal="right"/>
    </xf>
    <xf numFmtId="166" fontId="12" fillId="0" borderId="0" xfId="2" applyNumberFormat="1" applyFont="1"/>
    <xf numFmtId="49" fontId="0" fillId="0" borderId="0" xfId="0" applyNumberFormat="1"/>
    <xf numFmtId="38" fontId="2" fillId="0" borderId="0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/>
    </xf>
    <xf numFmtId="0" fontId="10" fillId="0" borderId="0" xfId="0" applyFont="1"/>
    <xf numFmtId="165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44" fontId="0" fillId="0" borderId="0" xfId="3" applyFont="1"/>
    <xf numFmtId="44" fontId="0" fillId="0" borderId="0" xfId="3" quotePrefix="1" applyFont="1" applyAlignment="1">
      <alignment horizontal="left"/>
    </xf>
    <xf numFmtId="44" fontId="10" fillId="0" borderId="0" xfId="3" applyFont="1"/>
    <xf numFmtId="4" fontId="0" fillId="0" borderId="0" xfId="1" applyNumberFormat="1" applyFont="1"/>
    <xf numFmtId="4" fontId="8" fillId="0" borderId="0" xfId="1" applyNumberFormat="1" applyFont="1"/>
    <xf numFmtId="4" fontId="8" fillId="0" borderId="0" xfId="1" applyNumberFormat="1" applyFont="1" applyAlignment="1">
      <alignment horizontal="right"/>
    </xf>
    <xf numFmtId="4" fontId="3" fillId="0" borderId="0" xfId="1" applyNumberFormat="1" applyFont="1"/>
    <xf numFmtId="4" fontId="0" fillId="0" borderId="0" xfId="1" quotePrefix="1" applyNumberFormat="1" applyFont="1" applyAlignment="1">
      <alignment horizontal="left"/>
    </xf>
    <xf numFmtId="4" fontId="7" fillId="0" borderId="0" xfId="1" applyNumberFormat="1" applyFont="1"/>
    <xf numFmtId="4" fontId="3" fillId="0" borderId="0" xfId="1" applyNumberFormat="1" applyFont="1" applyBorder="1" applyProtection="1">
      <protection locked="0"/>
    </xf>
    <xf numFmtId="4" fontId="6" fillId="0" borderId="0" xfId="1" applyNumberFormat="1" applyFont="1" applyBorder="1" applyProtection="1">
      <protection locked="0"/>
    </xf>
    <xf numFmtId="4" fontId="6" fillId="0" borderId="0" xfId="1" applyNumberFormat="1" applyFont="1"/>
    <xf numFmtId="4" fontId="4" fillId="0" borderId="0" xfId="1" applyNumberFormat="1" applyFont="1" applyAlignment="1">
      <alignment horizontal="left"/>
    </xf>
    <xf numFmtId="4" fontId="4" fillId="0" borderId="0" xfId="1" applyNumberFormat="1" applyFont="1"/>
    <xf numFmtId="4" fontId="5" fillId="0" borderId="0" xfId="1" applyNumberFormat="1" applyFont="1"/>
    <xf numFmtId="4" fontId="3" fillId="0" borderId="0" xfId="1" applyNumberFormat="1" applyFont="1" applyProtection="1">
      <protection locked="0"/>
    </xf>
    <xf numFmtId="4" fontId="5" fillId="0" borderId="0" xfId="1" applyNumberFormat="1" applyFont="1" applyBorder="1" applyProtection="1">
      <protection locked="0"/>
    </xf>
    <xf numFmtId="4" fontId="0" fillId="0" borderId="0" xfId="1" applyNumberFormat="1" applyFont="1" applyBorder="1"/>
    <xf numFmtId="4" fontId="10" fillId="0" borderId="0" xfId="1" applyNumberFormat="1" applyFont="1" applyBorder="1"/>
  </cellXfs>
  <cellStyles count="4">
    <cellStyle name="Comma" xfId="1" builtinId="3"/>
    <cellStyle name="Currency" xfId="3" builtinId="4"/>
    <cellStyle name="Normal" xfId="0" builtinId="0"/>
    <cellStyle name="Normal_9899PUB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6"/>
  <sheetViews>
    <sheetView tabSelected="1" workbookViewId="0">
      <selection activeCell="D2" sqref="D2"/>
    </sheetView>
  </sheetViews>
  <sheetFormatPr defaultRowHeight="15"/>
  <cols>
    <col min="1" max="1" width="5" customWidth="1"/>
    <col min="2" max="2" width="7.85546875" customWidth="1"/>
    <col min="3" max="3" width="6" customWidth="1"/>
    <col min="4" max="4" width="52.140625" bestFit="1" customWidth="1"/>
    <col min="5" max="5" width="15.28515625" style="1" bestFit="1" customWidth="1"/>
    <col min="6" max="7" width="13.28515625" customWidth="1"/>
    <col min="8" max="8" width="14.7109375" bestFit="1" customWidth="1"/>
    <col min="9" max="9" width="14.28515625" style="10" bestFit="1" customWidth="1"/>
    <col min="124" max="126" width="9.140625" customWidth="1"/>
    <col min="127" max="127" width="91.5703125" bestFit="1" customWidth="1"/>
    <col min="128" max="140" width="9.140625" customWidth="1"/>
    <col min="141" max="141" width="18.140625" bestFit="1" customWidth="1"/>
    <col min="142" max="142" width="11.42578125" bestFit="1" customWidth="1"/>
    <col min="143" max="143" width="23.5703125" bestFit="1" customWidth="1"/>
    <col min="380" max="382" width="9.140625" customWidth="1"/>
    <col min="383" max="383" width="91.5703125" bestFit="1" customWidth="1"/>
    <col min="384" max="396" width="9.140625" customWidth="1"/>
    <col min="397" max="397" width="18.140625" bestFit="1" customWidth="1"/>
    <col min="398" max="398" width="11.42578125" bestFit="1" customWidth="1"/>
    <col min="399" max="399" width="23.5703125" bestFit="1" customWidth="1"/>
    <col min="636" max="638" width="9.140625" customWidth="1"/>
    <col min="639" max="639" width="91.5703125" bestFit="1" customWidth="1"/>
    <col min="640" max="652" width="9.140625" customWidth="1"/>
    <col min="653" max="653" width="18.140625" bestFit="1" customWidth="1"/>
    <col min="654" max="654" width="11.42578125" bestFit="1" customWidth="1"/>
    <col min="655" max="655" width="23.5703125" bestFit="1" customWidth="1"/>
    <col min="892" max="894" width="9.140625" customWidth="1"/>
    <col min="895" max="895" width="91.5703125" bestFit="1" customWidth="1"/>
    <col min="896" max="908" width="9.140625" customWidth="1"/>
    <col min="909" max="909" width="18.140625" bestFit="1" customWidth="1"/>
    <col min="910" max="910" width="11.42578125" bestFit="1" customWidth="1"/>
    <col min="911" max="911" width="23.5703125" bestFit="1" customWidth="1"/>
    <col min="1148" max="1150" width="9.140625" customWidth="1"/>
    <col min="1151" max="1151" width="91.5703125" bestFit="1" customWidth="1"/>
    <col min="1152" max="1164" width="9.140625" customWidth="1"/>
    <col min="1165" max="1165" width="18.140625" bestFit="1" customWidth="1"/>
    <col min="1166" max="1166" width="11.42578125" bestFit="1" customWidth="1"/>
    <col min="1167" max="1167" width="23.5703125" bestFit="1" customWidth="1"/>
    <col min="1404" max="1406" width="9.140625" customWidth="1"/>
    <col min="1407" max="1407" width="91.5703125" bestFit="1" customWidth="1"/>
    <col min="1408" max="1420" width="9.140625" customWidth="1"/>
    <col min="1421" max="1421" width="18.140625" bestFit="1" customWidth="1"/>
    <col min="1422" max="1422" width="11.42578125" bestFit="1" customWidth="1"/>
    <col min="1423" max="1423" width="23.5703125" bestFit="1" customWidth="1"/>
    <col min="1660" max="1662" width="9.140625" customWidth="1"/>
    <col min="1663" max="1663" width="91.5703125" bestFit="1" customWidth="1"/>
    <col min="1664" max="1676" width="9.140625" customWidth="1"/>
    <col min="1677" max="1677" width="18.140625" bestFit="1" customWidth="1"/>
    <col min="1678" max="1678" width="11.42578125" bestFit="1" customWidth="1"/>
    <col min="1679" max="1679" width="23.5703125" bestFit="1" customWidth="1"/>
    <col min="1916" max="1918" width="9.140625" customWidth="1"/>
    <col min="1919" max="1919" width="91.5703125" bestFit="1" customWidth="1"/>
    <col min="1920" max="1932" width="9.140625" customWidth="1"/>
    <col min="1933" max="1933" width="18.140625" bestFit="1" customWidth="1"/>
    <col min="1934" max="1934" width="11.42578125" bestFit="1" customWidth="1"/>
    <col min="1935" max="1935" width="23.5703125" bestFit="1" customWidth="1"/>
    <col min="2172" max="2174" width="9.140625" customWidth="1"/>
    <col min="2175" max="2175" width="91.5703125" bestFit="1" customWidth="1"/>
    <col min="2176" max="2188" width="9.140625" customWidth="1"/>
    <col min="2189" max="2189" width="18.140625" bestFit="1" customWidth="1"/>
    <col min="2190" max="2190" width="11.42578125" bestFit="1" customWidth="1"/>
    <col min="2191" max="2191" width="23.5703125" bestFit="1" customWidth="1"/>
    <col min="2428" max="2430" width="9.140625" customWidth="1"/>
    <col min="2431" max="2431" width="91.5703125" bestFit="1" customWidth="1"/>
    <col min="2432" max="2444" width="9.140625" customWidth="1"/>
    <col min="2445" max="2445" width="18.140625" bestFit="1" customWidth="1"/>
    <col min="2446" max="2446" width="11.42578125" bestFit="1" customWidth="1"/>
    <col min="2447" max="2447" width="23.5703125" bestFit="1" customWidth="1"/>
    <col min="2684" max="2686" width="9.140625" customWidth="1"/>
    <col min="2687" max="2687" width="91.5703125" bestFit="1" customWidth="1"/>
    <col min="2688" max="2700" width="9.140625" customWidth="1"/>
    <col min="2701" max="2701" width="18.140625" bestFit="1" customWidth="1"/>
    <col min="2702" max="2702" width="11.42578125" bestFit="1" customWidth="1"/>
    <col min="2703" max="2703" width="23.5703125" bestFit="1" customWidth="1"/>
    <col min="2940" max="2942" width="9.140625" customWidth="1"/>
    <col min="2943" max="2943" width="91.5703125" bestFit="1" customWidth="1"/>
    <col min="2944" max="2956" width="9.140625" customWidth="1"/>
    <col min="2957" max="2957" width="18.140625" bestFit="1" customWidth="1"/>
    <col min="2958" max="2958" width="11.42578125" bestFit="1" customWidth="1"/>
    <col min="2959" max="2959" width="23.5703125" bestFit="1" customWidth="1"/>
    <col min="3196" max="3198" width="9.140625" customWidth="1"/>
    <col min="3199" max="3199" width="91.5703125" bestFit="1" customWidth="1"/>
    <col min="3200" max="3212" width="9.140625" customWidth="1"/>
    <col min="3213" max="3213" width="18.140625" bestFit="1" customWidth="1"/>
    <col min="3214" max="3214" width="11.42578125" bestFit="1" customWidth="1"/>
    <col min="3215" max="3215" width="23.5703125" bestFit="1" customWidth="1"/>
    <col min="3452" max="3454" width="9.140625" customWidth="1"/>
    <col min="3455" max="3455" width="91.5703125" bestFit="1" customWidth="1"/>
    <col min="3456" max="3468" width="9.140625" customWidth="1"/>
    <col min="3469" max="3469" width="18.140625" bestFit="1" customWidth="1"/>
    <col min="3470" max="3470" width="11.42578125" bestFit="1" customWidth="1"/>
    <col min="3471" max="3471" width="23.5703125" bestFit="1" customWidth="1"/>
    <col min="3708" max="3710" width="9.140625" customWidth="1"/>
    <col min="3711" max="3711" width="91.5703125" bestFit="1" customWidth="1"/>
    <col min="3712" max="3724" width="9.140625" customWidth="1"/>
    <col min="3725" max="3725" width="18.140625" bestFit="1" customWidth="1"/>
    <col min="3726" max="3726" width="11.42578125" bestFit="1" customWidth="1"/>
    <col min="3727" max="3727" width="23.5703125" bestFit="1" customWidth="1"/>
    <col min="3964" max="3966" width="9.140625" customWidth="1"/>
    <col min="3967" max="3967" width="91.5703125" bestFit="1" customWidth="1"/>
    <col min="3968" max="3980" width="9.140625" customWidth="1"/>
    <col min="3981" max="3981" width="18.140625" bestFit="1" customWidth="1"/>
    <col min="3982" max="3982" width="11.42578125" bestFit="1" customWidth="1"/>
    <col min="3983" max="3983" width="23.5703125" bestFit="1" customWidth="1"/>
    <col min="4220" max="4222" width="9.140625" customWidth="1"/>
    <col min="4223" max="4223" width="91.5703125" bestFit="1" customWidth="1"/>
    <col min="4224" max="4236" width="9.140625" customWidth="1"/>
    <col min="4237" max="4237" width="18.140625" bestFit="1" customWidth="1"/>
    <col min="4238" max="4238" width="11.42578125" bestFit="1" customWidth="1"/>
    <col min="4239" max="4239" width="23.5703125" bestFit="1" customWidth="1"/>
    <col min="4476" max="4478" width="9.140625" customWidth="1"/>
    <col min="4479" max="4479" width="91.5703125" bestFit="1" customWidth="1"/>
    <col min="4480" max="4492" width="9.140625" customWidth="1"/>
    <col min="4493" max="4493" width="18.140625" bestFit="1" customWidth="1"/>
    <col min="4494" max="4494" width="11.42578125" bestFit="1" customWidth="1"/>
    <col min="4495" max="4495" width="23.5703125" bestFit="1" customWidth="1"/>
    <col min="4732" max="4734" width="9.140625" customWidth="1"/>
    <col min="4735" max="4735" width="91.5703125" bestFit="1" customWidth="1"/>
    <col min="4736" max="4748" width="9.140625" customWidth="1"/>
    <col min="4749" max="4749" width="18.140625" bestFit="1" customWidth="1"/>
    <col min="4750" max="4750" width="11.42578125" bestFit="1" customWidth="1"/>
    <col min="4751" max="4751" width="23.5703125" bestFit="1" customWidth="1"/>
    <col min="4988" max="4990" width="9.140625" customWidth="1"/>
    <col min="4991" max="4991" width="91.5703125" bestFit="1" customWidth="1"/>
    <col min="4992" max="5004" width="9.140625" customWidth="1"/>
    <col min="5005" max="5005" width="18.140625" bestFit="1" customWidth="1"/>
    <col min="5006" max="5006" width="11.42578125" bestFit="1" customWidth="1"/>
    <col min="5007" max="5007" width="23.5703125" bestFit="1" customWidth="1"/>
    <col min="5244" max="5246" width="9.140625" customWidth="1"/>
    <col min="5247" max="5247" width="91.5703125" bestFit="1" customWidth="1"/>
    <col min="5248" max="5260" width="9.140625" customWidth="1"/>
    <col min="5261" max="5261" width="18.140625" bestFit="1" customWidth="1"/>
    <col min="5262" max="5262" width="11.42578125" bestFit="1" customWidth="1"/>
    <col min="5263" max="5263" width="23.5703125" bestFit="1" customWidth="1"/>
    <col min="5500" max="5502" width="9.140625" customWidth="1"/>
    <col min="5503" max="5503" width="91.5703125" bestFit="1" customWidth="1"/>
    <col min="5504" max="5516" width="9.140625" customWidth="1"/>
    <col min="5517" max="5517" width="18.140625" bestFit="1" customWidth="1"/>
    <col min="5518" max="5518" width="11.42578125" bestFit="1" customWidth="1"/>
    <col min="5519" max="5519" width="23.5703125" bestFit="1" customWidth="1"/>
    <col min="5756" max="5758" width="9.140625" customWidth="1"/>
    <col min="5759" max="5759" width="91.5703125" bestFit="1" customWidth="1"/>
    <col min="5760" max="5772" width="9.140625" customWidth="1"/>
    <col min="5773" max="5773" width="18.140625" bestFit="1" customWidth="1"/>
    <col min="5774" max="5774" width="11.42578125" bestFit="1" customWidth="1"/>
    <col min="5775" max="5775" width="23.5703125" bestFit="1" customWidth="1"/>
    <col min="6012" max="6014" width="9.140625" customWidth="1"/>
    <col min="6015" max="6015" width="91.5703125" bestFit="1" customWidth="1"/>
    <col min="6016" max="6028" width="9.140625" customWidth="1"/>
    <col min="6029" max="6029" width="18.140625" bestFit="1" customWidth="1"/>
    <col min="6030" max="6030" width="11.42578125" bestFit="1" customWidth="1"/>
    <col min="6031" max="6031" width="23.5703125" bestFit="1" customWidth="1"/>
    <col min="6268" max="6270" width="9.140625" customWidth="1"/>
    <col min="6271" max="6271" width="91.5703125" bestFit="1" customWidth="1"/>
    <col min="6272" max="6284" width="9.140625" customWidth="1"/>
    <col min="6285" max="6285" width="18.140625" bestFit="1" customWidth="1"/>
    <col min="6286" max="6286" width="11.42578125" bestFit="1" customWidth="1"/>
    <col min="6287" max="6287" width="23.5703125" bestFit="1" customWidth="1"/>
    <col min="6524" max="6526" width="9.140625" customWidth="1"/>
    <col min="6527" max="6527" width="91.5703125" bestFit="1" customWidth="1"/>
    <col min="6528" max="6540" width="9.140625" customWidth="1"/>
    <col min="6541" max="6541" width="18.140625" bestFit="1" customWidth="1"/>
    <col min="6542" max="6542" width="11.42578125" bestFit="1" customWidth="1"/>
    <col min="6543" max="6543" width="23.5703125" bestFit="1" customWidth="1"/>
    <col min="6780" max="6782" width="9.140625" customWidth="1"/>
    <col min="6783" max="6783" width="91.5703125" bestFit="1" customWidth="1"/>
    <col min="6784" max="6796" width="9.140625" customWidth="1"/>
    <col min="6797" max="6797" width="18.140625" bestFit="1" customWidth="1"/>
    <col min="6798" max="6798" width="11.42578125" bestFit="1" customWidth="1"/>
    <col min="6799" max="6799" width="23.5703125" bestFit="1" customWidth="1"/>
    <col min="7036" max="7038" width="9.140625" customWidth="1"/>
    <col min="7039" max="7039" width="91.5703125" bestFit="1" customWidth="1"/>
    <col min="7040" max="7052" width="9.140625" customWidth="1"/>
    <col min="7053" max="7053" width="18.140625" bestFit="1" customWidth="1"/>
    <col min="7054" max="7054" width="11.42578125" bestFit="1" customWidth="1"/>
    <col min="7055" max="7055" width="23.5703125" bestFit="1" customWidth="1"/>
    <col min="7292" max="7294" width="9.140625" customWidth="1"/>
    <col min="7295" max="7295" width="91.5703125" bestFit="1" customWidth="1"/>
    <col min="7296" max="7308" width="9.140625" customWidth="1"/>
    <col min="7309" max="7309" width="18.140625" bestFit="1" customWidth="1"/>
    <col min="7310" max="7310" width="11.42578125" bestFit="1" customWidth="1"/>
    <col min="7311" max="7311" width="23.5703125" bestFit="1" customWidth="1"/>
    <col min="7548" max="7550" width="9.140625" customWidth="1"/>
    <col min="7551" max="7551" width="91.5703125" bestFit="1" customWidth="1"/>
    <col min="7552" max="7564" width="9.140625" customWidth="1"/>
    <col min="7565" max="7565" width="18.140625" bestFit="1" customWidth="1"/>
    <col min="7566" max="7566" width="11.42578125" bestFit="1" customWidth="1"/>
    <col min="7567" max="7567" width="23.5703125" bestFit="1" customWidth="1"/>
    <col min="7804" max="7806" width="9.140625" customWidth="1"/>
    <col min="7807" max="7807" width="91.5703125" bestFit="1" customWidth="1"/>
    <col min="7808" max="7820" width="9.140625" customWidth="1"/>
    <col min="7821" max="7821" width="18.140625" bestFit="1" customWidth="1"/>
    <col min="7822" max="7822" width="11.42578125" bestFit="1" customWidth="1"/>
    <col min="7823" max="7823" width="23.5703125" bestFit="1" customWidth="1"/>
    <col min="8060" max="8062" width="9.140625" customWidth="1"/>
    <col min="8063" max="8063" width="91.5703125" bestFit="1" customWidth="1"/>
    <col min="8064" max="8076" width="9.140625" customWidth="1"/>
    <col min="8077" max="8077" width="18.140625" bestFit="1" customWidth="1"/>
    <col min="8078" max="8078" width="11.42578125" bestFit="1" customWidth="1"/>
    <col min="8079" max="8079" width="23.5703125" bestFit="1" customWidth="1"/>
    <col min="8316" max="8318" width="9.140625" customWidth="1"/>
    <col min="8319" max="8319" width="91.5703125" bestFit="1" customWidth="1"/>
    <col min="8320" max="8332" width="9.140625" customWidth="1"/>
    <col min="8333" max="8333" width="18.140625" bestFit="1" customWidth="1"/>
    <col min="8334" max="8334" width="11.42578125" bestFit="1" customWidth="1"/>
    <col min="8335" max="8335" width="23.5703125" bestFit="1" customWidth="1"/>
    <col min="8572" max="8574" width="9.140625" customWidth="1"/>
    <col min="8575" max="8575" width="91.5703125" bestFit="1" customWidth="1"/>
    <col min="8576" max="8588" width="9.140625" customWidth="1"/>
    <col min="8589" max="8589" width="18.140625" bestFit="1" customWidth="1"/>
    <col min="8590" max="8590" width="11.42578125" bestFit="1" customWidth="1"/>
    <col min="8591" max="8591" width="23.5703125" bestFit="1" customWidth="1"/>
    <col min="8828" max="8830" width="9.140625" customWidth="1"/>
    <col min="8831" max="8831" width="91.5703125" bestFit="1" customWidth="1"/>
    <col min="8832" max="8844" width="9.140625" customWidth="1"/>
    <col min="8845" max="8845" width="18.140625" bestFit="1" customWidth="1"/>
    <col min="8846" max="8846" width="11.42578125" bestFit="1" customWidth="1"/>
    <col min="8847" max="8847" width="23.5703125" bestFit="1" customWidth="1"/>
    <col min="9084" max="9086" width="9.140625" customWidth="1"/>
    <col min="9087" max="9087" width="91.5703125" bestFit="1" customWidth="1"/>
    <col min="9088" max="9100" width="9.140625" customWidth="1"/>
    <col min="9101" max="9101" width="18.140625" bestFit="1" customWidth="1"/>
    <col min="9102" max="9102" width="11.42578125" bestFit="1" customWidth="1"/>
    <col min="9103" max="9103" width="23.5703125" bestFit="1" customWidth="1"/>
    <col min="9340" max="9342" width="9.140625" customWidth="1"/>
    <col min="9343" max="9343" width="91.5703125" bestFit="1" customWidth="1"/>
    <col min="9344" max="9356" width="9.140625" customWidth="1"/>
    <col min="9357" max="9357" width="18.140625" bestFit="1" customWidth="1"/>
    <col min="9358" max="9358" width="11.42578125" bestFit="1" customWidth="1"/>
    <col min="9359" max="9359" width="23.5703125" bestFit="1" customWidth="1"/>
    <col min="9596" max="9598" width="9.140625" customWidth="1"/>
    <col min="9599" max="9599" width="91.5703125" bestFit="1" customWidth="1"/>
    <col min="9600" max="9612" width="9.140625" customWidth="1"/>
    <col min="9613" max="9613" width="18.140625" bestFit="1" customWidth="1"/>
    <col min="9614" max="9614" width="11.42578125" bestFit="1" customWidth="1"/>
    <col min="9615" max="9615" width="23.5703125" bestFit="1" customWidth="1"/>
    <col min="9852" max="9854" width="9.140625" customWidth="1"/>
    <col min="9855" max="9855" width="91.5703125" bestFit="1" customWidth="1"/>
    <col min="9856" max="9868" width="9.140625" customWidth="1"/>
    <col min="9869" max="9869" width="18.140625" bestFit="1" customWidth="1"/>
    <col min="9870" max="9870" width="11.42578125" bestFit="1" customWidth="1"/>
    <col min="9871" max="9871" width="23.5703125" bestFit="1" customWidth="1"/>
    <col min="10108" max="10110" width="9.140625" customWidth="1"/>
    <col min="10111" max="10111" width="91.5703125" bestFit="1" customWidth="1"/>
    <col min="10112" max="10124" width="9.140625" customWidth="1"/>
    <col min="10125" max="10125" width="18.140625" bestFit="1" customWidth="1"/>
    <col min="10126" max="10126" width="11.42578125" bestFit="1" customWidth="1"/>
    <col min="10127" max="10127" width="23.5703125" bestFit="1" customWidth="1"/>
    <col min="10364" max="10366" width="9.140625" customWidth="1"/>
    <col min="10367" max="10367" width="91.5703125" bestFit="1" customWidth="1"/>
    <col min="10368" max="10380" width="9.140625" customWidth="1"/>
    <col min="10381" max="10381" width="18.140625" bestFit="1" customWidth="1"/>
    <col min="10382" max="10382" width="11.42578125" bestFit="1" customWidth="1"/>
    <col min="10383" max="10383" width="23.5703125" bestFit="1" customWidth="1"/>
    <col min="10620" max="10622" width="9.140625" customWidth="1"/>
    <col min="10623" max="10623" width="91.5703125" bestFit="1" customWidth="1"/>
    <col min="10624" max="10636" width="9.140625" customWidth="1"/>
    <col min="10637" max="10637" width="18.140625" bestFit="1" customWidth="1"/>
    <col min="10638" max="10638" width="11.42578125" bestFit="1" customWidth="1"/>
    <col min="10639" max="10639" width="23.5703125" bestFit="1" customWidth="1"/>
    <col min="10876" max="10878" width="9.140625" customWidth="1"/>
    <col min="10879" max="10879" width="91.5703125" bestFit="1" customWidth="1"/>
    <col min="10880" max="10892" width="9.140625" customWidth="1"/>
    <col min="10893" max="10893" width="18.140625" bestFit="1" customWidth="1"/>
    <col min="10894" max="10894" width="11.42578125" bestFit="1" customWidth="1"/>
    <col min="10895" max="10895" width="23.5703125" bestFit="1" customWidth="1"/>
    <col min="11132" max="11134" width="9.140625" customWidth="1"/>
    <col min="11135" max="11135" width="91.5703125" bestFit="1" customWidth="1"/>
    <col min="11136" max="11148" width="9.140625" customWidth="1"/>
    <col min="11149" max="11149" width="18.140625" bestFit="1" customWidth="1"/>
    <col min="11150" max="11150" width="11.42578125" bestFit="1" customWidth="1"/>
    <col min="11151" max="11151" width="23.5703125" bestFit="1" customWidth="1"/>
    <col min="11388" max="11390" width="9.140625" customWidth="1"/>
    <col min="11391" max="11391" width="91.5703125" bestFit="1" customWidth="1"/>
    <col min="11392" max="11404" width="9.140625" customWidth="1"/>
    <col min="11405" max="11405" width="18.140625" bestFit="1" customWidth="1"/>
    <col min="11406" max="11406" width="11.42578125" bestFit="1" customWidth="1"/>
    <col min="11407" max="11407" width="23.5703125" bestFit="1" customWidth="1"/>
    <col min="11644" max="11646" width="9.140625" customWidth="1"/>
    <col min="11647" max="11647" width="91.5703125" bestFit="1" customWidth="1"/>
    <col min="11648" max="11660" width="9.140625" customWidth="1"/>
    <col min="11661" max="11661" width="18.140625" bestFit="1" customWidth="1"/>
    <col min="11662" max="11662" width="11.42578125" bestFit="1" customWidth="1"/>
    <col min="11663" max="11663" width="23.5703125" bestFit="1" customWidth="1"/>
    <col min="11900" max="11902" width="9.140625" customWidth="1"/>
    <col min="11903" max="11903" width="91.5703125" bestFit="1" customWidth="1"/>
    <col min="11904" max="11916" width="9.140625" customWidth="1"/>
    <col min="11917" max="11917" width="18.140625" bestFit="1" customWidth="1"/>
    <col min="11918" max="11918" width="11.42578125" bestFit="1" customWidth="1"/>
    <col min="11919" max="11919" width="23.5703125" bestFit="1" customWidth="1"/>
    <col min="12156" max="12158" width="9.140625" customWidth="1"/>
    <col min="12159" max="12159" width="91.5703125" bestFit="1" customWidth="1"/>
    <col min="12160" max="12172" width="9.140625" customWidth="1"/>
    <col min="12173" max="12173" width="18.140625" bestFit="1" customWidth="1"/>
    <col min="12174" max="12174" width="11.42578125" bestFit="1" customWidth="1"/>
    <col min="12175" max="12175" width="23.5703125" bestFit="1" customWidth="1"/>
    <col min="12412" max="12414" width="9.140625" customWidth="1"/>
    <col min="12415" max="12415" width="91.5703125" bestFit="1" customWidth="1"/>
    <col min="12416" max="12428" width="9.140625" customWidth="1"/>
    <col min="12429" max="12429" width="18.140625" bestFit="1" customWidth="1"/>
    <col min="12430" max="12430" width="11.42578125" bestFit="1" customWidth="1"/>
    <col min="12431" max="12431" width="23.5703125" bestFit="1" customWidth="1"/>
    <col min="12668" max="12670" width="9.140625" customWidth="1"/>
    <col min="12671" max="12671" width="91.5703125" bestFit="1" customWidth="1"/>
    <col min="12672" max="12684" width="9.140625" customWidth="1"/>
    <col min="12685" max="12685" width="18.140625" bestFit="1" customWidth="1"/>
    <col min="12686" max="12686" width="11.42578125" bestFit="1" customWidth="1"/>
    <col min="12687" max="12687" width="23.5703125" bestFit="1" customWidth="1"/>
    <col min="12924" max="12926" width="9.140625" customWidth="1"/>
    <col min="12927" max="12927" width="91.5703125" bestFit="1" customWidth="1"/>
    <col min="12928" max="12940" width="9.140625" customWidth="1"/>
    <col min="12941" max="12941" width="18.140625" bestFit="1" customWidth="1"/>
    <col min="12942" max="12942" width="11.42578125" bestFit="1" customWidth="1"/>
    <col min="12943" max="12943" width="23.5703125" bestFit="1" customWidth="1"/>
    <col min="13180" max="13182" width="9.140625" customWidth="1"/>
    <col min="13183" max="13183" width="91.5703125" bestFit="1" customWidth="1"/>
    <col min="13184" max="13196" width="9.140625" customWidth="1"/>
    <col min="13197" max="13197" width="18.140625" bestFit="1" customWidth="1"/>
    <col min="13198" max="13198" width="11.42578125" bestFit="1" customWidth="1"/>
    <col min="13199" max="13199" width="23.5703125" bestFit="1" customWidth="1"/>
    <col min="13436" max="13438" width="9.140625" customWidth="1"/>
    <col min="13439" max="13439" width="91.5703125" bestFit="1" customWidth="1"/>
    <col min="13440" max="13452" width="9.140625" customWidth="1"/>
    <col min="13453" max="13453" width="18.140625" bestFit="1" customWidth="1"/>
    <col min="13454" max="13454" width="11.42578125" bestFit="1" customWidth="1"/>
    <col min="13455" max="13455" width="23.5703125" bestFit="1" customWidth="1"/>
    <col min="13692" max="13694" width="9.140625" customWidth="1"/>
    <col min="13695" max="13695" width="91.5703125" bestFit="1" customWidth="1"/>
    <col min="13696" max="13708" width="9.140625" customWidth="1"/>
    <col min="13709" max="13709" width="18.140625" bestFit="1" customWidth="1"/>
    <col min="13710" max="13710" width="11.42578125" bestFit="1" customWidth="1"/>
    <col min="13711" max="13711" width="23.5703125" bestFit="1" customWidth="1"/>
    <col min="13948" max="13950" width="9.140625" customWidth="1"/>
    <col min="13951" max="13951" width="91.5703125" bestFit="1" customWidth="1"/>
    <col min="13952" max="13964" width="9.140625" customWidth="1"/>
    <col min="13965" max="13965" width="18.140625" bestFit="1" customWidth="1"/>
    <col min="13966" max="13966" width="11.42578125" bestFit="1" customWidth="1"/>
    <col min="13967" max="13967" width="23.5703125" bestFit="1" customWidth="1"/>
    <col min="14204" max="14206" width="9.140625" customWidth="1"/>
    <col min="14207" max="14207" width="91.5703125" bestFit="1" customWidth="1"/>
    <col min="14208" max="14220" width="9.140625" customWidth="1"/>
    <col min="14221" max="14221" width="18.140625" bestFit="1" customWidth="1"/>
    <col min="14222" max="14222" width="11.42578125" bestFit="1" customWidth="1"/>
    <col min="14223" max="14223" width="23.5703125" bestFit="1" customWidth="1"/>
    <col min="14460" max="14462" width="9.140625" customWidth="1"/>
    <col min="14463" max="14463" width="91.5703125" bestFit="1" customWidth="1"/>
    <col min="14464" max="14476" width="9.140625" customWidth="1"/>
    <col min="14477" max="14477" width="18.140625" bestFit="1" customWidth="1"/>
    <col min="14478" max="14478" width="11.42578125" bestFit="1" customWidth="1"/>
    <col min="14479" max="14479" width="23.5703125" bestFit="1" customWidth="1"/>
    <col min="14716" max="14718" width="9.140625" customWidth="1"/>
    <col min="14719" max="14719" width="91.5703125" bestFit="1" customWidth="1"/>
    <col min="14720" max="14732" width="9.140625" customWidth="1"/>
    <col min="14733" max="14733" width="18.140625" bestFit="1" customWidth="1"/>
    <col min="14734" max="14734" width="11.42578125" bestFit="1" customWidth="1"/>
    <col min="14735" max="14735" width="23.5703125" bestFit="1" customWidth="1"/>
    <col min="14972" max="14974" width="9.140625" customWidth="1"/>
    <col min="14975" max="14975" width="91.5703125" bestFit="1" customWidth="1"/>
    <col min="14976" max="14988" width="9.140625" customWidth="1"/>
    <col min="14989" max="14989" width="18.140625" bestFit="1" customWidth="1"/>
    <col min="14990" max="14990" width="11.42578125" bestFit="1" customWidth="1"/>
    <col min="14991" max="14991" width="23.5703125" bestFit="1" customWidth="1"/>
    <col min="15228" max="15230" width="9.140625" customWidth="1"/>
    <col min="15231" max="15231" width="91.5703125" bestFit="1" customWidth="1"/>
    <col min="15232" max="15244" width="9.140625" customWidth="1"/>
    <col min="15245" max="15245" width="18.140625" bestFit="1" customWidth="1"/>
    <col min="15246" max="15246" width="11.42578125" bestFit="1" customWidth="1"/>
    <col min="15247" max="15247" width="23.5703125" bestFit="1" customWidth="1"/>
    <col min="15484" max="15486" width="9.140625" customWidth="1"/>
    <col min="15487" max="15487" width="91.5703125" bestFit="1" customWidth="1"/>
    <col min="15488" max="15500" width="9.140625" customWidth="1"/>
    <col min="15501" max="15501" width="18.140625" bestFit="1" customWidth="1"/>
    <col min="15502" max="15502" width="11.42578125" bestFit="1" customWidth="1"/>
    <col min="15503" max="15503" width="23.5703125" bestFit="1" customWidth="1"/>
    <col min="15740" max="15742" width="9.140625" customWidth="1"/>
    <col min="15743" max="15743" width="91.5703125" bestFit="1" customWidth="1"/>
    <col min="15744" max="15756" width="9.140625" customWidth="1"/>
    <col min="15757" max="15757" width="18.140625" bestFit="1" customWidth="1"/>
    <col min="15758" max="15758" width="11.42578125" bestFit="1" customWidth="1"/>
    <col min="15759" max="15759" width="23.5703125" bestFit="1" customWidth="1"/>
    <col min="15996" max="15998" width="9.140625" customWidth="1"/>
    <col min="15999" max="15999" width="91.5703125" bestFit="1" customWidth="1"/>
    <col min="16000" max="16012" width="9.140625" customWidth="1"/>
    <col min="16013" max="16013" width="18.140625" bestFit="1" customWidth="1"/>
    <col min="16014" max="16014" width="11.42578125" bestFit="1" customWidth="1"/>
    <col min="16015" max="16015" width="23.5703125" bestFit="1" customWidth="1"/>
  </cols>
  <sheetData>
    <row r="1" spans="1:13">
      <c r="A1" s="4"/>
      <c r="B1" s="4"/>
      <c r="C1" s="4"/>
      <c r="D1" s="18" t="s">
        <v>936</v>
      </c>
      <c r="E1" s="15" t="s">
        <v>938</v>
      </c>
      <c r="F1" s="15" t="s">
        <v>938</v>
      </c>
      <c r="G1" s="15" t="s">
        <v>938</v>
      </c>
      <c r="H1" s="14" t="s">
        <v>938</v>
      </c>
      <c r="I1" s="30" t="s">
        <v>937</v>
      </c>
    </row>
    <row r="2" spans="1:13">
      <c r="A2" s="4"/>
      <c r="B2" s="4"/>
      <c r="C2" s="4"/>
      <c r="D2" s="19" t="s">
        <v>992</v>
      </c>
      <c r="E2" s="15" t="s">
        <v>935</v>
      </c>
      <c r="F2" s="15" t="s">
        <v>934</v>
      </c>
      <c r="G2" s="15" t="s">
        <v>934</v>
      </c>
      <c r="H2" s="14" t="s">
        <v>933</v>
      </c>
      <c r="I2" s="30" t="s">
        <v>932</v>
      </c>
    </row>
    <row r="3" spans="1:13" ht="15.75" thickBot="1">
      <c r="A3" s="20" t="s">
        <v>926</v>
      </c>
      <c r="B3" s="20" t="s">
        <v>925</v>
      </c>
      <c r="C3" s="20" t="s">
        <v>924</v>
      </c>
      <c r="D3" s="21" t="s">
        <v>964</v>
      </c>
      <c r="E3" s="22" t="s">
        <v>931</v>
      </c>
      <c r="F3" s="22" t="s">
        <v>930</v>
      </c>
      <c r="G3" s="22" t="s">
        <v>929</v>
      </c>
      <c r="H3" s="23" t="s">
        <v>928</v>
      </c>
      <c r="I3" s="31" t="s">
        <v>927</v>
      </c>
    </row>
    <row r="4" spans="1:13">
      <c r="A4" s="7" t="s">
        <v>171</v>
      </c>
      <c r="B4" s="3" t="s">
        <v>923</v>
      </c>
      <c r="C4" s="6">
        <v>10</v>
      </c>
      <c r="D4" t="s">
        <v>922</v>
      </c>
      <c r="E4" s="39">
        <v>9222</v>
      </c>
      <c r="F4" s="39"/>
      <c r="G4" s="39"/>
      <c r="H4" s="40">
        <v>0</v>
      </c>
      <c r="I4" s="41">
        <v>0</v>
      </c>
      <c r="K4" s="27"/>
      <c r="M4" s="29"/>
    </row>
    <row r="5" spans="1:13">
      <c r="A5" s="13" t="s">
        <v>921</v>
      </c>
      <c r="B5" s="3" t="s">
        <v>920</v>
      </c>
      <c r="C5" s="6">
        <v>5</v>
      </c>
      <c r="D5" t="s">
        <v>919</v>
      </c>
      <c r="E5" s="39">
        <v>18557</v>
      </c>
      <c r="F5" s="39"/>
      <c r="G5" s="39"/>
      <c r="H5" s="41">
        <v>8991</v>
      </c>
      <c r="I5" s="41">
        <v>0</v>
      </c>
      <c r="K5" s="27"/>
      <c r="M5" s="29"/>
    </row>
    <row r="6" spans="1:13">
      <c r="A6" s="7" t="s">
        <v>431</v>
      </c>
      <c r="B6" s="3" t="s">
        <v>918</v>
      </c>
      <c r="C6" s="6">
        <v>2</v>
      </c>
      <c r="D6" t="s">
        <v>917</v>
      </c>
      <c r="E6" s="39">
        <v>0</v>
      </c>
      <c r="F6" s="39"/>
      <c r="G6" s="39"/>
      <c r="H6" s="41">
        <v>0</v>
      </c>
      <c r="I6" s="41">
        <v>0</v>
      </c>
      <c r="K6" s="27"/>
      <c r="M6" s="29"/>
    </row>
    <row r="7" spans="1:13">
      <c r="A7" s="7" t="s">
        <v>535</v>
      </c>
      <c r="B7" s="3" t="s">
        <v>916</v>
      </c>
      <c r="C7" s="6">
        <v>7</v>
      </c>
      <c r="D7" t="s">
        <v>915</v>
      </c>
      <c r="E7" s="39">
        <v>0</v>
      </c>
      <c r="F7" s="39"/>
      <c r="G7" s="39"/>
      <c r="H7" s="41">
        <v>0</v>
      </c>
      <c r="I7" s="41">
        <v>0</v>
      </c>
      <c r="K7" s="27"/>
      <c r="M7" s="29"/>
    </row>
    <row r="8" spans="1:13">
      <c r="A8" s="7" t="s">
        <v>464</v>
      </c>
      <c r="B8" s="3" t="s">
        <v>914</v>
      </c>
      <c r="C8" s="6">
        <v>4</v>
      </c>
      <c r="D8" t="s">
        <v>913</v>
      </c>
      <c r="E8" s="39">
        <v>2662</v>
      </c>
      <c r="F8" s="39"/>
      <c r="G8" s="39"/>
      <c r="H8" s="41">
        <v>2470</v>
      </c>
      <c r="I8" s="41">
        <v>0</v>
      </c>
      <c r="K8" s="27"/>
      <c r="M8" s="29"/>
    </row>
    <row r="9" spans="1:13">
      <c r="A9" s="7" t="s">
        <v>499</v>
      </c>
      <c r="B9" s="3" t="s">
        <v>912</v>
      </c>
      <c r="C9" s="6">
        <v>4</v>
      </c>
      <c r="D9" t="s">
        <v>911</v>
      </c>
      <c r="E9" s="39">
        <v>29983</v>
      </c>
      <c r="F9" s="39"/>
      <c r="G9" s="39"/>
      <c r="H9" s="41">
        <v>0</v>
      </c>
      <c r="I9" s="41">
        <v>0</v>
      </c>
      <c r="K9" s="27"/>
      <c r="M9" s="29"/>
    </row>
    <row r="10" spans="1:13">
      <c r="A10" s="7" t="s">
        <v>157</v>
      </c>
      <c r="B10" s="3" t="s">
        <v>910</v>
      </c>
      <c r="C10" s="6">
        <v>5</v>
      </c>
      <c r="D10" t="s">
        <v>909</v>
      </c>
      <c r="E10" s="39">
        <v>0</v>
      </c>
      <c r="F10" s="39"/>
      <c r="G10" s="39"/>
      <c r="H10" s="41">
        <v>0</v>
      </c>
      <c r="I10" s="41">
        <v>0</v>
      </c>
      <c r="K10" s="27"/>
      <c r="M10" s="29"/>
    </row>
    <row r="11" spans="1:13">
      <c r="A11" s="7" t="s">
        <v>711</v>
      </c>
      <c r="B11" s="3" t="s">
        <v>908</v>
      </c>
      <c r="C11" s="6">
        <v>10</v>
      </c>
      <c r="D11" t="s">
        <v>907</v>
      </c>
      <c r="E11" s="39">
        <v>3401</v>
      </c>
      <c r="F11" s="39"/>
      <c r="G11" s="39"/>
      <c r="H11" s="41">
        <v>0</v>
      </c>
      <c r="I11" s="41">
        <v>0</v>
      </c>
      <c r="K11" s="27"/>
      <c r="M11" s="29"/>
    </row>
    <row r="12" spans="1:13">
      <c r="A12" s="7" t="s">
        <v>139</v>
      </c>
      <c r="B12" s="3" t="s">
        <v>906</v>
      </c>
      <c r="C12" s="6">
        <v>11</v>
      </c>
      <c r="D12" t="s">
        <v>905</v>
      </c>
      <c r="E12" s="39">
        <v>546</v>
      </c>
      <c r="F12" s="39"/>
      <c r="G12" s="39"/>
      <c r="H12" s="41">
        <v>5294</v>
      </c>
      <c r="I12" s="41">
        <v>0</v>
      </c>
      <c r="K12" s="27"/>
      <c r="M12" s="29"/>
    </row>
    <row r="13" spans="1:13">
      <c r="A13" s="7" t="s">
        <v>57</v>
      </c>
      <c r="B13" s="3" t="s">
        <v>904</v>
      </c>
      <c r="C13" s="6">
        <v>9</v>
      </c>
      <c r="D13" t="s">
        <v>903</v>
      </c>
      <c r="E13" s="39">
        <v>59795</v>
      </c>
      <c r="F13" s="39"/>
      <c r="G13" s="39"/>
      <c r="H13" s="41">
        <v>43586</v>
      </c>
      <c r="I13" s="41">
        <v>0</v>
      </c>
      <c r="K13" s="27"/>
      <c r="M13" s="29"/>
    </row>
    <row r="14" spans="1:13">
      <c r="A14" s="7" t="s">
        <v>235</v>
      </c>
      <c r="B14" s="3" t="s">
        <v>902</v>
      </c>
      <c r="C14" s="6">
        <v>6</v>
      </c>
      <c r="D14" t="s">
        <v>901</v>
      </c>
      <c r="E14" s="39">
        <v>510584</v>
      </c>
      <c r="F14" s="39"/>
      <c r="G14" s="39"/>
      <c r="H14" s="41">
        <v>131177</v>
      </c>
      <c r="I14" s="39">
        <v>42551</v>
      </c>
      <c r="K14" s="27"/>
      <c r="M14" s="29"/>
    </row>
    <row r="15" spans="1:13">
      <c r="A15" s="7" t="s">
        <v>52</v>
      </c>
      <c r="B15" s="3" t="s">
        <v>900</v>
      </c>
      <c r="C15" s="6">
        <v>4</v>
      </c>
      <c r="D15" t="s">
        <v>899</v>
      </c>
      <c r="E15" s="39">
        <v>0</v>
      </c>
      <c r="F15" s="39"/>
      <c r="G15" s="39"/>
      <c r="H15" s="41">
        <v>6147</v>
      </c>
      <c r="I15" s="39">
        <v>5608</v>
      </c>
      <c r="K15" s="27"/>
      <c r="M15" s="29"/>
    </row>
    <row r="16" spans="1:13">
      <c r="A16" s="7" t="s">
        <v>230</v>
      </c>
      <c r="B16" s="3" t="s">
        <v>898</v>
      </c>
      <c r="C16" s="6">
        <v>3</v>
      </c>
      <c r="D16" t="s">
        <v>897</v>
      </c>
      <c r="E16" s="39">
        <v>0</v>
      </c>
      <c r="F16" s="39"/>
      <c r="G16" s="39"/>
      <c r="H16" s="41">
        <v>0</v>
      </c>
      <c r="I16" s="41">
        <v>0</v>
      </c>
      <c r="K16" s="27"/>
      <c r="M16" s="29"/>
    </row>
    <row r="17" spans="1:13">
      <c r="A17" s="7" t="s">
        <v>107</v>
      </c>
      <c r="B17" s="3" t="s">
        <v>896</v>
      </c>
      <c r="C17" s="6">
        <v>1</v>
      </c>
      <c r="D17" t="s">
        <v>895</v>
      </c>
      <c r="E17" s="39">
        <v>12855</v>
      </c>
      <c r="F17" s="39"/>
      <c r="G17" s="39"/>
      <c r="H17" s="41">
        <v>4568</v>
      </c>
      <c r="I17" s="41">
        <v>0</v>
      </c>
      <c r="K17" s="27"/>
      <c r="M17" s="29"/>
    </row>
    <row r="18" spans="1:13">
      <c r="A18" s="7" t="s">
        <v>502</v>
      </c>
      <c r="B18" s="3" t="s">
        <v>894</v>
      </c>
      <c r="C18" s="6">
        <v>12</v>
      </c>
      <c r="D18" t="s">
        <v>893</v>
      </c>
      <c r="E18" s="39">
        <v>125488</v>
      </c>
      <c r="F18" s="39"/>
      <c r="G18" s="39"/>
      <c r="H18" s="41">
        <v>26831</v>
      </c>
      <c r="I18" s="41">
        <v>0</v>
      </c>
      <c r="K18" s="27"/>
      <c r="M18" s="29"/>
    </row>
    <row r="19" spans="1:13">
      <c r="A19" s="7" t="s">
        <v>5</v>
      </c>
      <c r="B19" s="3" t="s">
        <v>892</v>
      </c>
      <c r="C19" s="6">
        <v>7</v>
      </c>
      <c r="D19" t="s">
        <v>891</v>
      </c>
      <c r="E19" s="39">
        <v>0</v>
      </c>
      <c r="F19" s="39"/>
      <c r="G19" s="39"/>
      <c r="H19" s="41">
        <v>0</v>
      </c>
      <c r="I19" s="41">
        <v>0</v>
      </c>
      <c r="K19" s="27"/>
      <c r="M19" s="29"/>
    </row>
    <row r="20" spans="1:13">
      <c r="A20" s="7" t="s">
        <v>97</v>
      </c>
      <c r="B20" s="3" t="s">
        <v>890</v>
      </c>
      <c r="C20" s="6">
        <v>9</v>
      </c>
      <c r="D20" t="s">
        <v>889</v>
      </c>
      <c r="E20" s="39">
        <v>28650</v>
      </c>
      <c r="F20" s="39"/>
      <c r="G20" s="39"/>
      <c r="H20" s="41">
        <v>35111</v>
      </c>
      <c r="I20" s="41">
        <v>0</v>
      </c>
      <c r="K20" s="27"/>
      <c r="M20" s="29"/>
    </row>
    <row r="21" spans="1:13">
      <c r="A21" s="7" t="s">
        <v>24</v>
      </c>
      <c r="B21" s="3" t="s">
        <v>888</v>
      </c>
      <c r="C21" s="6">
        <v>5</v>
      </c>
      <c r="D21" t="s">
        <v>887</v>
      </c>
      <c r="E21" s="39">
        <v>0</v>
      </c>
      <c r="F21" s="39"/>
      <c r="G21" s="39"/>
      <c r="H21" s="41">
        <v>29722</v>
      </c>
      <c r="I21" s="41">
        <v>0</v>
      </c>
      <c r="K21" s="27"/>
      <c r="M21" s="29"/>
    </row>
    <row r="22" spans="1:13">
      <c r="A22" s="7" t="s">
        <v>711</v>
      </c>
      <c r="B22" s="3" t="s">
        <v>886</v>
      </c>
      <c r="C22" s="6">
        <v>10</v>
      </c>
      <c r="D22" t="s">
        <v>885</v>
      </c>
      <c r="E22" s="39">
        <v>0</v>
      </c>
      <c r="F22" s="39"/>
      <c r="G22" s="39"/>
      <c r="H22" s="41">
        <v>0</v>
      </c>
      <c r="I22" s="41">
        <v>0</v>
      </c>
      <c r="K22" s="27"/>
      <c r="M22" s="29"/>
    </row>
    <row r="23" spans="1:13">
      <c r="A23" s="7" t="s">
        <v>219</v>
      </c>
      <c r="B23" s="3" t="s">
        <v>884</v>
      </c>
      <c r="C23" s="6">
        <v>11</v>
      </c>
      <c r="D23" t="s">
        <v>883</v>
      </c>
      <c r="E23" s="39">
        <v>0</v>
      </c>
      <c r="F23" s="39"/>
      <c r="G23" s="39"/>
      <c r="H23" s="41">
        <v>0</v>
      </c>
      <c r="I23" s="41">
        <v>0</v>
      </c>
      <c r="K23" s="27"/>
      <c r="M23" s="29"/>
    </row>
    <row r="24" spans="1:13">
      <c r="A24" s="7" t="s">
        <v>74</v>
      </c>
      <c r="B24" s="3" t="s">
        <v>882</v>
      </c>
      <c r="C24" s="6">
        <v>4</v>
      </c>
      <c r="D24" t="s">
        <v>881</v>
      </c>
      <c r="E24" s="39">
        <v>367</v>
      </c>
      <c r="F24" s="39"/>
      <c r="G24" s="39"/>
      <c r="H24" s="41">
        <v>10666</v>
      </c>
      <c r="I24" s="41">
        <v>0</v>
      </c>
      <c r="K24" s="27"/>
      <c r="M24" s="29"/>
    </row>
    <row r="25" spans="1:13">
      <c r="A25" s="7" t="s">
        <v>30</v>
      </c>
      <c r="B25" s="3" t="s">
        <v>880</v>
      </c>
      <c r="C25" s="6">
        <v>5</v>
      </c>
      <c r="D25" t="s">
        <v>879</v>
      </c>
      <c r="E25" s="39">
        <v>61458</v>
      </c>
      <c r="F25" s="39"/>
      <c r="G25" s="39"/>
      <c r="H25" s="41">
        <v>11414</v>
      </c>
      <c r="I25" s="39">
        <v>21636</v>
      </c>
      <c r="K25" s="27"/>
      <c r="M25" s="29"/>
    </row>
    <row r="26" spans="1:13">
      <c r="A26" s="7" t="s">
        <v>471</v>
      </c>
      <c r="B26" s="3" t="s">
        <v>878</v>
      </c>
      <c r="C26" s="6">
        <v>3</v>
      </c>
      <c r="D26" t="s">
        <v>877</v>
      </c>
      <c r="E26" s="39">
        <v>0</v>
      </c>
      <c r="F26" s="39"/>
      <c r="G26" s="39"/>
      <c r="H26" s="41">
        <v>741</v>
      </c>
      <c r="I26" s="41">
        <v>0</v>
      </c>
      <c r="K26" s="27"/>
      <c r="M26" s="29"/>
    </row>
    <row r="27" spans="1:13">
      <c r="A27" s="7" t="s">
        <v>150</v>
      </c>
      <c r="B27" s="3" t="s">
        <v>876</v>
      </c>
      <c r="C27" s="6">
        <v>11</v>
      </c>
      <c r="D27" t="s">
        <v>875</v>
      </c>
      <c r="E27" s="39">
        <v>20478</v>
      </c>
      <c r="F27" s="39"/>
      <c r="G27" s="39"/>
      <c r="H27" s="41">
        <v>0</v>
      </c>
      <c r="I27" s="41">
        <v>0</v>
      </c>
      <c r="K27" s="27"/>
      <c r="M27" s="29"/>
    </row>
    <row r="28" spans="1:13">
      <c r="A28" s="7" t="s">
        <v>124</v>
      </c>
      <c r="B28" s="3" t="s">
        <v>874</v>
      </c>
      <c r="C28" s="6">
        <v>12</v>
      </c>
      <c r="D28" t="s">
        <v>873</v>
      </c>
      <c r="E28" s="39">
        <v>11290</v>
      </c>
      <c r="F28" s="39"/>
      <c r="G28" s="39"/>
      <c r="H28" s="41">
        <v>311</v>
      </c>
      <c r="I28" s="41">
        <v>0</v>
      </c>
      <c r="K28" s="27"/>
      <c r="M28" s="29"/>
    </row>
    <row r="29" spans="1:13">
      <c r="A29" s="7" t="s">
        <v>265</v>
      </c>
      <c r="B29" s="3" t="s">
        <v>872</v>
      </c>
      <c r="C29" s="6">
        <v>6</v>
      </c>
      <c r="D29" t="s">
        <v>871</v>
      </c>
      <c r="E29" s="39">
        <v>35284</v>
      </c>
      <c r="F29" s="39"/>
      <c r="G29" s="39"/>
      <c r="H29" s="41">
        <v>0</v>
      </c>
      <c r="I29" s="39">
        <v>31</v>
      </c>
      <c r="K29" s="27"/>
      <c r="M29" s="29"/>
    </row>
    <row r="30" spans="1:13">
      <c r="A30" s="7" t="s">
        <v>94</v>
      </c>
      <c r="B30" s="3" t="s">
        <v>870</v>
      </c>
      <c r="C30" s="6">
        <v>8</v>
      </c>
      <c r="D30" t="s">
        <v>869</v>
      </c>
      <c r="E30" s="39">
        <v>0</v>
      </c>
      <c r="F30" s="39"/>
      <c r="G30" s="39"/>
      <c r="H30" s="41">
        <v>523</v>
      </c>
      <c r="I30" s="41">
        <v>0</v>
      </c>
      <c r="K30" s="27"/>
      <c r="M30" s="29"/>
    </row>
    <row r="31" spans="1:13">
      <c r="A31" s="7" t="s">
        <v>27</v>
      </c>
      <c r="B31" s="3" t="s">
        <v>868</v>
      </c>
      <c r="C31" s="6">
        <v>2</v>
      </c>
      <c r="D31" t="s">
        <v>867</v>
      </c>
      <c r="E31" s="39">
        <v>9037</v>
      </c>
      <c r="F31" s="39"/>
      <c r="G31" s="39"/>
      <c r="H31" s="41">
        <v>5193</v>
      </c>
      <c r="I31" s="41">
        <v>0</v>
      </c>
      <c r="K31" s="27"/>
      <c r="M31" s="29"/>
    </row>
    <row r="32" spans="1:13">
      <c r="A32" s="7" t="s">
        <v>230</v>
      </c>
      <c r="B32" s="3" t="s">
        <v>866</v>
      </c>
      <c r="C32" s="6">
        <v>3</v>
      </c>
      <c r="D32" t="s">
        <v>865</v>
      </c>
      <c r="E32" s="39">
        <v>0</v>
      </c>
      <c r="F32" s="39"/>
      <c r="G32" s="39"/>
      <c r="H32" s="41">
        <v>2847</v>
      </c>
      <c r="I32" s="41">
        <v>0</v>
      </c>
      <c r="K32" s="27"/>
      <c r="M32" s="29"/>
    </row>
    <row r="33" spans="1:13">
      <c r="A33" s="7" t="s">
        <v>362</v>
      </c>
      <c r="B33" s="3" t="s">
        <v>864</v>
      </c>
      <c r="C33" s="6">
        <v>2</v>
      </c>
      <c r="D33" t="s">
        <v>863</v>
      </c>
      <c r="E33" s="39">
        <v>576148</v>
      </c>
      <c r="F33" s="39"/>
      <c r="G33" s="39"/>
      <c r="H33" s="41">
        <v>188448</v>
      </c>
      <c r="I33" s="39">
        <v>58582</v>
      </c>
      <c r="K33" s="27"/>
      <c r="M33" s="29"/>
    </row>
    <row r="34" spans="1:13">
      <c r="A34" s="7" t="s">
        <v>362</v>
      </c>
      <c r="B34" s="3" t="s">
        <v>862</v>
      </c>
      <c r="C34" s="6">
        <v>2</v>
      </c>
      <c r="D34" t="s">
        <v>861</v>
      </c>
      <c r="E34" s="39">
        <v>19006</v>
      </c>
      <c r="F34" s="39"/>
      <c r="G34" s="39"/>
      <c r="H34" s="41">
        <v>36156</v>
      </c>
      <c r="I34" s="41">
        <v>0</v>
      </c>
      <c r="K34" s="27"/>
      <c r="M34" s="29"/>
    </row>
    <row r="35" spans="1:13">
      <c r="A35" s="7" t="s">
        <v>230</v>
      </c>
      <c r="B35" s="3" t="s">
        <v>860</v>
      </c>
      <c r="C35" s="6">
        <v>3</v>
      </c>
      <c r="D35" t="s">
        <v>859</v>
      </c>
      <c r="E35" s="39">
        <v>3073</v>
      </c>
      <c r="F35" s="39"/>
      <c r="G35" s="39"/>
      <c r="H35" s="41">
        <v>0</v>
      </c>
      <c r="I35" s="41">
        <v>0</v>
      </c>
      <c r="K35" s="27"/>
      <c r="M35" s="29"/>
    </row>
    <row r="36" spans="1:13">
      <c r="A36" s="7" t="s">
        <v>317</v>
      </c>
      <c r="B36" s="3" t="s">
        <v>858</v>
      </c>
      <c r="C36" s="6">
        <v>6</v>
      </c>
      <c r="D36" t="s">
        <v>857</v>
      </c>
      <c r="E36" s="39">
        <v>843</v>
      </c>
      <c r="F36" s="39"/>
      <c r="G36" s="39"/>
      <c r="H36" s="41">
        <v>0</v>
      </c>
      <c r="I36" s="39">
        <v>40</v>
      </c>
      <c r="K36" s="27"/>
      <c r="M36" s="29"/>
    </row>
    <row r="37" spans="1:13">
      <c r="A37" s="7" t="s">
        <v>3</v>
      </c>
      <c r="B37" s="3" t="s">
        <v>856</v>
      </c>
      <c r="C37" s="6">
        <v>2</v>
      </c>
      <c r="D37" t="s">
        <v>855</v>
      </c>
      <c r="E37" s="39">
        <v>0</v>
      </c>
      <c r="F37" s="39"/>
      <c r="G37" s="39"/>
      <c r="H37" s="41">
        <v>3275</v>
      </c>
      <c r="I37" s="41">
        <v>0</v>
      </c>
      <c r="K37" s="27"/>
      <c r="M37" s="29"/>
    </row>
    <row r="38" spans="1:13">
      <c r="A38" s="7" t="s">
        <v>203</v>
      </c>
      <c r="B38" s="3" t="s">
        <v>854</v>
      </c>
      <c r="C38" s="6">
        <v>11</v>
      </c>
      <c r="D38" t="s">
        <v>853</v>
      </c>
      <c r="E38" s="39">
        <v>21836</v>
      </c>
      <c r="F38" s="39"/>
      <c r="G38" s="39"/>
      <c r="H38" s="41">
        <v>1412</v>
      </c>
      <c r="I38" s="41">
        <v>0</v>
      </c>
      <c r="K38" s="27"/>
      <c r="M38" s="29"/>
    </row>
    <row r="39" spans="1:13">
      <c r="A39" s="7" t="s">
        <v>230</v>
      </c>
      <c r="B39" s="3" t="s">
        <v>852</v>
      </c>
      <c r="C39" s="6">
        <v>3</v>
      </c>
      <c r="D39" t="s">
        <v>851</v>
      </c>
      <c r="E39" s="39">
        <v>0</v>
      </c>
      <c r="F39" s="39"/>
      <c r="G39" s="39"/>
      <c r="H39" s="41">
        <v>0</v>
      </c>
      <c r="I39" s="41">
        <v>0</v>
      </c>
      <c r="K39" s="27"/>
      <c r="M39" s="29"/>
    </row>
    <row r="40" spans="1:13">
      <c r="A40" s="7" t="s">
        <v>499</v>
      </c>
      <c r="B40" s="3" t="s">
        <v>850</v>
      </c>
      <c r="C40" s="6">
        <v>4</v>
      </c>
      <c r="D40" t="s">
        <v>849</v>
      </c>
      <c r="E40" s="39">
        <v>47295</v>
      </c>
      <c r="F40" s="39"/>
      <c r="G40" s="39"/>
      <c r="H40" s="41">
        <v>0</v>
      </c>
      <c r="I40" s="41">
        <v>0</v>
      </c>
      <c r="K40" s="27"/>
      <c r="M40" s="29"/>
    </row>
    <row r="41" spans="1:13">
      <c r="A41" s="7" t="s">
        <v>52</v>
      </c>
      <c r="B41" s="3" t="s">
        <v>848</v>
      </c>
      <c r="C41" s="6">
        <v>4</v>
      </c>
      <c r="D41" t="s">
        <v>847</v>
      </c>
      <c r="E41" s="39">
        <v>5098</v>
      </c>
      <c r="F41" s="39"/>
      <c r="G41" s="39"/>
      <c r="H41" s="41">
        <v>4378</v>
      </c>
      <c r="I41" s="41">
        <v>0</v>
      </c>
      <c r="K41" s="27"/>
      <c r="M41" s="29"/>
    </row>
    <row r="42" spans="1:13">
      <c r="A42" s="7" t="s">
        <v>197</v>
      </c>
      <c r="B42" s="3" t="s">
        <v>846</v>
      </c>
      <c r="C42" s="6">
        <v>10</v>
      </c>
      <c r="D42" t="s">
        <v>845</v>
      </c>
      <c r="E42" s="39">
        <v>21861</v>
      </c>
      <c r="F42" s="39"/>
      <c r="G42" s="39"/>
      <c r="H42" s="41">
        <v>0</v>
      </c>
      <c r="I42" s="41">
        <v>0</v>
      </c>
      <c r="K42" s="27"/>
      <c r="M42" s="29"/>
    </row>
    <row r="43" spans="1:13">
      <c r="A43" s="7" t="s">
        <v>21</v>
      </c>
      <c r="B43" s="3" t="s">
        <v>844</v>
      </c>
      <c r="C43" s="6">
        <v>8</v>
      </c>
      <c r="D43" t="s">
        <v>843</v>
      </c>
      <c r="E43" s="39">
        <v>1008</v>
      </c>
      <c r="F43" s="39"/>
      <c r="G43" s="39"/>
      <c r="H43" s="41">
        <v>0</v>
      </c>
      <c r="I43" s="41">
        <v>0</v>
      </c>
      <c r="K43" s="27"/>
      <c r="M43" s="29"/>
    </row>
    <row r="44" spans="1:13">
      <c r="A44" s="7" t="s">
        <v>210</v>
      </c>
      <c r="B44" s="3" t="s">
        <v>842</v>
      </c>
      <c r="C44" s="6">
        <v>3</v>
      </c>
      <c r="D44" t="s">
        <v>841</v>
      </c>
      <c r="E44" s="39">
        <v>870</v>
      </c>
      <c r="F44" s="39"/>
      <c r="G44" s="39"/>
      <c r="H44" s="41">
        <v>4770</v>
      </c>
      <c r="I44" s="41">
        <v>0</v>
      </c>
      <c r="K44" s="27"/>
      <c r="M44" s="29"/>
    </row>
    <row r="45" spans="1:13">
      <c r="A45" s="7" t="s">
        <v>21</v>
      </c>
      <c r="B45" s="3" t="s">
        <v>840</v>
      </c>
      <c r="C45" s="6">
        <v>8</v>
      </c>
      <c r="D45" t="s">
        <v>839</v>
      </c>
      <c r="E45" s="39">
        <v>7659</v>
      </c>
      <c r="F45" s="39"/>
      <c r="G45" s="39"/>
      <c r="H45" s="41">
        <v>6347</v>
      </c>
      <c r="I45" s="41">
        <v>0</v>
      </c>
      <c r="K45" s="27"/>
      <c r="M45" s="29"/>
    </row>
    <row r="46" spans="1:13">
      <c r="A46" s="7" t="s">
        <v>489</v>
      </c>
      <c r="B46" s="3" t="s">
        <v>838</v>
      </c>
      <c r="C46" s="6">
        <v>11</v>
      </c>
      <c r="D46" t="s">
        <v>837</v>
      </c>
      <c r="E46" s="39">
        <v>0</v>
      </c>
      <c r="F46" s="39"/>
      <c r="G46" s="39"/>
      <c r="H46" s="41">
        <v>0</v>
      </c>
      <c r="I46" s="41">
        <v>0</v>
      </c>
      <c r="K46" s="27"/>
      <c r="M46" s="29"/>
    </row>
    <row r="47" spans="1:13">
      <c r="A47" s="7" t="s">
        <v>39</v>
      </c>
      <c r="B47" s="3" t="s">
        <v>836</v>
      </c>
      <c r="C47" s="6">
        <v>2</v>
      </c>
      <c r="D47" t="s">
        <v>835</v>
      </c>
      <c r="E47" s="39">
        <v>0</v>
      </c>
      <c r="F47" s="39"/>
      <c r="G47" s="39"/>
      <c r="H47" s="41">
        <v>0</v>
      </c>
      <c r="I47" s="41">
        <v>0</v>
      </c>
      <c r="K47" s="27"/>
      <c r="M47" s="29"/>
    </row>
    <row r="48" spans="1:13">
      <c r="A48" s="7" t="s">
        <v>192</v>
      </c>
      <c r="B48" s="3" t="s">
        <v>834</v>
      </c>
      <c r="C48" s="6">
        <v>7</v>
      </c>
      <c r="D48" t="s">
        <v>833</v>
      </c>
      <c r="E48" s="39">
        <v>0</v>
      </c>
      <c r="F48" s="39"/>
      <c r="G48" s="39"/>
      <c r="H48" s="41">
        <v>0</v>
      </c>
      <c r="I48" s="41">
        <v>0</v>
      </c>
      <c r="K48" s="27"/>
      <c r="M48" s="29"/>
    </row>
    <row r="49" spans="1:13">
      <c r="A49" s="7" t="s">
        <v>39</v>
      </c>
      <c r="B49" s="3" t="s">
        <v>832</v>
      </c>
      <c r="C49" s="6">
        <v>2</v>
      </c>
      <c r="D49" t="s">
        <v>831</v>
      </c>
      <c r="E49" s="39">
        <v>0</v>
      </c>
      <c r="F49" s="39"/>
      <c r="G49" s="39"/>
      <c r="H49" s="41">
        <v>0</v>
      </c>
      <c r="I49" s="41">
        <v>0</v>
      </c>
      <c r="K49" s="27"/>
      <c r="M49" s="29"/>
    </row>
    <row r="50" spans="1:13">
      <c r="A50" s="7" t="s">
        <v>431</v>
      </c>
      <c r="B50" s="3" t="s">
        <v>830</v>
      </c>
      <c r="C50" s="6">
        <v>2</v>
      </c>
      <c r="D50" t="s">
        <v>829</v>
      </c>
      <c r="E50" s="39">
        <v>1962</v>
      </c>
      <c r="F50" s="39"/>
      <c r="G50" s="39"/>
      <c r="H50" s="41">
        <v>350</v>
      </c>
      <c r="I50" s="41">
        <v>0</v>
      </c>
      <c r="K50" s="27"/>
      <c r="M50" s="29"/>
    </row>
    <row r="51" spans="1:13">
      <c r="A51" s="7" t="s">
        <v>47</v>
      </c>
      <c r="B51" s="3" t="s">
        <v>828</v>
      </c>
      <c r="C51" s="6">
        <v>1</v>
      </c>
      <c r="D51" t="s">
        <v>827</v>
      </c>
      <c r="E51" s="39">
        <v>7739</v>
      </c>
      <c r="F51" s="39"/>
      <c r="G51" s="39"/>
      <c r="H51" s="41">
        <v>0</v>
      </c>
      <c r="I51" s="41">
        <v>0</v>
      </c>
      <c r="K51" s="27"/>
      <c r="M51" s="29"/>
    </row>
    <row r="52" spans="1:13">
      <c r="A52" s="7" t="s">
        <v>60</v>
      </c>
      <c r="B52" s="3" t="s">
        <v>826</v>
      </c>
      <c r="C52" s="6">
        <v>10</v>
      </c>
      <c r="D52" t="s">
        <v>825</v>
      </c>
      <c r="E52" s="39">
        <v>15765</v>
      </c>
      <c r="F52" s="39"/>
      <c r="G52" s="39"/>
      <c r="H52" s="41">
        <v>0</v>
      </c>
      <c r="I52" s="41">
        <v>0</v>
      </c>
      <c r="K52" s="27"/>
      <c r="M52" s="29"/>
    </row>
    <row r="53" spans="1:13">
      <c r="A53" s="7" t="s">
        <v>11</v>
      </c>
      <c r="B53" s="3" t="s">
        <v>824</v>
      </c>
      <c r="C53" s="6">
        <v>2</v>
      </c>
      <c r="D53" t="s">
        <v>823</v>
      </c>
      <c r="E53" s="39">
        <v>11242</v>
      </c>
      <c r="F53" s="39"/>
      <c r="G53" s="39"/>
      <c r="H53" s="41">
        <v>16490</v>
      </c>
      <c r="I53" s="41">
        <v>0</v>
      </c>
      <c r="K53" s="27"/>
      <c r="M53" s="29"/>
    </row>
    <row r="54" spans="1:13">
      <c r="A54" s="7" t="s">
        <v>502</v>
      </c>
      <c r="B54" s="3" t="s">
        <v>822</v>
      </c>
      <c r="C54" s="6">
        <v>12</v>
      </c>
      <c r="D54" t="s">
        <v>821</v>
      </c>
      <c r="E54" s="39">
        <v>0</v>
      </c>
      <c r="F54" s="39"/>
      <c r="G54" s="39"/>
      <c r="H54" s="41">
        <v>0</v>
      </c>
      <c r="I54" s="41">
        <v>0</v>
      </c>
      <c r="K54" s="27"/>
      <c r="M54" s="29"/>
    </row>
    <row r="55" spans="1:13">
      <c r="A55" s="7" t="s">
        <v>197</v>
      </c>
      <c r="B55" s="3" t="s">
        <v>820</v>
      </c>
      <c r="C55" s="6">
        <v>10</v>
      </c>
      <c r="D55" t="s">
        <v>819</v>
      </c>
      <c r="E55" s="39">
        <v>20715</v>
      </c>
      <c r="F55" s="39"/>
      <c r="G55" s="39"/>
      <c r="H55" s="41">
        <v>0</v>
      </c>
      <c r="I55" s="41">
        <v>0</v>
      </c>
      <c r="K55" s="27"/>
      <c r="M55" s="29"/>
    </row>
    <row r="56" spans="1:13">
      <c r="A56" s="7" t="s">
        <v>284</v>
      </c>
      <c r="B56" s="3" t="s">
        <v>818</v>
      </c>
      <c r="C56" s="6">
        <v>5</v>
      </c>
      <c r="D56" t="s">
        <v>817</v>
      </c>
      <c r="E56" s="39">
        <v>10950</v>
      </c>
      <c r="F56" s="39"/>
      <c r="G56" s="39"/>
      <c r="H56" s="41">
        <v>0</v>
      </c>
      <c r="I56" s="41">
        <v>0</v>
      </c>
      <c r="K56" s="27"/>
      <c r="M56" s="29"/>
    </row>
    <row r="57" spans="1:13">
      <c r="A57" s="7" t="s">
        <v>27</v>
      </c>
      <c r="B57" s="3" t="s">
        <v>816</v>
      </c>
      <c r="C57" s="6">
        <v>2</v>
      </c>
      <c r="D57" t="s">
        <v>815</v>
      </c>
      <c r="E57" s="39">
        <v>0</v>
      </c>
      <c r="F57" s="39"/>
      <c r="G57" s="39"/>
      <c r="H57" s="41">
        <v>0</v>
      </c>
      <c r="I57" s="41">
        <v>0</v>
      </c>
      <c r="K57" s="27"/>
      <c r="M57" s="29"/>
    </row>
    <row r="58" spans="1:13">
      <c r="A58" s="7" t="s">
        <v>150</v>
      </c>
      <c r="B58" s="3" t="s">
        <v>814</v>
      </c>
      <c r="C58" s="6">
        <v>11</v>
      </c>
      <c r="D58" t="s">
        <v>813</v>
      </c>
      <c r="E58" s="39">
        <v>21488</v>
      </c>
      <c r="F58" s="39"/>
      <c r="G58" s="39"/>
      <c r="H58" s="41">
        <v>5186</v>
      </c>
      <c r="I58" s="41">
        <v>0</v>
      </c>
      <c r="K58" s="27"/>
      <c r="M58" s="29"/>
    </row>
    <row r="59" spans="1:13">
      <c r="A59" s="7" t="s">
        <v>100</v>
      </c>
      <c r="B59" s="3" t="s">
        <v>812</v>
      </c>
      <c r="C59" s="6">
        <v>6</v>
      </c>
      <c r="D59" t="s">
        <v>811</v>
      </c>
      <c r="E59" s="39">
        <v>57856</v>
      </c>
      <c r="F59" s="39"/>
      <c r="G59" s="39"/>
      <c r="H59" s="41">
        <v>0</v>
      </c>
      <c r="I59" s="41">
        <v>0</v>
      </c>
      <c r="K59" s="27"/>
      <c r="M59" s="29"/>
    </row>
    <row r="60" spans="1:13">
      <c r="A60" s="7" t="s">
        <v>163</v>
      </c>
      <c r="B60" s="3" t="s">
        <v>810</v>
      </c>
      <c r="C60" s="6">
        <v>4</v>
      </c>
      <c r="D60" t="s">
        <v>809</v>
      </c>
      <c r="E60" s="39">
        <v>187770</v>
      </c>
      <c r="F60" s="39"/>
      <c r="G60" s="39"/>
      <c r="H60" s="41">
        <v>2622</v>
      </c>
      <c r="I60" s="41">
        <v>0</v>
      </c>
      <c r="K60" s="27"/>
      <c r="M60" s="29"/>
    </row>
    <row r="61" spans="1:13">
      <c r="A61" s="7" t="s">
        <v>210</v>
      </c>
      <c r="B61" s="3" t="s">
        <v>808</v>
      </c>
      <c r="C61" s="6">
        <v>3</v>
      </c>
      <c r="D61" t="s">
        <v>807</v>
      </c>
      <c r="E61" s="39">
        <v>12189</v>
      </c>
      <c r="F61" s="39"/>
      <c r="G61" s="39"/>
      <c r="H61" s="41">
        <v>8095</v>
      </c>
      <c r="I61" s="41">
        <v>0</v>
      </c>
      <c r="K61" s="27"/>
      <c r="M61" s="29"/>
    </row>
    <row r="62" spans="1:13">
      <c r="A62" s="7" t="s">
        <v>240</v>
      </c>
      <c r="B62" s="3" t="s">
        <v>806</v>
      </c>
      <c r="C62" s="6">
        <v>7</v>
      </c>
      <c r="D62" t="s">
        <v>805</v>
      </c>
      <c r="E62" s="39">
        <v>0</v>
      </c>
      <c r="F62" s="39"/>
      <c r="G62" s="39"/>
      <c r="H62" s="41">
        <v>2106</v>
      </c>
      <c r="I62" s="41">
        <v>0</v>
      </c>
      <c r="K62" s="27"/>
      <c r="M62" s="29"/>
    </row>
    <row r="63" spans="1:13">
      <c r="A63" s="7" t="s">
        <v>335</v>
      </c>
      <c r="B63" s="3" t="s">
        <v>804</v>
      </c>
      <c r="C63" s="6">
        <v>1</v>
      </c>
      <c r="D63" t="s">
        <v>803</v>
      </c>
      <c r="E63" s="39">
        <v>9159</v>
      </c>
      <c r="F63" s="39"/>
      <c r="G63" s="39"/>
      <c r="H63" s="41">
        <v>0</v>
      </c>
      <c r="I63" s="41">
        <v>0</v>
      </c>
      <c r="K63" s="27"/>
      <c r="M63" s="29"/>
    </row>
    <row r="64" spans="1:13">
      <c r="A64" s="7" t="s">
        <v>39</v>
      </c>
      <c r="B64" s="3" t="s">
        <v>802</v>
      </c>
      <c r="C64" s="6">
        <v>2</v>
      </c>
      <c r="D64" t="s">
        <v>801</v>
      </c>
      <c r="E64" s="39">
        <v>8550</v>
      </c>
      <c r="F64" s="39"/>
      <c r="G64" s="39"/>
      <c r="H64" s="41">
        <v>5703</v>
      </c>
      <c r="I64" s="41">
        <v>0</v>
      </c>
      <c r="K64" s="27"/>
      <c r="M64" s="29"/>
    </row>
    <row r="65" spans="1:13">
      <c r="A65" s="7">
        <v>50</v>
      </c>
      <c r="B65" s="3" t="s">
        <v>800</v>
      </c>
      <c r="C65" s="6">
        <v>12</v>
      </c>
      <c r="D65" s="12" t="s">
        <v>957</v>
      </c>
      <c r="E65" s="39">
        <v>14855</v>
      </c>
      <c r="F65" s="39"/>
      <c r="G65" s="40"/>
      <c r="H65" s="41">
        <v>1328</v>
      </c>
      <c r="I65" s="41">
        <v>0</v>
      </c>
      <c r="K65" s="27"/>
      <c r="M65" s="29"/>
    </row>
    <row r="66" spans="1:13">
      <c r="A66" s="7" t="s">
        <v>150</v>
      </c>
      <c r="B66" s="3" t="s">
        <v>939</v>
      </c>
      <c r="C66" s="6">
        <v>11</v>
      </c>
      <c r="D66" t="s">
        <v>958</v>
      </c>
      <c r="E66" s="39">
        <v>51464</v>
      </c>
      <c r="F66" s="39"/>
      <c r="G66" s="39"/>
      <c r="H66" s="41">
        <v>61778</v>
      </c>
      <c r="I66" s="41">
        <v>0</v>
      </c>
      <c r="K66" s="27"/>
      <c r="M66" s="29"/>
    </row>
    <row r="67" spans="1:13">
      <c r="A67" s="7" t="s">
        <v>192</v>
      </c>
      <c r="B67" s="3" t="s">
        <v>799</v>
      </c>
      <c r="C67" s="6">
        <v>7</v>
      </c>
      <c r="D67" t="s">
        <v>798</v>
      </c>
      <c r="E67" s="39">
        <v>23724</v>
      </c>
      <c r="F67" s="39"/>
      <c r="G67" s="39"/>
      <c r="H67" s="41">
        <v>289</v>
      </c>
      <c r="I67" s="41">
        <v>0</v>
      </c>
      <c r="K67" s="27"/>
      <c r="M67" s="29"/>
    </row>
    <row r="68" spans="1:13">
      <c r="A68" s="7" t="s">
        <v>197</v>
      </c>
      <c r="B68" s="3" t="s">
        <v>797</v>
      </c>
      <c r="C68" s="6">
        <v>10</v>
      </c>
      <c r="D68" t="s">
        <v>796</v>
      </c>
      <c r="E68" s="39">
        <v>204668</v>
      </c>
      <c r="F68" s="39"/>
      <c r="G68" s="39"/>
      <c r="H68" s="41">
        <v>153232</v>
      </c>
      <c r="I68" s="41">
        <v>0</v>
      </c>
      <c r="K68" s="27"/>
      <c r="M68" s="29"/>
    </row>
    <row r="69" spans="1:13">
      <c r="A69" s="7" t="s">
        <v>139</v>
      </c>
      <c r="B69" s="3" t="s">
        <v>795</v>
      </c>
      <c r="C69" s="6">
        <v>11</v>
      </c>
      <c r="D69" t="s">
        <v>794</v>
      </c>
      <c r="E69" s="39">
        <v>6940</v>
      </c>
      <c r="F69" s="39"/>
      <c r="G69" s="39"/>
      <c r="H69" s="41">
        <v>0</v>
      </c>
      <c r="I69" s="41">
        <v>0</v>
      </c>
      <c r="K69" s="27"/>
      <c r="M69" s="29"/>
    </row>
    <row r="70" spans="1:13">
      <c r="A70" s="7" t="s">
        <v>139</v>
      </c>
      <c r="B70" s="3" t="s">
        <v>793</v>
      </c>
      <c r="C70" s="6">
        <v>11</v>
      </c>
      <c r="D70" t="s">
        <v>792</v>
      </c>
      <c r="E70" s="39">
        <v>13276</v>
      </c>
      <c r="F70" s="39"/>
      <c r="G70" s="39"/>
      <c r="H70" s="41">
        <v>0</v>
      </c>
      <c r="I70" s="41">
        <v>0</v>
      </c>
      <c r="K70" s="27"/>
      <c r="M70" s="29"/>
    </row>
    <row r="71" spans="1:13">
      <c r="A71" s="7" t="s">
        <v>362</v>
      </c>
      <c r="B71" s="3" t="s">
        <v>791</v>
      </c>
      <c r="C71" s="6">
        <v>2</v>
      </c>
      <c r="D71" t="s">
        <v>790</v>
      </c>
      <c r="E71" s="39">
        <v>9868</v>
      </c>
      <c r="F71" s="39"/>
      <c r="G71" s="39"/>
      <c r="H71" s="41">
        <v>0</v>
      </c>
      <c r="I71" s="39">
        <v>5280</v>
      </c>
      <c r="K71" s="27"/>
      <c r="M71" s="29"/>
    </row>
    <row r="72" spans="1:13">
      <c r="A72" s="7" t="s">
        <v>63</v>
      </c>
      <c r="B72" s="3" t="s">
        <v>789</v>
      </c>
      <c r="C72" s="6">
        <v>8</v>
      </c>
      <c r="D72" t="s">
        <v>788</v>
      </c>
      <c r="E72" s="39">
        <v>7654</v>
      </c>
      <c r="F72" s="39"/>
      <c r="G72" s="39"/>
      <c r="H72" s="41">
        <v>13498</v>
      </c>
      <c r="I72" s="39">
        <v>14126</v>
      </c>
      <c r="K72" s="27"/>
      <c r="M72" s="29"/>
    </row>
    <row r="73" spans="1:13">
      <c r="A73" s="7" t="s">
        <v>464</v>
      </c>
      <c r="B73" s="3" t="s">
        <v>787</v>
      </c>
      <c r="C73" s="6">
        <v>4</v>
      </c>
      <c r="D73" t="s">
        <v>786</v>
      </c>
      <c r="E73" s="39">
        <v>12465</v>
      </c>
      <c r="F73" s="39"/>
      <c r="G73" s="39"/>
      <c r="H73" s="41">
        <v>691</v>
      </c>
      <c r="I73" s="41">
        <v>0</v>
      </c>
      <c r="K73" s="27"/>
      <c r="M73" s="29"/>
    </row>
    <row r="74" spans="1:13">
      <c r="A74" s="7" t="s">
        <v>171</v>
      </c>
      <c r="B74" s="3" t="s">
        <v>785</v>
      </c>
      <c r="C74" s="6">
        <v>10</v>
      </c>
      <c r="D74" t="s">
        <v>784</v>
      </c>
      <c r="E74" s="39">
        <v>4119</v>
      </c>
      <c r="F74" s="39"/>
      <c r="G74" s="39"/>
      <c r="H74" s="41">
        <v>0</v>
      </c>
      <c r="I74" s="41">
        <v>0</v>
      </c>
      <c r="K74" s="27"/>
      <c r="M74" s="29"/>
    </row>
    <row r="75" spans="1:13">
      <c r="A75" s="7" t="s">
        <v>94</v>
      </c>
      <c r="B75" s="3" t="s">
        <v>783</v>
      </c>
      <c r="C75" s="6">
        <v>8</v>
      </c>
      <c r="D75" t="s">
        <v>782</v>
      </c>
      <c r="E75" s="39">
        <v>19000</v>
      </c>
      <c r="F75" s="39"/>
      <c r="G75" s="39"/>
      <c r="H75" s="41">
        <v>0</v>
      </c>
      <c r="I75" s="41">
        <v>0</v>
      </c>
      <c r="K75" s="27"/>
      <c r="M75" s="29"/>
    </row>
    <row r="76" spans="1:13">
      <c r="A76" s="7" t="s">
        <v>489</v>
      </c>
      <c r="B76" s="3" t="s">
        <v>781</v>
      </c>
      <c r="C76" s="6">
        <v>11</v>
      </c>
      <c r="D76" t="s">
        <v>780</v>
      </c>
      <c r="E76" s="39">
        <v>18850</v>
      </c>
      <c r="F76" s="39"/>
      <c r="G76" s="39"/>
      <c r="H76" s="41">
        <v>36638</v>
      </c>
      <c r="I76" s="41">
        <v>0</v>
      </c>
      <c r="K76" s="27"/>
      <c r="M76" s="29"/>
    </row>
    <row r="77" spans="1:13">
      <c r="A77" s="7" t="s">
        <v>284</v>
      </c>
      <c r="B77" s="3" t="s">
        <v>779</v>
      </c>
      <c r="C77" s="6">
        <v>5</v>
      </c>
      <c r="D77" t="s">
        <v>778</v>
      </c>
      <c r="E77" s="39">
        <v>20106</v>
      </c>
      <c r="F77" s="39"/>
      <c r="G77" s="39"/>
      <c r="H77" s="41">
        <v>0</v>
      </c>
      <c r="I77" s="41">
        <v>0</v>
      </c>
      <c r="K77" s="27"/>
      <c r="M77" s="29"/>
    </row>
    <row r="78" spans="1:13">
      <c r="A78" s="7" t="s">
        <v>197</v>
      </c>
      <c r="B78" s="3" t="s">
        <v>777</v>
      </c>
      <c r="C78" s="6">
        <v>10</v>
      </c>
      <c r="D78" t="s">
        <v>776</v>
      </c>
      <c r="E78" s="39">
        <v>4006</v>
      </c>
      <c r="F78" s="39"/>
      <c r="G78" s="39"/>
      <c r="H78" s="41">
        <v>0</v>
      </c>
      <c r="I78" s="41">
        <v>0</v>
      </c>
      <c r="K78" s="27"/>
      <c r="M78" s="29"/>
    </row>
    <row r="79" spans="1:13">
      <c r="A79" s="7" t="s">
        <v>129</v>
      </c>
      <c r="B79" s="3" t="s">
        <v>775</v>
      </c>
      <c r="C79" s="6">
        <v>8</v>
      </c>
      <c r="D79" t="s">
        <v>774</v>
      </c>
      <c r="E79" s="39">
        <v>26317</v>
      </c>
      <c r="F79" s="39"/>
      <c r="G79" s="39"/>
      <c r="H79" s="41">
        <v>0</v>
      </c>
      <c r="I79" s="41">
        <v>0</v>
      </c>
      <c r="K79" s="27"/>
      <c r="M79" s="29"/>
    </row>
    <row r="80" spans="1:13">
      <c r="A80" s="7" t="s">
        <v>94</v>
      </c>
      <c r="B80" s="3" t="s">
        <v>773</v>
      </c>
      <c r="C80" s="6">
        <v>8</v>
      </c>
      <c r="D80" t="s">
        <v>772</v>
      </c>
      <c r="E80" s="39">
        <v>0</v>
      </c>
      <c r="F80" s="39"/>
      <c r="G80" s="39"/>
      <c r="H80" s="41">
        <v>24489</v>
      </c>
      <c r="I80" s="41">
        <v>0</v>
      </c>
      <c r="K80" s="27"/>
      <c r="M80" s="29"/>
    </row>
    <row r="81" spans="1:13">
      <c r="A81" s="7" t="s">
        <v>210</v>
      </c>
      <c r="B81" s="3" t="s">
        <v>771</v>
      </c>
      <c r="C81" s="6">
        <v>3</v>
      </c>
      <c r="D81" t="s">
        <v>770</v>
      </c>
      <c r="E81" s="39">
        <v>36363</v>
      </c>
      <c r="F81" s="39"/>
      <c r="G81" s="39"/>
      <c r="H81" s="41">
        <v>1750</v>
      </c>
      <c r="I81" s="41">
        <v>0</v>
      </c>
      <c r="K81" s="27"/>
      <c r="M81" s="29"/>
    </row>
    <row r="82" spans="1:13">
      <c r="A82" s="7" t="s">
        <v>47</v>
      </c>
      <c r="B82" s="3" t="s">
        <v>769</v>
      </c>
      <c r="C82" s="6">
        <v>1</v>
      </c>
      <c r="D82" t="s">
        <v>768</v>
      </c>
      <c r="E82" s="39">
        <v>38904</v>
      </c>
      <c r="F82" s="39"/>
      <c r="G82" s="39"/>
      <c r="H82" s="41">
        <v>66638</v>
      </c>
      <c r="I82" s="39">
        <v>2339</v>
      </c>
      <c r="K82" s="27"/>
      <c r="M82" s="29"/>
    </row>
    <row r="83" spans="1:13">
      <c r="A83" s="7" t="s">
        <v>150</v>
      </c>
      <c r="B83" s="3" t="s">
        <v>767</v>
      </c>
      <c r="C83" s="6">
        <v>11</v>
      </c>
      <c r="D83" t="s">
        <v>766</v>
      </c>
      <c r="E83" s="39">
        <v>937</v>
      </c>
      <c r="F83" s="39"/>
      <c r="G83" s="39"/>
      <c r="H83" s="41">
        <v>3159</v>
      </c>
      <c r="I83" s="41">
        <v>0</v>
      </c>
      <c r="K83" s="27"/>
      <c r="M83" s="29"/>
    </row>
    <row r="84" spans="1:13">
      <c r="A84" s="7" t="s">
        <v>97</v>
      </c>
      <c r="B84" s="3" t="s">
        <v>765</v>
      </c>
      <c r="C84" s="6">
        <v>9</v>
      </c>
      <c r="D84" t="s">
        <v>764</v>
      </c>
      <c r="E84" s="39">
        <v>68736</v>
      </c>
      <c r="F84" s="39"/>
      <c r="G84" s="39"/>
      <c r="H84" s="41">
        <v>29877</v>
      </c>
      <c r="I84" s="39">
        <v>7423</v>
      </c>
      <c r="K84" s="27"/>
      <c r="M84" s="29"/>
    </row>
    <row r="85" spans="1:13">
      <c r="A85" s="7" t="s">
        <v>230</v>
      </c>
      <c r="B85" s="3" t="s">
        <v>763</v>
      </c>
      <c r="C85" s="6">
        <v>3</v>
      </c>
      <c r="D85" t="s">
        <v>762</v>
      </c>
      <c r="E85" s="39">
        <f>51837+1</f>
        <v>51838</v>
      </c>
      <c r="F85" s="39"/>
      <c r="G85" s="39"/>
      <c r="H85" s="41">
        <v>14737</v>
      </c>
      <c r="I85" s="41">
        <v>0</v>
      </c>
      <c r="K85" s="27"/>
      <c r="M85" s="29"/>
    </row>
    <row r="86" spans="1:13">
      <c r="A86" s="7" t="s">
        <v>27</v>
      </c>
      <c r="B86" s="3" t="s">
        <v>761</v>
      </c>
      <c r="C86" s="6">
        <v>2</v>
      </c>
      <c r="D86" t="s">
        <v>760</v>
      </c>
      <c r="E86" s="39">
        <v>4518</v>
      </c>
      <c r="F86" s="39"/>
      <c r="G86" s="39"/>
      <c r="H86" s="41">
        <v>12036</v>
      </c>
      <c r="I86" s="41">
        <v>0</v>
      </c>
      <c r="K86" s="27"/>
      <c r="M86" s="29"/>
    </row>
    <row r="87" spans="1:13">
      <c r="A87" s="7" t="s">
        <v>27</v>
      </c>
      <c r="B87" s="3" t="s">
        <v>759</v>
      </c>
      <c r="C87" s="6">
        <v>2</v>
      </c>
      <c r="D87" t="s">
        <v>758</v>
      </c>
      <c r="E87" s="39">
        <v>44890</v>
      </c>
      <c r="F87" s="39"/>
      <c r="G87" s="39"/>
      <c r="H87" s="41">
        <v>1658</v>
      </c>
      <c r="I87" s="39">
        <v>1486</v>
      </c>
      <c r="K87" s="27"/>
      <c r="M87" s="29"/>
    </row>
    <row r="88" spans="1:13">
      <c r="A88" s="7" t="s">
        <v>3</v>
      </c>
      <c r="B88" s="3" t="s">
        <v>757</v>
      </c>
      <c r="C88" s="6">
        <v>2</v>
      </c>
      <c r="D88" t="s">
        <v>756</v>
      </c>
      <c r="E88" s="39">
        <v>9604</v>
      </c>
      <c r="F88" s="39"/>
      <c r="G88" s="39"/>
      <c r="H88" s="41">
        <v>15479</v>
      </c>
      <c r="I88" s="39">
        <v>18006</v>
      </c>
      <c r="K88" s="27"/>
      <c r="M88" s="29"/>
    </row>
    <row r="89" spans="1:13">
      <c r="A89" s="7" t="s">
        <v>5</v>
      </c>
      <c r="B89" s="3" t="s">
        <v>755</v>
      </c>
      <c r="C89" s="6">
        <v>7</v>
      </c>
      <c r="D89" t="s">
        <v>754</v>
      </c>
      <c r="E89" s="39">
        <v>0</v>
      </c>
      <c r="F89" s="39"/>
      <c r="G89" s="39"/>
      <c r="H89" s="41">
        <v>5423</v>
      </c>
      <c r="I89" s="41">
        <v>0</v>
      </c>
      <c r="K89" s="27"/>
      <c r="M89" s="29"/>
    </row>
    <row r="90" spans="1:13">
      <c r="A90" s="7" t="s">
        <v>5</v>
      </c>
      <c r="B90" s="3" t="s">
        <v>753</v>
      </c>
      <c r="C90" s="6">
        <v>7</v>
      </c>
      <c r="D90" t="s">
        <v>752</v>
      </c>
      <c r="E90" s="39">
        <v>43516</v>
      </c>
      <c r="F90" s="39"/>
      <c r="G90" s="39"/>
      <c r="H90" s="41">
        <v>19382</v>
      </c>
      <c r="I90" s="41">
        <v>0</v>
      </c>
      <c r="K90" s="27"/>
      <c r="M90" s="29"/>
    </row>
    <row r="91" spans="1:13">
      <c r="A91" s="7" t="s">
        <v>71</v>
      </c>
      <c r="B91" s="3" t="s">
        <v>751</v>
      </c>
      <c r="C91" s="6">
        <v>4</v>
      </c>
      <c r="D91" t="s">
        <v>750</v>
      </c>
      <c r="E91" s="39">
        <v>4175</v>
      </c>
      <c r="F91" s="39"/>
      <c r="G91" s="39"/>
      <c r="H91" s="41">
        <v>5937</v>
      </c>
      <c r="I91" s="41">
        <v>0</v>
      </c>
      <c r="K91" s="27"/>
      <c r="M91" s="29"/>
    </row>
    <row r="92" spans="1:13">
      <c r="A92" s="7" t="s">
        <v>265</v>
      </c>
      <c r="B92" s="3" t="s">
        <v>749</v>
      </c>
      <c r="C92" s="6">
        <v>6</v>
      </c>
      <c r="D92" t="s">
        <v>748</v>
      </c>
      <c r="E92" s="39">
        <v>534</v>
      </c>
      <c r="F92" s="39"/>
      <c r="G92" s="39"/>
      <c r="H92" s="41">
        <v>0</v>
      </c>
      <c r="I92" s="41">
        <v>0</v>
      </c>
      <c r="K92" s="27"/>
      <c r="M92" s="29"/>
    </row>
    <row r="93" spans="1:13">
      <c r="A93" s="7" t="s">
        <v>471</v>
      </c>
      <c r="B93" s="3" t="s">
        <v>747</v>
      </c>
      <c r="C93" s="6">
        <v>3</v>
      </c>
      <c r="D93" t="s">
        <v>746</v>
      </c>
      <c r="E93" s="39">
        <v>0</v>
      </c>
      <c r="F93" s="39"/>
      <c r="G93" s="39"/>
      <c r="H93" s="41">
        <v>2716</v>
      </c>
      <c r="I93" s="41">
        <v>0</v>
      </c>
      <c r="K93" s="27"/>
      <c r="M93" s="29"/>
    </row>
    <row r="94" spans="1:13">
      <c r="A94" s="7" t="s">
        <v>11</v>
      </c>
      <c r="B94" s="3" t="s">
        <v>745</v>
      </c>
      <c r="C94" s="6">
        <v>2</v>
      </c>
      <c r="D94" t="s">
        <v>744</v>
      </c>
      <c r="E94" s="39">
        <v>0</v>
      </c>
      <c r="F94" s="39"/>
      <c r="G94" s="39"/>
      <c r="H94" s="41">
        <v>0</v>
      </c>
      <c r="I94" s="41">
        <v>0</v>
      </c>
      <c r="K94" s="27"/>
      <c r="M94" s="29"/>
    </row>
    <row r="95" spans="1:13">
      <c r="A95" s="7" t="s">
        <v>124</v>
      </c>
      <c r="B95" s="3" t="s">
        <v>743</v>
      </c>
      <c r="C95" s="6">
        <v>12</v>
      </c>
      <c r="D95" t="s">
        <v>742</v>
      </c>
      <c r="E95" s="39">
        <v>51813</v>
      </c>
      <c r="F95" s="39"/>
      <c r="G95" s="39"/>
      <c r="H95" s="41">
        <v>0</v>
      </c>
      <c r="I95" s="41">
        <v>0</v>
      </c>
      <c r="K95" s="27"/>
      <c r="M95" s="29"/>
    </row>
    <row r="96" spans="1:13">
      <c r="A96" s="7" t="s">
        <v>357</v>
      </c>
      <c r="B96" s="3" t="s">
        <v>741</v>
      </c>
      <c r="C96" s="6">
        <v>11</v>
      </c>
      <c r="D96" t="s">
        <v>740</v>
      </c>
      <c r="E96" s="39">
        <v>1281</v>
      </c>
      <c r="F96" s="39"/>
      <c r="G96" s="39"/>
      <c r="H96" s="41">
        <v>33300</v>
      </c>
      <c r="I96" s="41">
        <v>0</v>
      </c>
      <c r="K96" s="27"/>
      <c r="M96" s="29"/>
    </row>
    <row r="97" spans="1:13">
      <c r="A97" s="7" t="s">
        <v>3</v>
      </c>
      <c r="B97" s="3" t="s">
        <v>739</v>
      </c>
      <c r="C97" s="6">
        <v>2</v>
      </c>
      <c r="D97" t="s">
        <v>738</v>
      </c>
      <c r="E97" s="39">
        <v>858</v>
      </c>
      <c r="F97" s="39"/>
      <c r="G97" s="39"/>
      <c r="H97" s="41">
        <v>28177</v>
      </c>
      <c r="I97" s="41">
        <v>0</v>
      </c>
      <c r="K97" s="27"/>
      <c r="M97" s="29"/>
    </row>
    <row r="98" spans="1:13">
      <c r="A98" s="7" t="s">
        <v>711</v>
      </c>
      <c r="B98" s="3" t="s">
        <v>737</v>
      </c>
      <c r="C98" s="6">
        <v>10</v>
      </c>
      <c r="D98" t="s">
        <v>736</v>
      </c>
      <c r="E98" s="39">
        <f>254185+1</f>
        <v>254186</v>
      </c>
      <c r="F98" s="39"/>
      <c r="G98" s="39"/>
      <c r="H98" s="41">
        <v>62684</v>
      </c>
      <c r="I98" s="39">
        <v>18220</v>
      </c>
      <c r="K98" s="27"/>
      <c r="M98" s="29"/>
    </row>
    <row r="99" spans="1:13">
      <c r="A99" s="7" t="s">
        <v>97</v>
      </c>
      <c r="B99" s="3" t="s">
        <v>735</v>
      </c>
      <c r="C99" s="6">
        <v>9</v>
      </c>
      <c r="D99" t="s">
        <v>734</v>
      </c>
      <c r="E99" s="39">
        <v>6639</v>
      </c>
      <c r="F99" s="39"/>
      <c r="G99" s="39"/>
      <c r="H99" s="41">
        <v>0</v>
      </c>
      <c r="I99" s="41">
        <v>0</v>
      </c>
      <c r="K99" s="27"/>
      <c r="M99" s="29"/>
    </row>
    <row r="100" spans="1:13">
      <c r="A100" s="7" t="s">
        <v>362</v>
      </c>
      <c r="B100" s="3" t="s">
        <v>733</v>
      </c>
      <c r="C100" s="6">
        <v>2</v>
      </c>
      <c r="D100" t="s">
        <v>732</v>
      </c>
      <c r="E100" s="39">
        <v>2196</v>
      </c>
      <c r="F100" s="39"/>
      <c r="G100" s="39"/>
      <c r="H100" s="41">
        <v>8847</v>
      </c>
      <c r="I100" s="41">
        <v>0</v>
      </c>
      <c r="K100" s="27"/>
      <c r="M100" s="29"/>
    </row>
    <row r="101" spans="1:13">
      <c r="A101" s="7" t="s">
        <v>57</v>
      </c>
      <c r="B101" s="3" t="s">
        <v>731</v>
      </c>
      <c r="C101" s="6">
        <v>9</v>
      </c>
      <c r="D101" t="s">
        <v>730</v>
      </c>
      <c r="E101" s="39">
        <v>0</v>
      </c>
      <c r="F101" s="39"/>
      <c r="G101" s="39"/>
      <c r="H101" s="41">
        <v>15188</v>
      </c>
      <c r="I101" s="41">
        <v>0</v>
      </c>
      <c r="K101" s="27"/>
      <c r="M101" s="29"/>
    </row>
    <row r="102" spans="1:13">
      <c r="A102" s="7" t="s">
        <v>52</v>
      </c>
      <c r="B102" s="3" t="s">
        <v>729</v>
      </c>
      <c r="C102" s="6">
        <v>10</v>
      </c>
      <c r="D102" t="s">
        <v>728</v>
      </c>
      <c r="E102" s="39">
        <v>0</v>
      </c>
      <c r="F102" s="39"/>
      <c r="G102" s="39"/>
      <c r="H102" s="41">
        <v>0</v>
      </c>
      <c r="I102" s="41">
        <v>0</v>
      </c>
      <c r="K102" s="27"/>
      <c r="M102" s="29"/>
    </row>
    <row r="103" spans="1:13">
      <c r="A103" s="7" t="s">
        <v>489</v>
      </c>
      <c r="B103" s="3" t="s">
        <v>727</v>
      </c>
      <c r="C103" s="6">
        <v>11</v>
      </c>
      <c r="D103" t="s">
        <v>726</v>
      </c>
      <c r="E103" s="39">
        <v>550</v>
      </c>
      <c r="F103" s="39"/>
      <c r="G103" s="39"/>
      <c r="H103" s="41">
        <v>5700</v>
      </c>
      <c r="I103" s="41">
        <v>0</v>
      </c>
      <c r="K103" s="27"/>
      <c r="M103" s="29"/>
    </row>
    <row r="104" spans="1:13">
      <c r="A104" s="7" t="s">
        <v>240</v>
      </c>
      <c r="B104" s="3" t="s">
        <v>725</v>
      </c>
      <c r="C104" s="6">
        <v>7</v>
      </c>
      <c r="D104" t="s">
        <v>724</v>
      </c>
      <c r="E104" s="39">
        <v>0</v>
      </c>
      <c r="F104" s="39"/>
      <c r="G104" s="39"/>
      <c r="H104" s="41">
        <v>0</v>
      </c>
      <c r="I104" s="41">
        <v>0</v>
      </c>
      <c r="K104" s="27"/>
      <c r="M104" s="29"/>
    </row>
    <row r="105" spans="1:13">
      <c r="A105" s="7" t="s">
        <v>3</v>
      </c>
      <c r="B105" s="3" t="s">
        <v>723</v>
      </c>
      <c r="C105" s="6">
        <v>2</v>
      </c>
      <c r="D105" t="s">
        <v>722</v>
      </c>
      <c r="E105" s="39">
        <v>99604</v>
      </c>
      <c r="F105" s="39"/>
      <c r="G105" s="39"/>
      <c r="H105" s="41">
        <v>5148</v>
      </c>
      <c r="I105" s="39">
        <v>2870</v>
      </c>
      <c r="K105" s="27"/>
      <c r="M105" s="29"/>
    </row>
    <row r="106" spans="1:13">
      <c r="A106" s="7" t="s">
        <v>200</v>
      </c>
      <c r="B106" s="3" t="s">
        <v>721</v>
      </c>
      <c r="C106" s="6">
        <v>11</v>
      </c>
      <c r="D106" t="s">
        <v>720</v>
      </c>
      <c r="E106" s="39">
        <v>0</v>
      </c>
      <c r="F106" s="39"/>
      <c r="G106" s="39"/>
      <c r="H106" s="41">
        <v>0</v>
      </c>
      <c r="I106" s="41">
        <v>0</v>
      </c>
      <c r="K106" s="27"/>
      <c r="M106" s="29"/>
    </row>
    <row r="107" spans="1:13">
      <c r="A107" s="7" t="s">
        <v>107</v>
      </c>
      <c r="B107" s="3" t="s">
        <v>719</v>
      </c>
      <c r="C107" s="6">
        <v>1</v>
      </c>
      <c r="D107" t="s">
        <v>718</v>
      </c>
      <c r="E107" s="39">
        <f>43286+1</f>
        <v>43287</v>
      </c>
      <c r="F107" s="39"/>
      <c r="G107" s="39"/>
      <c r="H107" s="41">
        <v>34544</v>
      </c>
      <c r="I107" s="39">
        <v>11293</v>
      </c>
      <c r="K107" s="27"/>
      <c r="M107" s="29"/>
    </row>
    <row r="108" spans="1:13">
      <c r="A108" s="7" t="s">
        <v>200</v>
      </c>
      <c r="B108" s="3" t="s">
        <v>717</v>
      </c>
      <c r="C108" s="6">
        <v>11</v>
      </c>
      <c r="D108" t="s">
        <v>716</v>
      </c>
      <c r="E108" s="39">
        <f>10759+1</f>
        <v>10760</v>
      </c>
      <c r="F108" s="39"/>
      <c r="G108" s="39"/>
      <c r="H108" s="41">
        <v>0</v>
      </c>
      <c r="I108" s="41">
        <v>0</v>
      </c>
      <c r="K108" s="27"/>
      <c r="M108" s="29"/>
    </row>
    <row r="109" spans="1:13">
      <c r="A109" s="7" t="s">
        <v>79</v>
      </c>
      <c r="B109" s="3" t="s">
        <v>715</v>
      </c>
      <c r="C109" s="6">
        <v>6</v>
      </c>
      <c r="D109" t="s">
        <v>714</v>
      </c>
      <c r="E109" s="39">
        <v>0</v>
      </c>
      <c r="F109" s="39"/>
      <c r="G109" s="39"/>
      <c r="H109" s="41">
        <v>0</v>
      </c>
      <c r="I109" s="41">
        <v>0</v>
      </c>
      <c r="K109" s="27"/>
      <c r="M109" s="29"/>
    </row>
    <row r="110" spans="1:13">
      <c r="A110" s="7" t="s">
        <v>362</v>
      </c>
      <c r="B110" s="3" t="s">
        <v>713</v>
      </c>
      <c r="C110" s="6">
        <v>2</v>
      </c>
      <c r="D110" t="s">
        <v>712</v>
      </c>
      <c r="E110" s="39">
        <f>619+1</f>
        <v>620</v>
      </c>
      <c r="F110" s="39"/>
      <c r="G110" s="39"/>
      <c r="H110" s="41">
        <v>10123</v>
      </c>
      <c r="I110" s="41">
        <v>0</v>
      </c>
      <c r="K110" s="27"/>
      <c r="M110" s="29"/>
    </row>
    <row r="111" spans="1:13">
      <c r="A111" s="7" t="s">
        <v>711</v>
      </c>
      <c r="B111" s="3" t="s">
        <v>710</v>
      </c>
      <c r="C111" s="6">
        <v>10</v>
      </c>
      <c r="D111" t="s">
        <v>709</v>
      </c>
      <c r="E111" s="39">
        <v>0</v>
      </c>
      <c r="F111" s="39"/>
      <c r="G111" s="39"/>
      <c r="H111" s="41">
        <v>0</v>
      </c>
      <c r="I111" s="41">
        <v>0</v>
      </c>
      <c r="K111" s="27"/>
      <c r="M111" s="29"/>
    </row>
    <row r="112" spans="1:13">
      <c r="A112" s="7" t="s">
        <v>284</v>
      </c>
      <c r="B112" s="3" t="s">
        <v>708</v>
      </c>
      <c r="C112" s="6">
        <v>5</v>
      </c>
      <c r="D112" t="s">
        <v>707</v>
      </c>
      <c r="E112" s="39">
        <v>20110</v>
      </c>
      <c r="F112" s="39"/>
      <c r="G112" s="39"/>
      <c r="H112" s="41">
        <v>4114</v>
      </c>
      <c r="I112" s="41">
        <v>0</v>
      </c>
      <c r="K112" s="27"/>
      <c r="M112" s="29"/>
    </row>
    <row r="113" spans="1:13">
      <c r="A113" s="7" t="s">
        <v>210</v>
      </c>
      <c r="B113" s="3" t="s">
        <v>706</v>
      </c>
      <c r="C113" s="6">
        <v>3</v>
      </c>
      <c r="D113" t="s">
        <v>705</v>
      </c>
      <c r="E113" s="39">
        <f>24415+1</f>
        <v>24416</v>
      </c>
      <c r="F113" s="39"/>
      <c r="G113" s="39"/>
      <c r="H113" s="41">
        <v>3965</v>
      </c>
      <c r="I113" s="41">
        <v>0</v>
      </c>
      <c r="K113" s="27"/>
      <c r="M113" s="29"/>
    </row>
    <row r="114" spans="1:13">
      <c r="A114" s="7" t="s">
        <v>60</v>
      </c>
      <c r="B114" s="3" t="s">
        <v>704</v>
      </c>
      <c r="C114" s="6">
        <v>10</v>
      </c>
      <c r="D114" t="s">
        <v>703</v>
      </c>
      <c r="E114" s="39">
        <v>62586</v>
      </c>
      <c r="F114" s="39"/>
      <c r="G114" s="39"/>
      <c r="H114" s="41">
        <v>0</v>
      </c>
      <c r="I114" s="41">
        <v>0</v>
      </c>
      <c r="K114" s="27"/>
      <c r="M114" s="29"/>
    </row>
    <row r="115" spans="1:13">
      <c r="A115" s="7" t="s">
        <v>702</v>
      </c>
      <c r="B115" s="3" t="s">
        <v>701</v>
      </c>
      <c r="C115" s="6">
        <v>8</v>
      </c>
      <c r="D115" t="s">
        <v>700</v>
      </c>
      <c r="E115" s="39">
        <v>10289</v>
      </c>
      <c r="F115" s="39"/>
      <c r="G115" s="39"/>
      <c r="H115" s="41">
        <v>33983</v>
      </c>
      <c r="I115" s="41">
        <v>0</v>
      </c>
      <c r="K115" s="27"/>
      <c r="M115" s="29"/>
    </row>
    <row r="116" spans="1:13">
      <c r="A116" s="7" t="s">
        <v>100</v>
      </c>
      <c r="B116" s="3" t="s">
        <v>699</v>
      </c>
      <c r="C116" s="6">
        <v>6</v>
      </c>
      <c r="D116" t="s">
        <v>698</v>
      </c>
      <c r="E116" s="39">
        <v>68777</v>
      </c>
      <c r="F116" s="39"/>
      <c r="G116" s="39"/>
      <c r="H116" s="41">
        <v>10029</v>
      </c>
      <c r="I116" s="41">
        <v>0</v>
      </c>
      <c r="K116" s="27"/>
      <c r="M116" s="29"/>
    </row>
    <row r="117" spans="1:13">
      <c r="A117" s="7" t="s">
        <v>3</v>
      </c>
      <c r="B117" s="3" t="s">
        <v>697</v>
      </c>
      <c r="C117" s="6">
        <v>2</v>
      </c>
      <c r="D117" t="s">
        <v>696</v>
      </c>
      <c r="E117" s="39">
        <f>20214+1</f>
        <v>20215</v>
      </c>
      <c r="F117" s="39"/>
      <c r="G117" s="39"/>
      <c r="H117" s="41">
        <v>0</v>
      </c>
      <c r="I117" s="41">
        <v>0</v>
      </c>
      <c r="K117" s="27"/>
      <c r="M117" s="29"/>
    </row>
    <row r="118" spans="1:13">
      <c r="A118" s="7" t="s">
        <v>110</v>
      </c>
      <c r="B118" s="3" t="s">
        <v>695</v>
      </c>
      <c r="C118" s="6">
        <v>2</v>
      </c>
      <c r="D118" t="s">
        <v>694</v>
      </c>
      <c r="E118" s="39">
        <v>18025</v>
      </c>
      <c r="F118" s="39"/>
      <c r="G118" s="39"/>
      <c r="H118" s="41">
        <v>61091</v>
      </c>
      <c r="I118" s="39">
        <v>6915</v>
      </c>
      <c r="K118" s="27"/>
      <c r="M118" s="29"/>
    </row>
    <row r="119" spans="1:13">
      <c r="A119" s="7" t="s">
        <v>47</v>
      </c>
      <c r="B119" s="3" t="s">
        <v>693</v>
      </c>
      <c r="C119" s="6">
        <v>1</v>
      </c>
      <c r="D119" t="s">
        <v>692</v>
      </c>
      <c r="E119" s="39">
        <v>0</v>
      </c>
      <c r="F119" s="39"/>
      <c r="G119" s="39"/>
      <c r="H119" s="41">
        <v>0</v>
      </c>
      <c r="I119" s="41">
        <v>0</v>
      </c>
      <c r="K119" s="27"/>
      <c r="M119" s="29"/>
    </row>
    <row r="120" spans="1:13">
      <c r="A120" s="7" t="s">
        <v>47</v>
      </c>
      <c r="B120" s="3" t="s">
        <v>691</v>
      </c>
      <c r="C120" s="6">
        <v>1</v>
      </c>
      <c r="D120" t="s">
        <v>690</v>
      </c>
      <c r="E120" s="39">
        <v>3038</v>
      </c>
      <c r="F120" s="39"/>
      <c r="G120" s="39"/>
      <c r="H120" s="41">
        <v>33842</v>
      </c>
      <c r="I120" s="39">
        <v>2824</v>
      </c>
      <c r="K120" s="27"/>
      <c r="M120" s="29"/>
    </row>
    <row r="121" spans="1:13">
      <c r="A121" s="7" t="s">
        <v>139</v>
      </c>
      <c r="B121" s="3" t="s">
        <v>689</v>
      </c>
      <c r="C121" s="6">
        <v>11</v>
      </c>
      <c r="D121" t="s">
        <v>688</v>
      </c>
      <c r="E121" s="39">
        <v>14581</v>
      </c>
      <c r="F121" s="39"/>
      <c r="G121" s="39"/>
      <c r="H121" s="41">
        <v>37069</v>
      </c>
      <c r="I121" s="41">
        <v>0</v>
      </c>
      <c r="K121" s="27"/>
      <c r="M121" s="29"/>
    </row>
    <row r="122" spans="1:13">
      <c r="A122" s="7" t="s">
        <v>235</v>
      </c>
      <c r="B122" s="3" t="s">
        <v>687</v>
      </c>
      <c r="C122" s="6">
        <v>6</v>
      </c>
      <c r="D122" t="s">
        <v>686</v>
      </c>
      <c r="E122" s="39">
        <v>0</v>
      </c>
      <c r="F122" s="39"/>
      <c r="G122" s="39"/>
      <c r="H122" s="41">
        <v>0</v>
      </c>
      <c r="I122" s="41">
        <v>0</v>
      </c>
      <c r="K122" s="27"/>
      <c r="M122" s="29"/>
    </row>
    <row r="123" spans="1:13">
      <c r="A123" s="7" t="s">
        <v>79</v>
      </c>
      <c r="B123" s="3" t="s">
        <v>685</v>
      </c>
      <c r="C123" s="6">
        <v>6</v>
      </c>
      <c r="D123" t="s">
        <v>684</v>
      </c>
      <c r="E123" s="39">
        <v>0</v>
      </c>
      <c r="F123" s="39"/>
      <c r="G123" s="39"/>
      <c r="H123" s="41">
        <v>2868</v>
      </c>
      <c r="I123" s="41">
        <v>0</v>
      </c>
      <c r="K123" s="27"/>
      <c r="M123" s="29"/>
    </row>
    <row r="124" spans="1:13">
      <c r="A124" s="7" t="s">
        <v>52</v>
      </c>
      <c r="B124" s="3" t="s">
        <v>683</v>
      </c>
      <c r="C124" s="6">
        <v>4</v>
      </c>
      <c r="D124" t="s">
        <v>682</v>
      </c>
      <c r="E124" s="39">
        <v>0</v>
      </c>
      <c r="F124" s="39"/>
      <c r="G124" s="39"/>
      <c r="H124" s="41">
        <v>14451</v>
      </c>
      <c r="I124" s="41">
        <v>0</v>
      </c>
      <c r="K124" s="27"/>
      <c r="M124" s="29"/>
    </row>
    <row r="125" spans="1:13">
      <c r="A125" s="7" t="s">
        <v>3</v>
      </c>
      <c r="B125" s="3" t="s">
        <v>681</v>
      </c>
      <c r="C125" s="6">
        <v>2</v>
      </c>
      <c r="D125" t="s">
        <v>680</v>
      </c>
      <c r="E125" s="39">
        <v>2392</v>
      </c>
      <c r="F125" s="39"/>
      <c r="G125" s="39"/>
      <c r="H125" s="41">
        <v>0</v>
      </c>
      <c r="I125" s="41">
        <v>0</v>
      </c>
      <c r="K125" s="27"/>
      <c r="M125" s="29"/>
    </row>
    <row r="126" spans="1:13">
      <c r="A126" s="7" t="s">
        <v>3</v>
      </c>
      <c r="B126" s="3" t="s">
        <v>679</v>
      </c>
      <c r="C126" s="6">
        <v>2</v>
      </c>
      <c r="D126" t="s">
        <v>678</v>
      </c>
      <c r="E126" s="39">
        <v>0</v>
      </c>
      <c r="F126" s="39"/>
      <c r="G126" s="39"/>
      <c r="H126" s="41">
        <v>0</v>
      </c>
      <c r="I126" s="41">
        <v>0</v>
      </c>
      <c r="K126" s="27"/>
      <c r="M126" s="29"/>
    </row>
    <row r="127" spans="1:13">
      <c r="A127" s="7" t="s">
        <v>79</v>
      </c>
      <c r="B127" s="3" t="s">
        <v>677</v>
      </c>
      <c r="C127" s="6">
        <v>1</v>
      </c>
      <c r="D127" t="s">
        <v>676</v>
      </c>
      <c r="E127" s="39">
        <v>8972</v>
      </c>
      <c r="F127" s="39"/>
      <c r="G127" s="39"/>
      <c r="H127" s="41">
        <v>4674</v>
      </c>
      <c r="I127" s="41">
        <v>0</v>
      </c>
      <c r="K127" s="27"/>
      <c r="M127" s="29"/>
    </row>
    <row r="128" spans="1:13">
      <c r="A128" s="7" t="s">
        <v>121</v>
      </c>
      <c r="B128" s="3" t="s">
        <v>675</v>
      </c>
      <c r="C128" s="6">
        <v>7</v>
      </c>
      <c r="D128" t="s">
        <v>674</v>
      </c>
      <c r="E128" s="39">
        <v>3871</v>
      </c>
      <c r="F128" s="39"/>
      <c r="G128" s="39"/>
      <c r="H128" s="41">
        <v>3493</v>
      </c>
      <c r="I128" s="41">
        <v>0</v>
      </c>
      <c r="K128" s="27"/>
      <c r="M128" s="29"/>
    </row>
    <row r="129" spans="1:13">
      <c r="A129" s="7" t="s">
        <v>176</v>
      </c>
      <c r="B129" s="3" t="s">
        <v>673</v>
      </c>
      <c r="C129" s="6">
        <v>8</v>
      </c>
      <c r="D129" t="s">
        <v>672</v>
      </c>
      <c r="E129" s="39">
        <v>0</v>
      </c>
      <c r="F129" s="39"/>
      <c r="G129" s="39"/>
      <c r="H129" s="41">
        <v>6697</v>
      </c>
      <c r="I129" s="41">
        <v>0</v>
      </c>
      <c r="K129" s="27"/>
      <c r="M129" s="29"/>
    </row>
    <row r="130" spans="1:13">
      <c r="A130" s="7" t="s">
        <v>296</v>
      </c>
      <c r="B130" s="3" t="s">
        <v>671</v>
      </c>
      <c r="C130" s="6">
        <v>10</v>
      </c>
      <c r="D130" t="s">
        <v>670</v>
      </c>
      <c r="E130" s="39">
        <v>13582</v>
      </c>
      <c r="F130" s="39"/>
      <c r="G130" s="39"/>
      <c r="H130" s="41">
        <v>0</v>
      </c>
      <c r="I130" s="41">
        <v>0</v>
      </c>
      <c r="K130" s="27"/>
      <c r="M130" s="29"/>
    </row>
    <row r="131" spans="1:13">
      <c r="A131" s="7" t="s">
        <v>464</v>
      </c>
      <c r="B131" s="3" t="s">
        <v>669</v>
      </c>
      <c r="C131" s="6">
        <v>10</v>
      </c>
      <c r="D131" t="s">
        <v>668</v>
      </c>
      <c r="E131" s="39">
        <v>0</v>
      </c>
      <c r="F131" s="39"/>
      <c r="G131" s="39"/>
      <c r="H131" s="41">
        <v>0</v>
      </c>
      <c r="I131" s="41">
        <v>0</v>
      </c>
      <c r="K131" s="27"/>
      <c r="M131" s="29"/>
    </row>
    <row r="132" spans="1:13">
      <c r="A132" s="7" t="s">
        <v>47</v>
      </c>
      <c r="B132" s="3" t="s">
        <v>667</v>
      </c>
      <c r="C132" s="6">
        <v>1</v>
      </c>
      <c r="D132" t="s">
        <v>666</v>
      </c>
      <c r="E132" s="39">
        <v>0</v>
      </c>
      <c r="F132" s="39"/>
      <c r="G132" s="39"/>
      <c r="H132" s="41">
        <v>5833</v>
      </c>
      <c r="I132" s="41">
        <v>0</v>
      </c>
      <c r="K132" s="27"/>
      <c r="M132" s="29"/>
    </row>
    <row r="133" spans="1:13">
      <c r="A133" s="7" t="s">
        <v>219</v>
      </c>
      <c r="B133" s="3" t="s">
        <v>665</v>
      </c>
      <c r="C133" s="6">
        <v>11</v>
      </c>
      <c r="D133" t="s">
        <v>664</v>
      </c>
      <c r="E133" s="39">
        <v>7916</v>
      </c>
      <c r="F133" s="39"/>
      <c r="G133" s="39"/>
      <c r="H133" s="41">
        <v>0</v>
      </c>
      <c r="I133" s="41">
        <v>0</v>
      </c>
      <c r="K133" s="27"/>
      <c r="M133" s="29"/>
    </row>
    <row r="134" spans="1:13">
      <c r="A134" s="7" t="s">
        <v>94</v>
      </c>
      <c r="B134" s="3" t="s">
        <v>663</v>
      </c>
      <c r="C134" s="6">
        <v>8</v>
      </c>
      <c r="D134" t="s">
        <v>662</v>
      </c>
      <c r="E134" s="39">
        <v>0</v>
      </c>
      <c r="F134" s="39"/>
      <c r="G134" s="39"/>
      <c r="H134" s="41">
        <v>4379</v>
      </c>
      <c r="I134" s="41">
        <v>0</v>
      </c>
      <c r="K134" s="27"/>
      <c r="M134" s="29"/>
    </row>
    <row r="135" spans="1:13">
      <c r="A135" s="7" t="s">
        <v>335</v>
      </c>
      <c r="B135" s="3" t="s">
        <v>661</v>
      </c>
      <c r="C135" s="6">
        <v>1</v>
      </c>
      <c r="D135" t="s">
        <v>660</v>
      </c>
      <c r="E135" s="39">
        <v>14160</v>
      </c>
      <c r="F135" s="39"/>
      <c r="G135" s="39"/>
      <c r="H135" s="41">
        <v>8582</v>
      </c>
      <c r="I135" s="41">
        <v>0</v>
      </c>
      <c r="K135" s="27"/>
      <c r="M135" s="29"/>
    </row>
    <row r="136" spans="1:13">
      <c r="A136" s="7" t="s">
        <v>171</v>
      </c>
      <c r="B136" s="3" t="s">
        <v>659</v>
      </c>
      <c r="C136" s="6">
        <v>10</v>
      </c>
      <c r="D136" t="s">
        <v>658</v>
      </c>
      <c r="E136" s="39">
        <v>52301</v>
      </c>
      <c r="F136" s="39"/>
      <c r="G136" s="39"/>
      <c r="H136" s="41">
        <v>0</v>
      </c>
      <c r="I136" s="41">
        <v>0</v>
      </c>
      <c r="K136" s="27"/>
      <c r="M136" s="29"/>
    </row>
    <row r="137" spans="1:13">
      <c r="A137" s="7" t="s">
        <v>84</v>
      </c>
      <c r="B137" s="3" t="s">
        <v>657</v>
      </c>
      <c r="C137" s="6">
        <v>11</v>
      </c>
      <c r="D137" t="s">
        <v>656</v>
      </c>
      <c r="E137" s="39">
        <v>3644</v>
      </c>
      <c r="F137" s="39"/>
      <c r="G137" s="39"/>
      <c r="H137" s="41">
        <v>385</v>
      </c>
      <c r="I137" s="41">
        <v>0</v>
      </c>
      <c r="K137" s="27"/>
      <c r="M137" s="29"/>
    </row>
    <row r="138" spans="1:13">
      <c r="A138" s="7" t="s">
        <v>5</v>
      </c>
      <c r="B138" s="3" t="s">
        <v>655</v>
      </c>
      <c r="C138" s="6">
        <v>7</v>
      </c>
      <c r="D138" t="s">
        <v>654</v>
      </c>
      <c r="E138" s="39">
        <v>893216</v>
      </c>
      <c r="F138" s="39"/>
      <c r="G138" s="39"/>
      <c r="H138" s="41">
        <v>113574</v>
      </c>
      <c r="I138" s="39">
        <v>80010</v>
      </c>
      <c r="K138" s="27"/>
      <c r="M138" s="29"/>
    </row>
    <row r="139" spans="1:13">
      <c r="A139" s="7" t="s">
        <v>317</v>
      </c>
      <c r="B139" s="3" t="s">
        <v>653</v>
      </c>
      <c r="C139" s="6">
        <v>6</v>
      </c>
      <c r="D139" t="s">
        <v>652</v>
      </c>
      <c r="E139" s="39">
        <v>0</v>
      </c>
      <c r="F139" s="39"/>
      <c r="G139" s="39"/>
      <c r="H139" s="41">
        <v>0</v>
      </c>
      <c r="I139" s="41">
        <v>0</v>
      </c>
      <c r="K139" s="27"/>
      <c r="M139" s="29"/>
    </row>
    <row r="140" spans="1:13">
      <c r="A140" s="7" t="s">
        <v>47</v>
      </c>
      <c r="B140" s="3" t="s">
        <v>651</v>
      </c>
      <c r="C140" s="6">
        <v>1</v>
      </c>
      <c r="D140" t="s">
        <v>650</v>
      </c>
      <c r="E140" s="39">
        <v>30567</v>
      </c>
      <c r="F140" s="39"/>
      <c r="G140" s="39"/>
      <c r="H140" s="41">
        <v>7698</v>
      </c>
      <c r="I140" s="41">
        <v>0</v>
      </c>
      <c r="K140" s="27"/>
      <c r="M140" s="29"/>
    </row>
    <row r="141" spans="1:13">
      <c r="A141" s="7" t="s">
        <v>47</v>
      </c>
      <c r="B141" s="3" t="s">
        <v>649</v>
      </c>
      <c r="C141" s="6">
        <v>1</v>
      </c>
      <c r="D141" t="s">
        <v>648</v>
      </c>
      <c r="E141" s="39">
        <v>37751</v>
      </c>
      <c r="F141" s="39"/>
      <c r="G141" s="39"/>
      <c r="H141" s="41">
        <v>8852</v>
      </c>
      <c r="I141" s="39">
        <v>1902</v>
      </c>
      <c r="K141" s="27"/>
      <c r="M141" s="29"/>
    </row>
    <row r="142" spans="1:13">
      <c r="A142" s="7" t="s">
        <v>171</v>
      </c>
      <c r="B142" s="3" t="s">
        <v>647</v>
      </c>
      <c r="C142" s="6">
        <v>10</v>
      </c>
      <c r="D142" t="s">
        <v>646</v>
      </c>
      <c r="E142" s="39">
        <v>238</v>
      </c>
      <c r="F142" s="39"/>
      <c r="G142" s="39"/>
      <c r="H142" s="41">
        <v>0</v>
      </c>
      <c r="I142" s="41">
        <v>0</v>
      </c>
      <c r="K142" s="27"/>
      <c r="M142" s="29"/>
    </row>
    <row r="143" spans="1:13">
      <c r="A143" s="7">
        <v>25</v>
      </c>
      <c r="B143" s="3" t="s">
        <v>645</v>
      </c>
      <c r="C143" s="6">
        <v>8</v>
      </c>
      <c r="D143" s="11" t="s">
        <v>644</v>
      </c>
      <c r="E143" s="39">
        <v>0</v>
      </c>
      <c r="F143" s="39"/>
      <c r="G143" s="42"/>
      <c r="H143" s="41">
        <v>0</v>
      </c>
      <c r="I143" s="41">
        <v>0</v>
      </c>
      <c r="K143" s="27"/>
      <c r="M143" s="29"/>
    </row>
    <row r="144" spans="1:13">
      <c r="A144" s="7" t="s">
        <v>107</v>
      </c>
      <c r="B144" s="3" t="s">
        <v>643</v>
      </c>
      <c r="C144" s="6">
        <v>1</v>
      </c>
      <c r="D144" t="s">
        <v>642</v>
      </c>
      <c r="E144" s="39">
        <v>0</v>
      </c>
      <c r="F144" s="39"/>
      <c r="G144" s="39"/>
      <c r="H144" s="41">
        <v>4034</v>
      </c>
      <c r="I144" s="39">
        <v>12468</v>
      </c>
      <c r="K144" s="27"/>
      <c r="M144" s="29"/>
    </row>
    <row r="145" spans="1:13">
      <c r="A145" s="7" t="s">
        <v>79</v>
      </c>
      <c r="B145" s="3" t="s">
        <v>641</v>
      </c>
      <c r="C145" s="6">
        <v>6</v>
      </c>
      <c r="D145" t="s">
        <v>640</v>
      </c>
      <c r="E145" s="39">
        <v>15228</v>
      </c>
      <c r="F145" s="39"/>
      <c r="G145" s="39"/>
      <c r="H145" s="41">
        <v>0</v>
      </c>
      <c r="I145" s="39">
        <v>15985</v>
      </c>
      <c r="K145" s="27"/>
      <c r="M145" s="29"/>
    </row>
    <row r="146" spans="1:13">
      <c r="A146" s="7" t="s">
        <v>79</v>
      </c>
      <c r="B146" s="3" t="s">
        <v>639</v>
      </c>
      <c r="C146" s="6">
        <v>6</v>
      </c>
      <c r="D146" t="s">
        <v>638</v>
      </c>
      <c r="E146" s="39">
        <v>1041</v>
      </c>
      <c r="F146" s="39"/>
      <c r="G146" s="39"/>
      <c r="H146" s="41">
        <v>33695</v>
      </c>
      <c r="I146" s="41">
        <v>0</v>
      </c>
      <c r="K146" s="27"/>
      <c r="M146" s="29"/>
    </row>
    <row r="147" spans="1:13">
      <c r="A147" s="7" t="s">
        <v>107</v>
      </c>
      <c r="B147" s="3" t="s">
        <v>637</v>
      </c>
      <c r="C147" s="6">
        <v>1</v>
      </c>
      <c r="D147" t="s">
        <v>636</v>
      </c>
      <c r="E147" s="39">
        <v>3264</v>
      </c>
      <c r="F147" s="39"/>
      <c r="G147" s="39"/>
      <c r="H147" s="41">
        <v>0</v>
      </c>
      <c r="I147" s="41">
        <v>0</v>
      </c>
      <c r="K147" s="27"/>
      <c r="M147" s="29"/>
    </row>
    <row r="148" spans="1:13">
      <c r="A148" s="7" t="s">
        <v>33</v>
      </c>
      <c r="B148" s="3" t="s">
        <v>635</v>
      </c>
      <c r="C148" s="6">
        <v>12</v>
      </c>
      <c r="D148" t="s">
        <v>634</v>
      </c>
      <c r="E148" s="39">
        <f>62931+1</f>
        <v>62932</v>
      </c>
      <c r="F148" s="39"/>
      <c r="G148" s="39"/>
      <c r="H148" s="41">
        <v>6194</v>
      </c>
      <c r="I148" s="41">
        <v>0</v>
      </c>
      <c r="K148" s="27"/>
      <c r="M148" s="29"/>
    </row>
    <row r="149" spans="1:13">
      <c r="A149" s="7" t="s">
        <v>265</v>
      </c>
      <c r="B149" s="3" t="s">
        <v>633</v>
      </c>
      <c r="C149" s="6">
        <v>6</v>
      </c>
      <c r="D149" t="s">
        <v>632</v>
      </c>
      <c r="E149" s="39">
        <f>7122+1</f>
        <v>7123</v>
      </c>
      <c r="F149" s="39"/>
      <c r="G149" s="39"/>
      <c r="H149" s="41">
        <v>9532</v>
      </c>
      <c r="I149" s="41">
        <v>0</v>
      </c>
      <c r="K149" s="27"/>
      <c r="M149" s="29"/>
    </row>
    <row r="150" spans="1:13">
      <c r="A150" s="7" t="s">
        <v>471</v>
      </c>
      <c r="B150" s="3" t="s">
        <v>631</v>
      </c>
      <c r="C150" s="6">
        <v>3</v>
      </c>
      <c r="D150" t="s">
        <v>630</v>
      </c>
      <c r="E150" s="39">
        <v>2708</v>
      </c>
      <c r="F150" s="39"/>
      <c r="G150" s="39"/>
      <c r="H150" s="41">
        <v>0</v>
      </c>
      <c r="I150" s="41">
        <v>0</v>
      </c>
      <c r="K150" s="27"/>
      <c r="M150" s="29"/>
    </row>
    <row r="151" spans="1:13">
      <c r="A151" s="7" t="s">
        <v>192</v>
      </c>
      <c r="B151" s="3" t="s">
        <v>629</v>
      </c>
      <c r="C151" s="6">
        <v>7</v>
      </c>
      <c r="D151" t="s">
        <v>628</v>
      </c>
      <c r="E151" s="39">
        <v>0</v>
      </c>
      <c r="F151" s="39"/>
      <c r="G151" s="39"/>
      <c r="H151" s="41">
        <v>169</v>
      </c>
      <c r="I151" s="41">
        <v>0</v>
      </c>
      <c r="K151" s="27"/>
      <c r="M151" s="29"/>
    </row>
    <row r="152" spans="1:13">
      <c r="A152" s="7" t="s">
        <v>71</v>
      </c>
      <c r="B152" s="3" t="s">
        <v>627</v>
      </c>
      <c r="C152" s="6">
        <v>4</v>
      </c>
      <c r="D152" t="s">
        <v>626</v>
      </c>
      <c r="E152" s="39">
        <v>43967</v>
      </c>
      <c r="F152" s="39"/>
      <c r="G152" s="39"/>
      <c r="H152" s="41">
        <v>2392</v>
      </c>
      <c r="I152" s="41">
        <v>0</v>
      </c>
      <c r="K152" s="27"/>
      <c r="M152" s="29"/>
    </row>
    <row r="153" spans="1:13">
      <c r="A153" s="7" t="s">
        <v>74</v>
      </c>
      <c r="B153" s="3" t="s">
        <v>625</v>
      </c>
      <c r="C153" s="6">
        <v>4</v>
      </c>
      <c r="D153" t="s">
        <v>624</v>
      </c>
      <c r="E153" s="39">
        <v>35345</v>
      </c>
      <c r="F153" s="39"/>
      <c r="G153" s="39"/>
      <c r="H153" s="41">
        <v>0</v>
      </c>
      <c r="I153" s="39">
        <v>23910</v>
      </c>
      <c r="K153" s="27"/>
      <c r="M153" s="29"/>
    </row>
    <row r="154" spans="1:13">
      <c r="A154" s="7" t="s">
        <v>265</v>
      </c>
      <c r="B154" s="3" t="s">
        <v>623</v>
      </c>
      <c r="C154" s="6">
        <v>6</v>
      </c>
      <c r="D154" t="s">
        <v>622</v>
      </c>
      <c r="E154" s="39">
        <f>3020+1</f>
        <v>3021</v>
      </c>
      <c r="F154" s="39"/>
      <c r="G154" s="39"/>
      <c r="H154" s="41">
        <v>15563</v>
      </c>
      <c r="I154" s="41">
        <v>0</v>
      </c>
      <c r="K154" s="27"/>
      <c r="M154" s="29"/>
    </row>
    <row r="155" spans="1:13">
      <c r="A155" s="7" t="s">
        <v>235</v>
      </c>
      <c r="B155" s="3" t="s">
        <v>621</v>
      </c>
      <c r="C155" s="6">
        <v>6</v>
      </c>
      <c r="D155" s="2" t="s">
        <v>620</v>
      </c>
      <c r="E155" s="39">
        <f>902+1</f>
        <v>903</v>
      </c>
      <c r="F155" s="39"/>
      <c r="G155" s="43"/>
      <c r="H155" s="41">
        <v>3902</v>
      </c>
      <c r="I155" s="39">
        <v>3277</v>
      </c>
      <c r="K155" s="27"/>
      <c r="M155" s="29"/>
    </row>
    <row r="156" spans="1:13">
      <c r="A156" s="7" t="s">
        <v>5</v>
      </c>
      <c r="B156" s="3" t="s">
        <v>619</v>
      </c>
      <c r="C156" s="6">
        <v>7</v>
      </c>
      <c r="D156" t="s">
        <v>618</v>
      </c>
      <c r="E156" s="39">
        <v>417</v>
      </c>
      <c r="F156" s="39"/>
      <c r="G156" s="39"/>
      <c r="H156" s="41">
        <v>35298</v>
      </c>
      <c r="I156" s="39">
        <v>1792</v>
      </c>
      <c r="K156" s="27"/>
      <c r="M156" s="29"/>
    </row>
    <row r="157" spans="1:13">
      <c r="A157" s="7" t="s">
        <v>240</v>
      </c>
      <c r="B157" s="3" t="s">
        <v>617</v>
      </c>
      <c r="C157" s="6">
        <v>7</v>
      </c>
      <c r="D157" t="s">
        <v>616</v>
      </c>
      <c r="E157" s="39">
        <v>0</v>
      </c>
      <c r="F157" s="39"/>
      <c r="G157" s="39"/>
      <c r="H157" s="41">
        <v>0</v>
      </c>
      <c r="I157" s="41">
        <v>0</v>
      </c>
      <c r="K157" s="27"/>
      <c r="M157" s="29"/>
    </row>
    <row r="158" spans="1:13">
      <c r="A158" s="7" t="s">
        <v>219</v>
      </c>
      <c r="B158" s="3" t="s">
        <v>615</v>
      </c>
      <c r="C158" s="6">
        <v>11</v>
      </c>
      <c r="D158" t="s">
        <v>614</v>
      </c>
      <c r="E158" s="39">
        <v>0</v>
      </c>
      <c r="F158" s="39"/>
      <c r="G158" s="39"/>
      <c r="H158" s="41">
        <v>2588</v>
      </c>
      <c r="I158" s="41">
        <v>0</v>
      </c>
      <c r="K158" s="27"/>
      <c r="M158" s="29"/>
    </row>
    <row r="159" spans="1:13">
      <c r="A159" s="7" t="s">
        <v>484</v>
      </c>
      <c r="B159" s="3" t="s">
        <v>613</v>
      </c>
      <c r="C159" s="6">
        <v>12</v>
      </c>
      <c r="D159" t="s">
        <v>612</v>
      </c>
      <c r="E159" s="39">
        <v>0</v>
      </c>
      <c r="F159" s="39"/>
      <c r="G159" s="39"/>
      <c r="H159" s="41">
        <v>0</v>
      </c>
      <c r="I159" s="41">
        <v>0</v>
      </c>
      <c r="K159" s="27"/>
      <c r="M159" s="29"/>
    </row>
    <row r="160" spans="1:13">
      <c r="A160" s="7" t="s">
        <v>265</v>
      </c>
      <c r="B160" s="3" t="s">
        <v>611</v>
      </c>
      <c r="C160" s="6">
        <v>6</v>
      </c>
      <c r="D160" t="s">
        <v>610</v>
      </c>
      <c r="E160" s="39">
        <f>10624+1</f>
        <v>10625</v>
      </c>
      <c r="F160" s="39"/>
      <c r="G160" s="39"/>
      <c r="H160" s="41">
        <v>3326</v>
      </c>
      <c r="I160" s="41">
        <v>0</v>
      </c>
      <c r="K160" s="27"/>
      <c r="M160" s="29"/>
    </row>
    <row r="161" spans="1:13">
      <c r="A161" s="7" t="s">
        <v>52</v>
      </c>
      <c r="B161" s="3" t="s">
        <v>609</v>
      </c>
      <c r="C161" s="6">
        <v>4</v>
      </c>
      <c r="D161" t="s">
        <v>608</v>
      </c>
      <c r="E161" s="39">
        <v>0</v>
      </c>
      <c r="F161" s="39"/>
      <c r="G161" s="39"/>
      <c r="H161" s="41">
        <v>0</v>
      </c>
      <c r="I161" s="41">
        <v>0</v>
      </c>
      <c r="K161" s="27"/>
      <c r="M161" s="29"/>
    </row>
    <row r="162" spans="1:13">
      <c r="A162" s="7" t="s">
        <v>63</v>
      </c>
      <c r="B162" s="3" t="s">
        <v>607</v>
      </c>
      <c r="C162" s="6">
        <v>5</v>
      </c>
      <c r="D162" t="s">
        <v>606</v>
      </c>
      <c r="E162" s="39">
        <v>0</v>
      </c>
      <c r="F162" s="39"/>
      <c r="G162" s="39"/>
      <c r="H162" s="41">
        <v>0</v>
      </c>
      <c r="I162" s="41">
        <v>0</v>
      </c>
      <c r="K162" s="27"/>
      <c r="M162" s="29"/>
    </row>
    <row r="163" spans="1:13">
      <c r="A163" s="7" t="s">
        <v>471</v>
      </c>
      <c r="B163" s="3" t="s">
        <v>605</v>
      </c>
      <c r="C163" s="6">
        <v>3</v>
      </c>
      <c r="D163" t="s">
        <v>604</v>
      </c>
      <c r="E163" s="39">
        <v>3970</v>
      </c>
      <c r="F163" s="39"/>
      <c r="G163" s="39"/>
      <c r="H163" s="41">
        <v>11263</v>
      </c>
      <c r="I163" s="41">
        <v>0</v>
      </c>
      <c r="K163" s="27"/>
      <c r="M163" s="29"/>
    </row>
    <row r="164" spans="1:13">
      <c r="A164" s="7" t="s">
        <v>289</v>
      </c>
      <c r="B164" s="3" t="s">
        <v>603</v>
      </c>
      <c r="C164" s="6">
        <v>3</v>
      </c>
      <c r="D164" t="s">
        <v>602</v>
      </c>
      <c r="E164" s="39">
        <v>0</v>
      </c>
      <c r="F164" s="39"/>
      <c r="G164" s="39"/>
      <c r="H164" s="41">
        <v>5209</v>
      </c>
      <c r="I164" s="41">
        <v>0</v>
      </c>
      <c r="K164" s="27"/>
      <c r="M164" s="29"/>
    </row>
    <row r="165" spans="1:13">
      <c r="A165" s="7" t="s">
        <v>362</v>
      </c>
      <c r="B165" s="3" t="s">
        <v>601</v>
      </c>
      <c r="C165" s="6">
        <v>2</v>
      </c>
      <c r="D165" t="s">
        <v>600</v>
      </c>
      <c r="E165" s="39">
        <v>195935</v>
      </c>
      <c r="F165" s="39"/>
      <c r="G165" s="39"/>
      <c r="H165" s="41">
        <v>75504</v>
      </c>
      <c r="I165" s="39">
        <v>46987</v>
      </c>
      <c r="K165" s="27"/>
      <c r="M165" s="29"/>
    </row>
    <row r="166" spans="1:13">
      <c r="A166" s="7" t="s">
        <v>110</v>
      </c>
      <c r="B166" s="3" t="s">
        <v>599</v>
      </c>
      <c r="C166" s="6">
        <v>2</v>
      </c>
      <c r="D166" t="s">
        <v>598</v>
      </c>
      <c r="E166" s="39">
        <v>5266</v>
      </c>
      <c r="F166" s="39"/>
      <c r="G166" s="39"/>
      <c r="H166" s="41">
        <v>0</v>
      </c>
      <c r="I166" s="41">
        <v>0</v>
      </c>
      <c r="K166" s="27"/>
      <c r="M166" s="29"/>
    </row>
    <row r="167" spans="1:13">
      <c r="A167" s="7" t="s">
        <v>110</v>
      </c>
      <c r="B167" s="3" t="s">
        <v>597</v>
      </c>
      <c r="C167" s="6">
        <v>2</v>
      </c>
      <c r="D167" t="s">
        <v>596</v>
      </c>
      <c r="E167" s="39">
        <v>0</v>
      </c>
      <c r="F167" s="39"/>
      <c r="G167" s="39"/>
      <c r="H167" s="41">
        <v>0</v>
      </c>
      <c r="I167" s="41">
        <v>0</v>
      </c>
      <c r="K167" s="27"/>
      <c r="M167" s="29"/>
    </row>
    <row r="168" spans="1:13">
      <c r="A168" s="7" t="s">
        <v>431</v>
      </c>
      <c r="B168" s="3" t="s">
        <v>595</v>
      </c>
      <c r="C168" s="6">
        <v>2</v>
      </c>
      <c r="D168" t="s">
        <v>594</v>
      </c>
      <c r="E168" s="39">
        <f>55+1</f>
        <v>56</v>
      </c>
      <c r="F168" s="39"/>
      <c r="G168" s="39"/>
      <c r="H168" s="41">
        <v>83</v>
      </c>
      <c r="I168" s="41">
        <v>0</v>
      </c>
      <c r="K168" s="27"/>
      <c r="M168" s="29"/>
    </row>
    <row r="169" spans="1:13">
      <c r="A169" s="7" t="s">
        <v>235</v>
      </c>
      <c r="B169" s="3" t="s">
        <v>593</v>
      </c>
      <c r="C169" s="6">
        <v>6</v>
      </c>
      <c r="D169" t="s">
        <v>592</v>
      </c>
      <c r="E169" s="39">
        <f>41680+1</f>
        <v>41681</v>
      </c>
      <c r="F169" s="39"/>
      <c r="G169" s="39"/>
      <c r="H169" s="41">
        <v>0</v>
      </c>
      <c r="I169" s="41">
        <v>0</v>
      </c>
      <c r="K169" s="27"/>
      <c r="M169" s="29"/>
    </row>
    <row r="170" spans="1:13">
      <c r="A170" s="7" t="s">
        <v>39</v>
      </c>
      <c r="B170" s="3" t="s">
        <v>591</v>
      </c>
      <c r="C170" s="6">
        <v>1</v>
      </c>
      <c r="D170" t="s">
        <v>590</v>
      </c>
      <c r="E170" s="39">
        <v>419796</v>
      </c>
      <c r="F170" s="39"/>
      <c r="G170" s="39"/>
      <c r="H170" s="41">
        <v>20850</v>
      </c>
      <c r="I170" s="39">
        <v>10937</v>
      </c>
      <c r="K170" s="27"/>
      <c r="M170" s="29"/>
    </row>
    <row r="171" spans="1:13">
      <c r="A171" s="7" t="s">
        <v>107</v>
      </c>
      <c r="B171" s="3" t="s">
        <v>589</v>
      </c>
      <c r="C171" s="6">
        <v>1</v>
      </c>
      <c r="D171" t="s">
        <v>588</v>
      </c>
      <c r="E171" s="39">
        <f>3138+1</f>
        <v>3139</v>
      </c>
      <c r="F171" s="39"/>
      <c r="G171" s="39"/>
      <c r="H171" s="41">
        <v>0</v>
      </c>
      <c r="I171" s="41">
        <v>0</v>
      </c>
      <c r="K171" s="27"/>
      <c r="M171" s="29"/>
    </row>
    <row r="172" spans="1:13">
      <c r="A172" s="7" t="s">
        <v>79</v>
      </c>
      <c r="B172" s="3" t="s">
        <v>587</v>
      </c>
      <c r="C172" s="6">
        <v>6</v>
      </c>
      <c r="D172" t="s">
        <v>586</v>
      </c>
      <c r="E172" s="39">
        <v>0</v>
      </c>
      <c r="F172" s="39"/>
      <c r="G172" s="39"/>
      <c r="H172" s="41">
        <v>42049</v>
      </c>
      <c r="I172" s="41">
        <v>0</v>
      </c>
      <c r="K172" s="27"/>
      <c r="M172" s="29"/>
    </row>
    <row r="173" spans="1:13">
      <c r="A173" s="7" t="s">
        <v>535</v>
      </c>
      <c r="B173" s="3" t="s">
        <v>585</v>
      </c>
      <c r="C173" s="6">
        <v>7</v>
      </c>
      <c r="D173" t="s">
        <v>584</v>
      </c>
      <c r="E173" s="39">
        <v>0</v>
      </c>
      <c r="F173" s="39"/>
      <c r="G173" s="39"/>
      <c r="H173" s="41">
        <v>0</v>
      </c>
      <c r="I173" s="41">
        <v>0</v>
      </c>
      <c r="K173" s="27"/>
      <c r="M173" s="29"/>
    </row>
    <row r="174" spans="1:13">
      <c r="A174" s="7" t="s">
        <v>71</v>
      </c>
      <c r="B174" s="3" t="s">
        <v>583</v>
      </c>
      <c r="C174" s="6">
        <v>3</v>
      </c>
      <c r="D174" t="s">
        <v>582</v>
      </c>
      <c r="E174" s="39">
        <v>9077</v>
      </c>
      <c r="F174" s="39"/>
      <c r="G174" s="39"/>
      <c r="H174" s="41">
        <v>21332</v>
      </c>
      <c r="I174" s="41">
        <v>0</v>
      </c>
      <c r="K174" s="27"/>
      <c r="M174" s="29"/>
    </row>
    <row r="175" spans="1:13">
      <c r="A175" s="7" t="s">
        <v>136</v>
      </c>
      <c r="B175" s="3" t="s">
        <v>581</v>
      </c>
      <c r="C175" s="6">
        <v>7</v>
      </c>
      <c r="D175" t="s">
        <v>580</v>
      </c>
      <c r="E175" s="39">
        <v>7836</v>
      </c>
      <c r="F175" s="39"/>
      <c r="G175" s="39"/>
      <c r="H175" s="41">
        <v>7643</v>
      </c>
      <c r="I175" s="41">
        <v>0</v>
      </c>
      <c r="K175" s="27"/>
      <c r="M175" s="29"/>
    </row>
    <row r="176" spans="1:13">
      <c r="A176" s="7" t="s">
        <v>235</v>
      </c>
      <c r="B176" s="3" t="s">
        <v>579</v>
      </c>
      <c r="C176" s="6">
        <v>6</v>
      </c>
      <c r="D176" t="s">
        <v>578</v>
      </c>
      <c r="E176" s="39">
        <f>6231+1</f>
        <v>6232</v>
      </c>
      <c r="F176" s="39"/>
      <c r="G176" s="39"/>
      <c r="H176" s="41">
        <v>23561</v>
      </c>
      <c r="I176" s="41">
        <v>0</v>
      </c>
      <c r="K176" s="27"/>
      <c r="M176" s="29"/>
    </row>
    <row r="177" spans="1:13">
      <c r="A177" s="7" t="s">
        <v>240</v>
      </c>
      <c r="B177" s="3" t="s">
        <v>577</v>
      </c>
      <c r="C177" s="6">
        <v>7</v>
      </c>
      <c r="D177" t="s">
        <v>576</v>
      </c>
      <c r="E177" s="39">
        <v>0</v>
      </c>
      <c r="F177" s="39"/>
      <c r="G177" s="39"/>
      <c r="H177" s="41">
        <v>1867</v>
      </c>
      <c r="I177" s="41">
        <v>0</v>
      </c>
      <c r="K177" s="27"/>
      <c r="M177" s="29"/>
    </row>
    <row r="178" spans="1:13">
      <c r="A178" s="7" t="s">
        <v>350</v>
      </c>
      <c r="B178" s="3" t="s">
        <v>575</v>
      </c>
      <c r="C178" s="6">
        <v>9</v>
      </c>
      <c r="D178" t="s">
        <v>574</v>
      </c>
      <c r="E178" s="39">
        <v>597</v>
      </c>
      <c r="F178" s="39"/>
      <c r="G178" s="39"/>
      <c r="H178" s="41">
        <v>0</v>
      </c>
      <c r="I178" s="41">
        <v>0</v>
      </c>
      <c r="K178" s="27"/>
      <c r="M178" s="29"/>
    </row>
    <row r="179" spans="1:13">
      <c r="A179" s="7" t="s">
        <v>74</v>
      </c>
      <c r="B179" s="3" t="s">
        <v>573</v>
      </c>
      <c r="C179" s="6">
        <v>4</v>
      </c>
      <c r="D179" t="s">
        <v>572</v>
      </c>
      <c r="E179" s="39">
        <f>213109+1</f>
        <v>213110</v>
      </c>
      <c r="F179" s="39"/>
      <c r="G179" s="39"/>
      <c r="H179" s="41">
        <v>12587</v>
      </c>
      <c r="I179" s="39">
        <v>20984</v>
      </c>
      <c r="K179" s="27"/>
      <c r="M179" s="29"/>
    </row>
    <row r="180" spans="1:13">
      <c r="A180" s="7" t="s">
        <v>60</v>
      </c>
      <c r="B180" s="3" t="s">
        <v>571</v>
      </c>
      <c r="C180" s="6">
        <v>10</v>
      </c>
      <c r="D180" t="s">
        <v>570</v>
      </c>
      <c r="E180" s="39">
        <v>0</v>
      </c>
      <c r="F180" s="39"/>
      <c r="G180" s="39"/>
      <c r="H180" s="41">
        <v>5227</v>
      </c>
      <c r="I180" s="41">
        <v>0</v>
      </c>
      <c r="K180" s="27"/>
      <c r="M180" s="29"/>
    </row>
    <row r="181" spans="1:13">
      <c r="A181" s="7" t="s">
        <v>71</v>
      </c>
      <c r="B181" s="3" t="s">
        <v>569</v>
      </c>
      <c r="C181" s="6">
        <v>4</v>
      </c>
      <c r="D181" t="s">
        <v>568</v>
      </c>
      <c r="E181" s="39">
        <f>29825+1</f>
        <v>29826</v>
      </c>
      <c r="F181" s="39"/>
      <c r="G181" s="39"/>
      <c r="H181" s="41">
        <v>18567</v>
      </c>
      <c r="I181" s="41">
        <v>0</v>
      </c>
      <c r="K181" s="27"/>
      <c r="M181" s="29"/>
    </row>
    <row r="182" spans="1:13">
      <c r="A182" s="7" t="s">
        <v>107</v>
      </c>
      <c r="B182" s="3" t="s">
        <v>567</v>
      </c>
      <c r="C182" s="6">
        <v>1</v>
      </c>
      <c r="D182" t="s">
        <v>566</v>
      </c>
      <c r="E182" s="39">
        <v>0</v>
      </c>
      <c r="F182" s="39"/>
      <c r="G182" s="39"/>
      <c r="H182" s="41">
        <v>0</v>
      </c>
      <c r="I182" s="41">
        <v>0</v>
      </c>
      <c r="K182" s="27"/>
      <c r="M182" s="29"/>
    </row>
    <row r="183" spans="1:13">
      <c r="A183" s="7" t="s">
        <v>3</v>
      </c>
      <c r="B183" s="3" t="s">
        <v>565</v>
      </c>
      <c r="C183" s="6">
        <v>2</v>
      </c>
      <c r="D183" t="s">
        <v>564</v>
      </c>
      <c r="E183" s="39">
        <v>0</v>
      </c>
      <c r="F183" s="39"/>
      <c r="G183" s="39"/>
      <c r="H183" s="41">
        <v>14145</v>
      </c>
      <c r="I183" s="41">
        <v>0</v>
      </c>
      <c r="K183" s="27"/>
      <c r="M183" s="29"/>
    </row>
    <row r="184" spans="1:13">
      <c r="A184" s="7" t="s">
        <v>3</v>
      </c>
      <c r="B184" s="3" t="s">
        <v>563</v>
      </c>
      <c r="C184" s="6">
        <v>2</v>
      </c>
      <c r="D184" t="s">
        <v>562</v>
      </c>
      <c r="E184" s="39">
        <f>2176+1</f>
        <v>2177</v>
      </c>
      <c r="F184" s="39"/>
      <c r="G184" s="39"/>
      <c r="H184" s="41">
        <v>2203</v>
      </c>
      <c r="I184" s="39">
        <v>5772</v>
      </c>
      <c r="K184" s="27"/>
      <c r="M184" s="29"/>
    </row>
    <row r="185" spans="1:13">
      <c r="A185" s="7" t="s">
        <v>197</v>
      </c>
      <c r="B185" s="3" t="s">
        <v>561</v>
      </c>
      <c r="C185" s="6">
        <v>10</v>
      </c>
      <c r="D185" t="s">
        <v>560</v>
      </c>
      <c r="E185" s="39">
        <f>7318+1</f>
        <v>7319</v>
      </c>
      <c r="F185" s="39"/>
      <c r="G185" s="39"/>
      <c r="H185" s="41">
        <v>0</v>
      </c>
      <c r="I185" s="41">
        <v>0</v>
      </c>
      <c r="K185" s="27"/>
      <c r="M185" s="29"/>
    </row>
    <row r="186" spans="1:13">
      <c r="A186" s="7" t="s">
        <v>110</v>
      </c>
      <c r="B186" s="3" t="s">
        <v>559</v>
      </c>
      <c r="C186" s="6">
        <v>2</v>
      </c>
      <c r="D186" t="s">
        <v>558</v>
      </c>
      <c r="E186" s="39">
        <v>18131</v>
      </c>
      <c r="F186" s="39"/>
      <c r="G186" s="39"/>
      <c r="H186" s="41">
        <v>26624</v>
      </c>
      <c r="I186" s="41">
        <v>0</v>
      </c>
      <c r="K186" s="27"/>
      <c r="M186" s="29"/>
    </row>
    <row r="187" spans="1:13">
      <c r="A187" s="7" t="s">
        <v>168</v>
      </c>
      <c r="B187" s="3" t="s">
        <v>557</v>
      </c>
      <c r="C187" s="6">
        <v>9</v>
      </c>
      <c r="D187" t="s">
        <v>556</v>
      </c>
      <c r="E187" s="39">
        <v>10153</v>
      </c>
      <c r="F187" s="39"/>
      <c r="G187" s="39"/>
      <c r="H187" s="41">
        <v>21396</v>
      </c>
      <c r="I187" s="41">
        <v>0</v>
      </c>
      <c r="K187" s="27"/>
      <c r="M187" s="29"/>
    </row>
    <row r="188" spans="1:13">
      <c r="A188" s="7" t="s">
        <v>210</v>
      </c>
      <c r="B188" s="3" t="s">
        <v>555</v>
      </c>
      <c r="C188" s="6">
        <v>3</v>
      </c>
      <c r="D188" t="s">
        <v>554</v>
      </c>
      <c r="E188" s="39">
        <v>0</v>
      </c>
      <c r="F188" s="39"/>
      <c r="G188" s="39"/>
      <c r="H188" s="41">
        <v>856</v>
      </c>
      <c r="I188" s="41">
        <v>0</v>
      </c>
      <c r="K188" s="27"/>
      <c r="M188" s="29"/>
    </row>
    <row r="189" spans="1:13">
      <c r="A189" s="7" t="s">
        <v>129</v>
      </c>
      <c r="B189" s="3" t="s">
        <v>553</v>
      </c>
      <c r="C189" s="6">
        <v>8</v>
      </c>
      <c r="D189" t="s">
        <v>552</v>
      </c>
      <c r="E189" s="39">
        <v>0</v>
      </c>
      <c r="F189" s="39"/>
      <c r="G189" s="39"/>
      <c r="H189" s="41">
        <v>13336</v>
      </c>
      <c r="I189" s="41">
        <v>0</v>
      </c>
      <c r="K189" s="27"/>
      <c r="M189" s="29"/>
    </row>
    <row r="190" spans="1:13">
      <c r="A190" s="7" t="s">
        <v>176</v>
      </c>
      <c r="B190" s="3" t="s">
        <v>551</v>
      </c>
      <c r="C190" s="6">
        <v>8</v>
      </c>
      <c r="D190" t="s">
        <v>550</v>
      </c>
      <c r="E190" s="39">
        <v>10901</v>
      </c>
      <c r="F190" s="39"/>
      <c r="G190" s="39"/>
      <c r="H190" s="41">
        <v>452</v>
      </c>
      <c r="I190" s="41">
        <v>0</v>
      </c>
      <c r="K190" s="27"/>
      <c r="M190" s="29"/>
    </row>
    <row r="191" spans="1:13">
      <c r="A191" s="7" t="s">
        <v>3</v>
      </c>
      <c r="B191" s="3" t="s">
        <v>549</v>
      </c>
      <c r="C191" s="6">
        <v>2</v>
      </c>
      <c r="D191" t="s">
        <v>548</v>
      </c>
      <c r="E191" s="39">
        <v>0</v>
      </c>
      <c r="F191" s="39"/>
      <c r="G191" s="39"/>
      <c r="H191" s="41">
        <v>50</v>
      </c>
      <c r="I191" s="41">
        <v>0</v>
      </c>
      <c r="K191" s="27"/>
      <c r="M191" s="29"/>
    </row>
    <row r="192" spans="1:13">
      <c r="A192" s="7" t="s">
        <v>3</v>
      </c>
      <c r="B192" s="3" t="s">
        <v>547</v>
      </c>
      <c r="C192" s="6">
        <v>2</v>
      </c>
      <c r="D192" t="s">
        <v>546</v>
      </c>
      <c r="E192" s="39">
        <v>15</v>
      </c>
      <c r="F192" s="39"/>
      <c r="G192" s="39"/>
      <c r="H192" s="41">
        <v>0</v>
      </c>
      <c r="I192" s="41">
        <v>0</v>
      </c>
      <c r="K192" s="27"/>
      <c r="M192" s="29"/>
    </row>
    <row r="193" spans="1:13">
      <c r="A193" s="7" t="s">
        <v>235</v>
      </c>
      <c r="B193" s="3" t="s">
        <v>545</v>
      </c>
      <c r="C193" s="6">
        <v>6</v>
      </c>
      <c r="D193" t="s">
        <v>544</v>
      </c>
      <c r="E193" s="39">
        <v>6601</v>
      </c>
      <c r="F193" s="39"/>
      <c r="G193" s="39"/>
      <c r="H193" s="41">
        <v>3784</v>
      </c>
      <c r="I193" s="41">
        <v>0</v>
      </c>
      <c r="K193" s="27"/>
      <c r="M193" s="29"/>
    </row>
    <row r="194" spans="1:13">
      <c r="A194" s="7" t="s">
        <v>284</v>
      </c>
      <c r="B194" s="3" t="s">
        <v>543</v>
      </c>
      <c r="C194" s="6">
        <v>5</v>
      </c>
      <c r="D194" t="s">
        <v>542</v>
      </c>
      <c r="E194" s="39">
        <f>12200+1</f>
        <v>12201</v>
      </c>
      <c r="F194" s="39"/>
      <c r="G194" s="39"/>
      <c r="H194" s="41">
        <v>3047</v>
      </c>
      <c r="I194" s="41">
        <v>0</v>
      </c>
      <c r="K194" s="27"/>
      <c r="M194" s="29"/>
    </row>
    <row r="195" spans="1:13">
      <c r="A195" s="7" t="s">
        <v>265</v>
      </c>
      <c r="B195" s="3" t="s">
        <v>541</v>
      </c>
      <c r="C195" s="6">
        <v>6</v>
      </c>
      <c r="D195" t="s">
        <v>540</v>
      </c>
      <c r="E195" s="39">
        <v>67</v>
      </c>
      <c r="F195" s="39"/>
      <c r="G195" s="39"/>
      <c r="H195" s="41">
        <v>5223</v>
      </c>
      <c r="I195" s="41">
        <v>0</v>
      </c>
      <c r="K195" s="27"/>
      <c r="M195" s="29"/>
    </row>
    <row r="196" spans="1:13">
      <c r="A196" s="7" t="s">
        <v>171</v>
      </c>
      <c r="B196" s="3" t="s">
        <v>539</v>
      </c>
      <c r="C196" s="6">
        <v>10</v>
      </c>
      <c r="D196" t="s">
        <v>538</v>
      </c>
      <c r="E196" s="39">
        <f>14809+1</f>
        <v>14810</v>
      </c>
      <c r="F196" s="39"/>
      <c r="G196" s="39"/>
      <c r="H196" s="41">
        <v>0</v>
      </c>
      <c r="I196" s="41">
        <v>0</v>
      </c>
      <c r="K196" s="27"/>
      <c r="M196" s="29"/>
    </row>
    <row r="197" spans="1:13">
      <c r="A197" s="7" t="s">
        <v>139</v>
      </c>
      <c r="B197" s="3" t="s">
        <v>537</v>
      </c>
      <c r="C197" s="6">
        <v>11</v>
      </c>
      <c r="D197" t="s">
        <v>536</v>
      </c>
      <c r="E197" s="39">
        <v>8827</v>
      </c>
      <c r="F197" s="39"/>
      <c r="G197" s="39"/>
      <c r="H197" s="41">
        <v>0</v>
      </c>
      <c r="I197" s="41">
        <v>0</v>
      </c>
      <c r="K197" s="27"/>
      <c r="M197" s="29"/>
    </row>
    <row r="198" spans="1:13">
      <c r="A198" s="7" t="s">
        <v>535</v>
      </c>
      <c r="B198" s="3" t="s">
        <v>534</v>
      </c>
      <c r="C198" s="6">
        <v>7</v>
      </c>
      <c r="D198" t="s">
        <v>533</v>
      </c>
      <c r="E198" s="39">
        <v>2586</v>
      </c>
      <c r="F198" s="39"/>
      <c r="G198" s="39"/>
      <c r="H198" s="41">
        <v>7231</v>
      </c>
      <c r="I198" s="41">
        <v>0</v>
      </c>
      <c r="K198" s="27"/>
      <c r="M198" s="29"/>
    </row>
    <row r="199" spans="1:13">
      <c r="A199" s="7" t="s">
        <v>27</v>
      </c>
      <c r="B199" s="3" t="s">
        <v>532</v>
      </c>
      <c r="C199" s="6">
        <v>2</v>
      </c>
      <c r="D199" t="s">
        <v>531</v>
      </c>
      <c r="E199" s="39">
        <f>832238+1</f>
        <v>832239</v>
      </c>
      <c r="F199" s="39"/>
      <c r="G199" s="39"/>
      <c r="H199" s="41">
        <v>326467</v>
      </c>
      <c r="I199" s="39">
        <v>304192</v>
      </c>
      <c r="K199" s="27"/>
      <c r="M199" s="29"/>
    </row>
    <row r="200" spans="1:13">
      <c r="A200" s="7" t="s">
        <v>63</v>
      </c>
      <c r="B200" s="3" t="s">
        <v>530</v>
      </c>
      <c r="C200" s="6">
        <v>6</v>
      </c>
      <c r="D200" t="s">
        <v>529</v>
      </c>
      <c r="E200" s="39">
        <v>2851</v>
      </c>
      <c r="F200" s="39"/>
      <c r="G200" s="39"/>
      <c r="H200" s="41">
        <v>12779</v>
      </c>
      <c r="I200" s="41">
        <v>0</v>
      </c>
      <c r="K200" s="27"/>
      <c r="M200" s="29"/>
    </row>
    <row r="201" spans="1:13">
      <c r="A201" s="7" t="s">
        <v>136</v>
      </c>
      <c r="B201" s="3" t="s">
        <v>528</v>
      </c>
      <c r="C201" s="6">
        <v>7</v>
      </c>
      <c r="D201" t="s">
        <v>527</v>
      </c>
      <c r="E201" s="39">
        <f>201717+1</f>
        <v>201718</v>
      </c>
      <c r="F201" s="39"/>
      <c r="G201" s="39"/>
      <c r="H201" s="41">
        <v>26250</v>
      </c>
      <c r="I201" s="39">
        <v>1490</v>
      </c>
      <c r="K201" s="27"/>
      <c r="M201" s="29"/>
    </row>
    <row r="202" spans="1:13">
      <c r="A202" s="7" t="s">
        <v>179</v>
      </c>
      <c r="B202" s="3" t="s">
        <v>526</v>
      </c>
      <c r="C202" s="6">
        <v>12</v>
      </c>
      <c r="D202" t="s">
        <v>525</v>
      </c>
      <c r="E202" s="39">
        <v>10279</v>
      </c>
      <c r="F202" s="39"/>
      <c r="G202" s="39"/>
      <c r="H202" s="41">
        <v>2941</v>
      </c>
      <c r="I202" s="39">
        <v>10893</v>
      </c>
      <c r="K202" s="27"/>
      <c r="M202" s="29"/>
    </row>
    <row r="203" spans="1:13">
      <c r="A203" s="7" t="s">
        <v>47</v>
      </c>
      <c r="B203" s="3" t="s">
        <v>524</v>
      </c>
      <c r="C203" s="6">
        <v>1</v>
      </c>
      <c r="D203" t="s">
        <v>523</v>
      </c>
      <c r="E203" s="39">
        <v>556</v>
      </c>
      <c r="F203" s="39"/>
      <c r="G203" s="39"/>
      <c r="H203" s="41">
        <v>3153</v>
      </c>
      <c r="I203" s="41">
        <v>0</v>
      </c>
      <c r="K203" s="27"/>
      <c r="M203" s="29"/>
    </row>
    <row r="204" spans="1:13">
      <c r="A204" s="7" t="s">
        <v>97</v>
      </c>
      <c r="B204" s="3" t="s">
        <v>522</v>
      </c>
      <c r="C204" s="6">
        <v>9</v>
      </c>
      <c r="D204" t="s">
        <v>521</v>
      </c>
      <c r="E204" s="39">
        <v>0</v>
      </c>
      <c r="F204" s="39"/>
      <c r="G204" s="39"/>
      <c r="H204" s="41">
        <v>0</v>
      </c>
      <c r="I204" s="41">
        <v>0</v>
      </c>
      <c r="K204" s="27"/>
      <c r="M204" s="29"/>
    </row>
    <row r="205" spans="1:13">
      <c r="A205" s="7" t="s">
        <v>94</v>
      </c>
      <c r="B205" s="3" t="s">
        <v>520</v>
      </c>
      <c r="C205" s="6">
        <v>8</v>
      </c>
      <c r="D205" t="s">
        <v>519</v>
      </c>
      <c r="E205" s="39">
        <v>135873</v>
      </c>
      <c r="F205" s="39"/>
      <c r="G205" s="39"/>
      <c r="H205" s="41">
        <v>84594</v>
      </c>
      <c r="I205" s="41">
        <v>0</v>
      </c>
      <c r="K205" s="27"/>
      <c r="M205" s="29"/>
    </row>
    <row r="206" spans="1:13">
      <c r="A206" s="7" t="s">
        <v>63</v>
      </c>
      <c r="B206" s="3" t="s">
        <v>518</v>
      </c>
      <c r="C206" s="6">
        <v>8</v>
      </c>
      <c r="D206" t="s">
        <v>517</v>
      </c>
      <c r="E206" s="39">
        <v>13999</v>
      </c>
      <c r="F206" s="39"/>
      <c r="G206" s="39"/>
      <c r="H206" s="41">
        <v>30207</v>
      </c>
      <c r="I206" s="41">
        <v>0</v>
      </c>
      <c r="K206" s="27"/>
      <c r="M206" s="29"/>
    </row>
    <row r="207" spans="1:13">
      <c r="A207" s="7" t="s">
        <v>317</v>
      </c>
      <c r="B207" s="3" t="s">
        <v>516</v>
      </c>
      <c r="C207" s="6">
        <v>6</v>
      </c>
      <c r="D207" t="s">
        <v>515</v>
      </c>
      <c r="E207" s="39">
        <v>77738</v>
      </c>
      <c r="F207" s="39"/>
      <c r="G207" s="39"/>
      <c r="H207" s="41">
        <v>0</v>
      </c>
      <c r="I207" s="41">
        <v>0</v>
      </c>
      <c r="K207" s="27"/>
      <c r="M207" s="29"/>
    </row>
    <row r="208" spans="1:13">
      <c r="A208" s="7" t="s">
        <v>27</v>
      </c>
      <c r="B208" s="3" t="s">
        <v>514</v>
      </c>
      <c r="C208" s="6">
        <v>2</v>
      </c>
      <c r="D208" t="s">
        <v>513</v>
      </c>
      <c r="E208" s="39">
        <v>0</v>
      </c>
      <c r="F208" s="39"/>
      <c r="G208" s="39"/>
      <c r="H208" s="41">
        <v>0</v>
      </c>
      <c r="I208" s="41">
        <v>0</v>
      </c>
      <c r="K208" s="27"/>
      <c r="M208" s="29"/>
    </row>
    <row r="209" spans="1:13">
      <c r="A209" s="7" t="s">
        <v>24</v>
      </c>
      <c r="B209" s="3" t="s">
        <v>512</v>
      </c>
      <c r="C209" s="6">
        <v>5</v>
      </c>
      <c r="D209" t="s">
        <v>511</v>
      </c>
      <c r="E209" s="39">
        <v>107904</v>
      </c>
      <c r="F209" s="39"/>
      <c r="G209" s="39"/>
      <c r="H209" s="41">
        <v>0</v>
      </c>
      <c r="I209" s="41">
        <v>0</v>
      </c>
      <c r="K209" s="27"/>
      <c r="M209" s="29"/>
    </row>
    <row r="210" spans="1:13">
      <c r="A210" s="7" t="s">
        <v>18</v>
      </c>
      <c r="B210" s="3" t="s">
        <v>510</v>
      </c>
      <c r="C210" s="6">
        <v>5</v>
      </c>
      <c r="D210" t="s">
        <v>509</v>
      </c>
      <c r="E210" s="39">
        <v>0</v>
      </c>
      <c r="F210" s="39"/>
      <c r="G210" s="39"/>
      <c r="H210" s="41">
        <v>0</v>
      </c>
      <c r="I210" s="41">
        <v>0</v>
      </c>
      <c r="K210" s="27"/>
      <c r="M210" s="29"/>
    </row>
    <row r="211" spans="1:13">
      <c r="A211" s="7" t="s">
        <v>265</v>
      </c>
      <c r="B211" s="3" t="s">
        <v>508</v>
      </c>
      <c r="C211" s="6">
        <v>6</v>
      </c>
      <c r="D211" t="s">
        <v>507</v>
      </c>
      <c r="E211" s="39">
        <v>9502</v>
      </c>
      <c r="F211" s="39"/>
      <c r="G211" s="39"/>
      <c r="H211" s="41">
        <v>0</v>
      </c>
      <c r="I211" s="41">
        <v>0</v>
      </c>
      <c r="K211" s="27"/>
      <c r="M211" s="29"/>
    </row>
    <row r="212" spans="1:13">
      <c r="A212" s="7" t="s">
        <v>27</v>
      </c>
      <c r="B212" s="3" t="s">
        <v>506</v>
      </c>
      <c r="C212" s="6">
        <v>2</v>
      </c>
      <c r="D212" t="s">
        <v>505</v>
      </c>
      <c r="E212" s="39">
        <v>0</v>
      </c>
      <c r="F212" s="39"/>
      <c r="G212" s="39"/>
      <c r="H212" s="41">
        <v>0</v>
      </c>
      <c r="I212" s="41">
        <v>0</v>
      </c>
      <c r="K212" s="27"/>
      <c r="M212" s="29"/>
    </row>
    <row r="213" spans="1:13">
      <c r="A213" s="7" t="s">
        <v>296</v>
      </c>
      <c r="B213" s="3" t="s">
        <v>504</v>
      </c>
      <c r="C213" s="6">
        <v>10</v>
      </c>
      <c r="D213" t="s">
        <v>503</v>
      </c>
      <c r="E213" s="39">
        <v>0</v>
      </c>
      <c r="F213" s="39"/>
      <c r="G213" s="39"/>
      <c r="H213" s="41">
        <v>30434</v>
      </c>
      <c r="I213" s="41">
        <v>0</v>
      </c>
      <c r="K213" s="27"/>
      <c r="M213" s="29"/>
    </row>
    <row r="214" spans="1:13">
      <c r="A214" s="7" t="s">
        <v>502</v>
      </c>
      <c r="B214" s="3" t="s">
        <v>501</v>
      </c>
      <c r="C214" s="6">
        <v>12</v>
      </c>
      <c r="D214" t="s">
        <v>500</v>
      </c>
      <c r="E214" s="39">
        <v>0</v>
      </c>
      <c r="F214" s="39"/>
      <c r="G214" s="39"/>
      <c r="H214" s="41">
        <v>6755</v>
      </c>
      <c r="I214" s="41">
        <v>0</v>
      </c>
      <c r="K214" s="27"/>
      <c r="M214" s="29"/>
    </row>
    <row r="215" spans="1:13">
      <c r="A215" s="7" t="s">
        <v>499</v>
      </c>
      <c r="B215" s="3" t="s">
        <v>498</v>
      </c>
      <c r="C215" s="6">
        <v>4</v>
      </c>
      <c r="D215" t="s">
        <v>497</v>
      </c>
      <c r="E215" s="39">
        <v>0</v>
      </c>
      <c r="F215" s="39"/>
      <c r="G215" s="39"/>
      <c r="H215" s="41">
        <v>6557</v>
      </c>
      <c r="I215" s="41">
        <v>0</v>
      </c>
      <c r="K215" s="27"/>
      <c r="M215" s="29"/>
    </row>
    <row r="216" spans="1:13">
      <c r="A216" s="7" t="s">
        <v>36</v>
      </c>
      <c r="B216" s="3" t="s">
        <v>496</v>
      </c>
      <c r="C216" s="6">
        <v>6</v>
      </c>
      <c r="D216" t="s">
        <v>495</v>
      </c>
      <c r="E216" s="39">
        <f>57185+1</f>
        <v>57186</v>
      </c>
      <c r="F216" s="39"/>
      <c r="G216" s="39"/>
      <c r="H216" s="41">
        <v>6559</v>
      </c>
      <c r="I216" s="39">
        <v>15311</v>
      </c>
      <c r="K216" s="27"/>
      <c r="M216" s="29"/>
    </row>
    <row r="217" spans="1:13">
      <c r="A217" s="7" t="s">
        <v>494</v>
      </c>
      <c r="B217" s="3" t="s">
        <v>493</v>
      </c>
      <c r="C217" s="6">
        <v>8</v>
      </c>
      <c r="D217" t="s">
        <v>492</v>
      </c>
      <c r="E217" s="39">
        <v>0</v>
      </c>
      <c r="F217" s="39"/>
      <c r="G217" s="39"/>
      <c r="H217" s="41">
        <v>1883</v>
      </c>
      <c r="I217" s="41">
        <v>0</v>
      </c>
      <c r="K217" s="27"/>
      <c r="M217" s="29"/>
    </row>
    <row r="218" spans="1:13">
      <c r="A218" s="7" t="s">
        <v>107</v>
      </c>
      <c r="B218" s="3" t="s">
        <v>491</v>
      </c>
      <c r="C218" s="6">
        <v>1</v>
      </c>
      <c r="D218" t="s">
        <v>490</v>
      </c>
      <c r="E218" s="39">
        <f>16387+1</f>
        <v>16388</v>
      </c>
      <c r="F218" s="39"/>
      <c r="G218" s="39"/>
      <c r="H218" s="41">
        <v>115788</v>
      </c>
      <c r="I218" s="39">
        <v>2886</v>
      </c>
      <c r="K218" s="27"/>
      <c r="M218" s="29"/>
    </row>
    <row r="219" spans="1:13">
      <c r="A219" s="7" t="s">
        <v>489</v>
      </c>
      <c r="B219" s="3" t="s">
        <v>488</v>
      </c>
      <c r="C219" s="6">
        <v>11</v>
      </c>
      <c r="D219" t="s">
        <v>487</v>
      </c>
      <c r="E219" s="39">
        <v>38583</v>
      </c>
      <c r="F219" s="39"/>
      <c r="G219" s="39"/>
      <c r="H219" s="41">
        <v>22723</v>
      </c>
      <c r="I219" s="39">
        <v>7797</v>
      </c>
      <c r="K219" s="27"/>
      <c r="M219" s="29"/>
    </row>
    <row r="220" spans="1:13">
      <c r="A220" s="7" t="s">
        <v>335</v>
      </c>
      <c r="B220" s="3" t="s">
        <v>486</v>
      </c>
      <c r="C220" s="6">
        <v>1</v>
      </c>
      <c r="D220" t="s">
        <v>485</v>
      </c>
      <c r="E220" s="39">
        <v>0</v>
      </c>
      <c r="F220" s="39"/>
      <c r="G220" s="39"/>
      <c r="H220" s="41">
        <v>0</v>
      </c>
      <c r="I220" s="39">
        <v>3533</v>
      </c>
      <c r="K220" s="27"/>
      <c r="M220" s="29"/>
    </row>
    <row r="221" spans="1:13">
      <c r="A221" s="7" t="s">
        <v>484</v>
      </c>
      <c r="B221" s="3" t="s">
        <v>483</v>
      </c>
      <c r="C221" s="6">
        <v>12</v>
      </c>
      <c r="D221" t="s">
        <v>482</v>
      </c>
      <c r="E221" s="39">
        <v>0</v>
      </c>
      <c r="F221" s="39"/>
      <c r="G221" s="39"/>
      <c r="H221" s="41">
        <v>0</v>
      </c>
      <c r="I221" s="41">
        <v>0</v>
      </c>
      <c r="K221" s="27"/>
      <c r="M221" s="29"/>
    </row>
    <row r="222" spans="1:13">
      <c r="A222" s="7" t="s">
        <v>160</v>
      </c>
      <c r="B222" s="3" t="s">
        <v>481</v>
      </c>
      <c r="C222" s="6">
        <v>9</v>
      </c>
      <c r="D222" t="s">
        <v>480</v>
      </c>
      <c r="E222" s="39">
        <f>62281+1</f>
        <v>62282</v>
      </c>
      <c r="F222" s="39"/>
      <c r="G222" s="39"/>
      <c r="H222" s="41">
        <v>126249</v>
      </c>
      <c r="I222" s="41">
        <v>0</v>
      </c>
      <c r="K222" s="27"/>
      <c r="M222" s="29"/>
    </row>
    <row r="223" spans="1:13">
      <c r="A223" s="7" t="s">
        <v>107</v>
      </c>
      <c r="B223" s="3" t="s">
        <v>479</v>
      </c>
      <c r="C223" s="6">
        <v>1</v>
      </c>
      <c r="D223" t="s">
        <v>478</v>
      </c>
      <c r="E223" s="39">
        <v>0</v>
      </c>
      <c r="F223" s="39"/>
      <c r="G223" s="39"/>
      <c r="H223" s="41">
        <v>0</v>
      </c>
      <c r="I223" s="41">
        <v>0</v>
      </c>
      <c r="K223" s="27"/>
      <c r="M223" s="29"/>
    </row>
    <row r="224" spans="1:13">
      <c r="A224" s="7" t="s">
        <v>27</v>
      </c>
      <c r="B224" s="3" t="s">
        <v>477</v>
      </c>
      <c r="C224" s="6">
        <v>2</v>
      </c>
      <c r="D224" t="s">
        <v>476</v>
      </c>
      <c r="E224" s="39">
        <v>19806</v>
      </c>
      <c r="F224" s="39"/>
      <c r="G224" s="39"/>
      <c r="H224" s="41">
        <v>76432</v>
      </c>
      <c r="I224" s="39">
        <v>6291</v>
      </c>
      <c r="K224" s="27"/>
      <c r="M224" s="29"/>
    </row>
    <row r="225" spans="1:13">
      <c r="A225" s="7" t="s">
        <v>362</v>
      </c>
      <c r="B225" s="3" t="s">
        <v>475</v>
      </c>
      <c r="C225" s="6">
        <v>2</v>
      </c>
      <c r="D225" t="s">
        <v>474</v>
      </c>
      <c r="E225" s="39">
        <v>13212</v>
      </c>
      <c r="F225" s="39"/>
      <c r="G225" s="39"/>
      <c r="H225" s="41">
        <v>13337</v>
      </c>
      <c r="I225" s="41">
        <v>0</v>
      </c>
      <c r="K225" s="27"/>
      <c r="M225" s="29"/>
    </row>
    <row r="226" spans="1:13">
      <c r="A226" s="7" t="s">
        <v>47</v>
      </c>
      <c r="B226" s="3" t="s">
        <v>473</v>
      </c>
      <c r="C226" s="6">
        <v>1</v>
      </c>
      <c r="D226" t="s">
        <v>472</v>
      </c>
      <c r="E226" s="39">
        <v>14000569</v>
      </c>
      <c r="F226" s="39"/>
      <c r="G226" s="39"/>
      <c r="H226" s="41">
        <v>917975</v>
      </c>
      <c r="I226" s="39">
        <v>262615</v>
      </c>
      <c r="K226" s="27"/>
      <c r="M226" s="29"/>
    </row>
    <row r="227" spans="1:13">
      <c r="A227" s="7" t="s">
        <v>471</v>
      </c>
      <c r="B227" s="3" t="s">
        <v>470</v>
      </c>
      <c r="C227" s="6">
        <v>3</v>
      </c>
      <c r="D227" t="s">
        <v>469</v>
      </c>
      <c r="E227" s="39">
        <v>3888</v>
      </c>
      <c r="F227" s="39"/>
      <c r="G227" s="39"/>
      <c r="H227" s="41">
        <v>0</v>
      </c>
      <c r="I227" s="41">
        <v>0</v>
      </c>
      <c r="K227" s="27"/>
      <c r="M227" s="29"/>
    </row>
    <row r="228" spans="1:13">
      <c r="A228" s="7" t="s">
        <v>168</v>
      </c>
      <c r="B228" s="3" t="s">
        <v>468</v>
      </c>
      <c r="C228" s="6">
        <v>9</v>
      </c>
      <c r="D228" t="s">
        <v>467</v>
      </c>
      <c r="E228" s="39">
        <v>16422</v>
      </c>
      <c r="F228" s="39"/>
      <c r="G228" s="39"/>
      <c r="H228" s="41">
        <v>27286</v>
      </c>
      <c r="I228" s="41">
        <v>0</v>
      </c>
      <c r="K228" s="27"/>
      <c r="M228" s="29"/>
    </row>
    <row r="229" spans="1:13">
      <c r="A229" s="7" t="s">
        <v>136</v>
      </c>
      <c r="B229" s="3" t="s">
        <v>466</v>
      </c>
      <c r="C229" s="6">
        <v>7</v>
      </c>
      <c r="D229" t="s">
        <v>465</v>
      </c>
      <c r="E229" s="39">
        <f>1198+1</f>
        <v>1199</v>
      </c>
      <c r="F229" s="39"/>
      <c r="G229" s="39"/>
      <c r="H229" s="41">
        <v>8224</v>
      </c>
      <c r="I229" s="41">
        <v>0</v>
      </c>
      <c r="K229" s="27"/>
      <c r="M229" s="29"/>
    </row>
    <row r="230" spans="1:13">
      <c r="A230" s="7" t="s">
        <v>464</v>
      </c>
      <c r="B230" s="3" t="s">
        <v>463</v>
      </c>
      <c r="C230" s="6">
        <v>10</v>
      </c>
      <c r="D230" t="s">
        <v>462</v>
      </c>
      <c r="E230" s="39">
        <v>44409</v>
      </c>
      <c r="F230" s="39"/>
      <c r="G230" s="39"/>
      <c r="H230" s="41">
        <v>0</v>
      </c>
      <c r="I230" s="41">
        <v>0</v>
      </c>
      <c r="K230" s="27"/>
      <c r="M230" s="29"/>
    </row>
    <row r="231" spans="1:13">
      <c r="A231" s="7" t="s">
        <v>27</v>
      </c>
      <c r="B231" s="3" t="s">
        <v>461</v>
      </c>
      <c r="C231" s="6">
        <v>2</v>
      </c>
      <c r="D231" t="s">
        <v>460</v>
      </c>
      <c r="E231" s="39">
        <f>58757+1</f>
        <v>58758</v>
      </c>
      <c r="F231" s="39"/>
      <c r="G231" s="39"/>
      <c r="H231" s="41">
        <v>26179</v>
      </c>
      <c r="I231" s="41">
        <v>0</v>
      </c>
      <c r="K231" s="27"/>
      <c r="M231" s="29"/>
    </row>
    <row r="232" spans="1:13">
      <c r="A232" s="7" t="s">
        <v>431</v>
      </c>
      <c r="B232" s="3" t="s">
        <v>459</v>
      </c>
      <c r="C232" s="6">
        <v>2</v>
      </c>
      <c r="D232" t="s">
        <v>458</v>
      </c>
      <c r="E232" s="39">
        <v>0</v>
      </c>
      <c r="F232" s="39"/>
      <c r="G232" s="39"/>
      <c r="H232" s="41">
        <v>15240</v>
      </c>
      <c r="I232" s="41">
        <v>0</v>
      </c>
      <c r="K232" s="27"/>
      <c r="M232" s="29"/>
    </row>
    <row r="233" spans="1:13">
      <c r="A233" s="7" t="s">
        <v>68</v>
      </c>
      <c r="B233" s="3" t="s">
        <v>457</v>
      </c>
      <c r="C233" s="6">
        <v>5</v>
      </c>
      <c r="D233" t="s">
        <v>456</v>
      </c>
      <c r="E233" s="39">
        <f>11574+1</f>
        <v>11575</v>
      </c>
      <c r="F233" s="39"/>
      <c r="G233" s="39"/>
      <c r="H233" s="41">
        <v>2516</v>
      </c>
      <c r="I233" s="41">
        <v>0</v>
      </c>
      <c r="K233" s="27"/>
      <c r="M233" s="29"/>
    </row>
    <row r="234" spans="1:13">
      <c r="A234" s="7" t="s">
        <v>431</v>
      </c>
      <c r="B234" s="3" t="s">
        <v>455</v>
      </c>
      <c r="C234" s="6">
        <v>2</v>
      </c>
      <c r="D234" t="s">
        <v>454</v>
      </c>
      <c r="E234" s="39">
        <v>0</v>
      </c>
      <c r="F234" s="39"/>
      <c r="G234" s="39"/>
      <c r="H234" s="41">
        <v>0</v>
      </c>
      <c r="I234" s="41">
        <v>0</v>
      </c>
      <c r="K234" s="27"/>
      <c r="M234" s="29"/>
    </row>
    <row r="235" spans="1:13">
      <c r="A235" s="7" t="s">
        <v>97</v>
      </c>
      <c r="B235" s="3" t="s">
        <v>453</v>
      </c>
      <c r="C235" s="6">
        <v>9</v>
      </c>
      <c r="D235" t="s">
        <v>452</v>
      </c>
      <c r="E235" s="39">
        <v>2471</v>
      </c>
      <c r="F235" s="39"/>
      <c r="G235" s="39"/>
      <c r="H235" s="41">
        <v>0</v>
      </c>
      <c r="I235" s="41">
        <v>0</v>
      </c>
      <c r="K235" s="27"/>
      <c r="M235" s="29"/>
    </row>
    <row r="236" spans="1:13">
      <c r="A236" s="7" t="s">
        <v>27</v>
      </c>
      <c r="B236" s="3" t="s">
        <v>451</v>
      </c>
      <c r="C236" s="6">
        <v>2</v>
      </c>
      <c r="D236" t="s">
        <v>450</v>
      </c>
      <c r="E236" s="39">
        <v>3621</v>
      </c>
      <c r="F236" s="39"/>
      <c r="G236" s="39"/>
      <c r="H236" s="41">
        <v>3548</v>
      </c>
      <c r="I236" s="41">
        <v>0</v>
      </c>
      <c r="K236" s="27"/>
      <c r="M236" s="29"/>
    </row>
    <row r="237" spans="1:13">
      <c r="A237" s="7" t="s">
        <v>107</v>
      </c>
      <c r="B237" s="3" t="s">
        <v>449</v>
      </c>
      <c r="C237" s="6">
        <v>1</v>
      </c>
      <c r="D237" t="s">
        <v>448</v>
      </c>
      <c r="E237" s="39">
        <v>27722</v>
      </c>
      <c r="F237" s="39"/>
      <c r="G237" s="39"/>
      <c r="H237" s="41">
        <v>67571</v>
      </c>
      <c r="I237" s="41">
        <v>0</v>
      </c>
      <c r="K237" s="27"/>
      <c r="M237" s="29"/>
    </row>
    <row r="238" spans="1:13">
      <c r="A238" s="7" t="s">
        <v>107</v>
      </c>
      <c r="B238" s="3" t="s">
        <v>447</v>
      </c>
      <c r="C238" s="6">
        <v>1</v>
      </c>
      <c r="D238" t="s">
        <v>446</v>
      </c>
      <c r="E238" s="39">
        <v>2354</v>
      </c>
      <c r="F238" s="39"/>
      <c r="G238" s="39"/>
      <c r="H238" s="41">
        <v>553</v>
      </c>
      <c r="I238" s="41">
        <v>0</v>
      </c>
      <c r="K238" s="27"/>
      <c r="M238" s="29"/>
    </row>
    <row r="239" spans="1:13">
      <c r="A239" s="7" t="s">
        <v>18</v>
      </c>
      <c r="B239" s="3" t="s">
        <v>445</v>
      </c>
      <c r="C239" s="6">
        <v>5</v>
      </c>
      <c r="D239" t="s">
        <v>444</v>
      </c>
      <c r="E239" s="39">
        <f>9574+1</f>
        <v>9575</v>
      </c>
      <c r="F239" s="39"/>
      <c r="G239" s="39"/>
      <c r="H239" s="41">
        <v>0</v>
      </c>
      <c r="I239" s="41">
        <v>0</v>
      </c>
      <c r="K239" s="27"/>
      <c r="M239" s="29"/>
    </row>
    <row r="240" spans="1:13">
      <c r="A240" s="7" t="s">
        <v>36</v>
      </c>
      <c r="B240" s="3" t="s">
        <v>443</v>
      </c>
      <c r="C240" s="6">
        <v>6</v>
      </c>
      <c r="D240" t="s">
        <v>442</v>
      </c>
      <c r="E240" s="39">
        <v>52613</v>
      </c>
      <c r="F240" s="39"/>
      <c r="G240" s="39"/>
      <c r="H240" s="41">
        <v>30072</v>
      </c>
      <c r="I240" s="39">
        <v>19707</v>
      </c>
      <c r="K240" s="27"/>
      <c r="M240" s="29"/>
    </row>
    <row r="241" spans="1:13">
      <c r="A241" s="7" t="s">
        <v>171</v>
      </c>
      <c r="B241" s="3" t="s">
        <v>441</v>
      </c>
      <c r="C241" s="6">
        <v>10</v>
      </c>
      <c r="D241" t="s">
        <v>440</v>
      </c>
      <c r="E241" s="39">
        <v>611</v>
      </c>
      <c r="F241" s="39"/>
      <c r="G241" s="39"/>
      <c r="H241" s="41">
        <v>0</v>
      </c>
      <c r="I241" s="41">
        <v>0</v>
      </c>
      <c r="K241" s="27"/>
      <c r="M241" s="29"/>
    </row>
    <row r="242" spans="1:13">
      <c r="A242" s="7" t="s">
        <v>24</v>
      </c>
      <c r="B242" s="3" t="s">
        <v>439</v>
      </c>
      <c r="C242" s="6">
        <v>5</v>
      </c>
      <c r="D242" t="s">
        <v>438</v>
      </c>
      <c r="E242" s="39">
        <f>3953+1</f>
        <v>3954</v>
      </c>
      <c r="F242" s="39"/>
      <c r="G242" s="39"/>
      <c r="H242" s="41">
        <v>8400</v>
      </c>
      <c r="I242" s="41">
        <v>0</v>
      </c>
      <c r="K242" s="27"/>
      <c r="M242" s="29"/>
    </row>
    <row r="243" spans="1:13">
      <c r="A243" s="7" t="s">
        <v>265</v>
      </c>
      <c r="B243" s="3" t="s">
        <v>437</v>
      </c>
      <c r="C243" s="6">
        <v>6</v>
      </c>
      <c r="D243" t="s">
        <v>436</v>
      </c>
      <c r="E243" s="39">
        <v>4864</v>
      </c>
      <c r="F243" s="39"/>
      <c r="G243" s="39"/>
      <c r="H243" s="41">
        <v>546</v>
      </c>
      <c r="I243" s="41">
        <v>0</v>
      </c>
      <c r="K243" s="27"/>
      <c r="M243" s="29"/>
    </row>
    <row r="244" spans="1:13">
      <c r="A244" s="7" t="s">
        <v>197</v>
      </c>
      <c r="B244" s="3" t="s">
        <v>435</v>
      </c>
      <c r="C244" s="6">
        <v>10</v>
      </c>
      <c r="D244" t="s">
        <v>434</v>
      </c>
      <c r="E244" s="39">
        <v>7241</v>
      </c>
      <c r="F244" s="39"/>
      <c r="G244" s="39"/>
      <c r="H244" s="41">
        <v>0</v>
      </c>
      <c r="I244" s="41">
        <v>0</v>
      </c>
      <c r="K244" s="27"/>
      <c r="M244" s="29"/>
    </row>
    <row r="245" spans="1:13">
      <c r="A245" s="7" t="s">
        <v>107</v>
      </c>
      <c r="B245" s="3" t="s">
        <v>433</v>
      </c>
      <c r="C245" s="6">
        <v>1</v>
      </c>
      <c r="D245" t="s">
        <v>432</v>
      </c>
      <c r="E245" s="39">
        <v>10021</v>
      </c>
      <c r="F245" s="39"/>
      <c r="G245" s="39"/>
      <c r="H245" s="41">
        <v>8239</v>
      </c>
      <c r="I245" s="39">
        <v>11154</v>
      </c>
      <c r="K245" s="27"/>
      <c r="M245" s="29"/>
    </row>
    <row r="246" spans="1:13">
      <c r="A246" s="7" t="s">
        <v>431</v>
      </c>
      <c r="B246" s="3" t="s">
        <v>430</v>
      </c>
      <c r="C246" s="6">
        <v>2</v>
      </c>
      <c r="D246" t="s">
        <v>429</v>
      </c>
      <c r="E246" s="39">
        <v>1939</v>
      </c>
      <c r="F246" s="39"/>
      <c r="G246" s="39"/>
      <c r="H246" s="41">
        <v>0</v>
      </c>
      <c r="I246" s="41">
        <v>0</v>
      </c>
      <c r="K246" s="27"/>
      <c r="M246" s="29"/>
    </row>
    <row r="247" spans="1:13">
      <c r="A247" s="7" t="s">
        <v>192</v>
      </c>
      <c r="B247" s="3" t="s">
        <v>428</v>
      </c>
      <c r="C247" s="6">
        <v>7</v>
      </c>
      <c r="D247" t="s">
        <v>427</v>
      </c>
      <c r="E247" s="39">
        <v>3425</v>
      </c>
      <c r="F247" s="39"/>
      <c r="G247" s="39"/>
      <c r="H247" s="41">
        <v>29598</v>
      </c>
      <c r="I247" s="41">
        <v>0</v>
      </c>
      <c r="K247" s="27"/>
      <c r="M247" s="29"/>
    </row>
    <row r="248" spans="1:13">
      <c r="A248" s="7" t="s">
        <v>18</v>
      </c>
      <c r="B248" s="3" t="s">
        <v>426</v>
      </c>
      <c r="C248" s="6">
        <v>5</v>
      </c>
      <c r="D248" t="s">
        <v>425</v>
      </c>
      <c r="E248" s="39">
        <v>0</v>
      </c>
      <c r="F248" s="39"/>
      <c r="G248" s="39"/>
      <c r="H248" s="41">
        <v>0</v>
      </c>
      <c r="I248" s="41">
        <v>0</v>
      </c>
      <c r="K248" s="27"/>
      <c r="M248" s="29"/>
    </row>
    <row r="249" spans="1:13">
      <c r="A249" s="7" t="s">
        <v>63</v>
      </c>
      <c r="B249" s="3" t="s">
        <v>424</v>
      </c>
      <c r="C249" s="6">
        <v>6</v>
      </c>
      <c r="D249" t="s">
        <v>423</v>
      </c>
      <c r="E249" s="39">
        <v>0</v>
      </c>
      <c r="F249" s="39"/>
      <c r="G249" s="39"/>
      <c r="H249" s="41">
        <v>3440</v>
      </c>
      <c r="I249" s="39">
        <v>9065</v>
      </c>
      <c r="K249" s="27"/>
      <c r="M249" s="29"/>
    </row>
    <row r="250" spans="1:13">
      <c r="A250" s="7" t="s">
        <v>219</v>
      </c>
      <c r="B250" s="3" t="s">
        <v>422</v>
      </c>
      <c r="C250" s="6">
        <v>11</v>
      </c>
      <c r="D250" t="s">
        <v>421</v>
      </c>
      <c r="E250" s="39">
        <f>3158+1</f>
        <v>3159</v>
      </c>
      <c r="F250" s="39"/>
      <c r="G250" s="39"/>
      <c r="H250" s="41">
        <v>25399</v>
      </c>
      <c r="I250" s="41">
        <v>0</v>
      </c>
      <c r="K250" s="27"/>
      <c r="M250" s="29"/>
    </row>
    <row r="251" spans="1:13">
      <c r="A251" s="7" t="s">
        <v>94</v>
      </c>
      <c r="B251" s="3" t="s">
        <v>420</v>
      </c>
      <c r="C251" s="6">
        <v>8</v>
      </c>
      <c r="D251" t="s">
        <v>419</v>
      </c>
      <c r="E251" s="39">
        <v>131</v>
      </c>
      <c r="F251" s="39"/>
      <c r="G251" s="39"/>
      <c r="H251" s="41">
        <v>0</v>
      </c>
      <c r="I251" s="41">
        <v>0</v>
      </c>
      <c r="K251" s="27"/>
      <c r="M251" s="29"/>
    </row>
    <row r="252" spans="1:13">
      <c r="A252" s="7" t="s">
        <v>47</v>
      </c>
      <c r="B252" s="3" t="s">
        <v>418</v>
      </c>
      <c r="C252" s="6">
        <v>1</v>
      </c>
      <c r="D252" t="s">
        <v>417</v>
      </c>
      <c r="E252" s="39">
        <v>0</v>
      </c>
      <c r="F252" s="39"/>
      <c r="G252" s="39"/>
      <c r="H252" s="41">
        <v>0</v>
      </c>
      <c r="I252" s="41">
        <v>0</v>
      </c>
      <c r="K252" s="27"/>
      <c r="M252" s="29"/>
    </row>
    <row r="253" spans="1:13">
      <c r="A253" s="7" t="s">
        <v>107</v>
      </c>
      <c r="B253" s="3" t="s">
        <v>416</v>
      </c>
      <c r="C253" s="6">
        <v>1</v>
      </c>
      <c r="D253" t="s">
        <v>415</v>
      </c>
      <c r="E253" s="39">
        <v>0</v>
      </c>
      <c r="F253" s="39"/>
      <c r="G253" s="39"/>
      <c r="H253" s="41">
        <v>0</v>
      </c>
      <c r="I253" s="41">
        <v>0</v>
      </c>
      <c r="K253" s="27"/>
      <c r="M253" s="29"/>
    </row>
    <row r="254" spans="1:13">
      <c r="A254" s="7" t="s">
        <v>11</v>
      </c>
      <c r="B254" s="3" t="s">
        <v>414</v>
      </c>
      <c r="C254" s="6">
        <v>2</v>
      </c>
      <c r="D254" t="s">
        <v>413</v>
      </c>
      <c r="E254" s="39">
        <v>0</v>
      </c>
      <c r="F254" s="39"/>
      <c r="G254" s="39"/>
      <c r="H254" s="41">
        <v>0</v>
      </c>
      <c r="I254" s="41">
        <v>0</v>
      </c>
      <c r="K254" s="27"/>
      <c r="M254" s="29"/>
    </row>
    <row r="255" spans="1:13">
      <c r="A255" s="7" t="s">
        <v>87</v>
      </c>
      <c r="B255" s="3" t="s">
        <v>412</v>
      </c>
      <c r="C255" s="6">
        <v>3</v>
      </c>
      <c r="D255" t="s">
        <v>411</v>
      </c>
      <c r="E255" s="39">
        <v>0</v>
      </c>
      <c r="F255" s="39"/>
      <c r="G255" s="39"/>
      <c r="H255" s="41">
        <v>0</v>
      </c>
      <c r="I255" s="41">
        <v>0</v>
      </c>
      <c r="K255" s="27"/>
      <c r="M255" s="29"/>
    </row>
    <row r="256" spans="1:13">
      <c r="A256" s="7" t="s">
        <v>100</v>
      </c>
      <c r="B256" s="3" t="s">
        <v>410</v>
      </c>
      <c r="C256" s="6">
        <v>6</v>
      </c>
      <c r="D256" t="s">
        <v>409</v>
      </c>
      <c r="E256" s="39">
        <f>9130+1</f>
        <v>9131</v>
      </c>
      <c r="F256" s="39"/>
      <c r="G256" s="39"/>
      <c r="H256" s="41">
        <v>10306</v>
      </c>
      <c r="I256" s="41">
        <v>0</v>
      </c>
      <c r="K256" s="27"/>
      <c r="M256" s="29"/>
    </row>
    <row r="257" spans="1:13">
      <c r="A257" s="7" t="s">
        <v>107</v>
      </c>
      <c r="B257" s="3" t="s">
        <v>408</v>
      </c>
      <c r="C257" s="6">
        <v>1</v>
      </c>
      <c r="D257" t="s">
        <v>407</v>
      </c>
      <c r="E257" s="39">
        <v>0</v>
      </c>
      <c r="F257" s="39"/>
      <c r="G257" s="39"/>
      <c r="H257" s="41">
        <v>0</v>
      </c>
      <c r="I257" s="41">
        <v>0</v>
      </c>
      <c r="K257" s="27"/>
      <c r="M257" s="29"/>
    </row>
    <row r="258" spans="1:13">
      <c r="A258" s="7" t="s">
        <v>350</v>
      </c>
      <c r="B258" s="3" t="s">
        <v>406</v>
      </c>
      <c r="C258" s="6">
        <v>9</v>
      </c>
      <c r="D258" t="s">
        <v>405</v>
      </c>
      <c r="E258" s="39">
        <v>0</v>
      </c>
      <c r="F258" s="39"/>
      <c r="G258" s="39"/>
      <c r="H258" s="41">
        <v>0</v>
      </c>
      <c r="I258" s="41">
        <v>0</v>
      </c>
      <c r="K258" s="27"/>
      <c r="M258" s="29"/>
    </row>
    <row r="259" spans="1:13">
      <c r="A259" s="7" t="s">
        <v>335</v>
      </c>
      <c r="B259" s="3" t="s">
        <v>404</v>
      </c>
      <c r="C259" s="6">
        <v>1</v>
      </c>
      <c r="D259" t="s">
        <v>403</v>
      </c>
      <c r="E259" s="39">
        <v>0</v>
      </c>
      <c r="F259" s="39"/>
      <c r="G259" s="39"/>
      <c r="H259" s="41">
        <v>0</v>
      </c>
      <c r="I259" s="41">
        <v>0</v>
      </c>
      <c r="K259" s="27"/>
      <c r="M259" s="29"/>
    </row>
    <row r="260" spans="1:13">
      <c r="A260" s="7" t="s">
        <v>350</v>
      </c>
      <c r="B260" s="3" t="s">
        <v>402</v>
      </c>
      <c r="C260" s="6">
        <v>9</v>
      </c>
      <c r="D260" t="s">
        <v>401</v>
      </c>
      <c r="E260" s="39">
        <f>55872+1</f>
        <v>55873</v>
      </c>
      <c r="F260" s="39"/>
      <c r="G260" s="39"/>
      <c r="H260" s="41">
        <v>0</v>
      </c>
      <c r="I260" s="41">
        <v>0</v>
      </c>
      <c r="K260" s="27"/>
      <c r="M260" s="29"/>
    </row>
    <row r="261" spans="1:13">
      <c r="A261" s="7" t="s">
        <v>203</v>
      </c>
      <c r="B261" s="3" t="s">
        <v>400</v>
      </c>
      <c r="C261" s="6">
        <v>12</v>
      </c>
      <c r="D261" t="s">
        <v>399</v>
      </c>
      <c r="E261" s="39">
        <f>19811+1</f>
        <v>19812</v>
      </c>
      <c r="F261" s="39"/>
      <c r="G261" s="39"/>
      <c r="H261" s="41">
        <v>4561</v>
      </c>
      <c r="I261" s="41">
        <v>0</v>
      </c>
      <c r="K261" s="27"/>
      <c r="M261" s="29"/>
    </row>
    <row r="262" spans="1:13">
      <c r="A262" s="7" t="s">
        <v>163</v>
      </c>
      <c r="B262" s="3" t="s">
        <v>398</v>
      </c>
      <c r="C262" s="6">
        <v>4</v>
      </c>
      <c r="D262" t="s">
        <v>397</v>
      </c>
      <c r="E262" s="39">
        <v>2150</v>
      </c>
      <c r="F262" s="39"/>
      <c r="G262" s="39"/>
      <c r="H262" s="41">
        <v>0</v>
      </c>
      <c r="I262" s="41">
        <v>0</v>
      </c>
      <c r="K262" s="27"/>
      <c r="M262" s="29"/>
    </row>
    <row r="263" spans="1:13">
      <c r="A263" s="7" t="s">
        <v>11</v>
      </c>
      <c r="B263" s="3" t="s">
        <v>396</v>
      </c>
      <c r="C263" s="6">
        <v>2</v>
      </c>
      <c r="D263" t="s">
        <v>395</v>
      </c>
      <c r="E263" s="39">
        <v>0</v>
      </c>
      <c r="F263" s="39"/>
      <c r="G263" s="39"/>
      <c r="H263" s="41">
        <v>3</v>
      </c>
      <c r="I263" s="41">
        <v>0</v>
      </c>
      <c r="K263" s="27"/>
      <c r="M263" s="29"/>
    </row>
    <row r="264" spans="1:13">
      <c r="A264" s="7" t="s">
        <v>47</v>
      </c>
      <c r="B264" s="3" t="s">
        <v>394</v>
      </c>
      <c r="C264" s="6">
        <v>1</v>
      </c>
      <c r="D264" t="s">
        <v>393</v>
      </c>
      <c r="E264" s="39">
        <v>98977</v>
      </c>
      <c r="F264" s="39"/>
      <c r="G264" s="39"/>
      <c r="H264" s="41">
        <v>0</v>
      </c>
      <c r="I264" s="39">
        <v>2973</v>
      </c>
      <c r="K264" s="27"/>
      <c r="M264" s="29"/>
    </row>
    <row r="265" spans="1:13">
      <c r="A265" s="7" t="s">
        <v>100</v>
      </c>
      <c r="B265" s="3" t="s">
        <v>392</v>
      </c>
      <c r="C265" s="6">
        <v>6</v>
      </c>
      <c r="D265" t="s">
        <v>391</v>
      </c>
      <c r="E265" s="39">
        <v>0</v>
      </c>
      <c r="F265" s="39"/>
      <c r="G265" s="39"/>
      <c r="H265" s="41">
        <v>0</v>
      </c>
      <c r="I265" s="41">
        <v>0</v>
      </c>
      <c r="K265" s="27"/>
      <c r="M265" s="29"/>
    </row>
    <row r="266" spans="1:13">
      <c r="A266" s="7" t="s">
        <v>107</v>
      </c>
      <c r="B266" s="3" t="s">
        <v>390</v>
      </c>
      <c r="C266" s="6">
        <v>1</v>
      </c>
      <c r="D266" t="s">
        <v>389</v>
      </c>
      <c r="E266" s="39">
        <f>19347+1</f>
        <v>19348</v>
      </c>
      <c r="F266" s="44"/>
      <c r="G266" s="39"/>
      <c r="H266" s="41">
        <v>4603</v>
      </c>
      <c r="I266" s="41">
        <v>0</v>
      </c>
      <c r="K266" s="27"/>
      <c r="M266" s="29"/>
    </row>
    <row r="267" spans="1:13">
      <c r="A267" s="7" t="s">
        <v>176</v>
      </c>
      <c r="B267" s="3" t="s">
        <v>388</v>
      </c>
      <c r="C267" s="6">
        <v>8</v>
      </c>
      <c r="D267" t="s">
        <v>387</v>
      </c>
      <c r="E267" s="39">
        <v>19146</v>
      </c>
      <c r="F267" s="39"/>
      <c r="G267" s="39"/>
      <c r="H267" s="41">
        <v>0</v>
      </c>
      <c r="I267" s="41">
        <v>0</v>
      </c>
      <c r="K267" s="27"/>
      <c r="M267" s="29"/>
    </row>
    <row r="268" spans="1:13">
      <c r="A268" s="7" t="s">
        <v>176</v>
      </c>
      <c r="B268" s="3" t="s">
        <v>386</v>
      </c>
      <c r="C268" s="6">
        <v>8</v>
      </c>
      <c r="D268" t="s">
        <v>385</v>
      </c>
      <c r="E268" s="39">
        <f>80751+1</f>
        <v>80752</v>
      </c>
      <c r="F268" s="39"/>
      <c r="G268" s="39"/>
      <c r="H268" s="41">
        <v>0</v>
      </c>
      <c r="I268" s="41">
        <v>0</v>
      </c>
      <c r="K268" s="27"/>
      <c r="M268" s="29"/>
    </row>
    <row r="269" spans="1:13">
      <c r="A269" s="7" t="s">
        <v>36</v>
      </c>
      <c r="B269" s="3" t="s">
        <v>384</v>
      </c>
      <c r="C269" s="6">
        <v>6</v>
      </c>
      <c r="D269" t="s">
        <v>383</v>
      </c>
      <c r="E269" s="39">
        <v>1843</v>
      </c>
      <c r="F269" s="39"/>
      <c r="G269" s="39"/>
      <c r="H269" s="41">
        <v>7928</v>
      </c>
      <c r="I269" s="41">
        <v>0</v>
      </c>
      <c r="K269" s="27"/>
      <c r="M269" s="29"/>
    </row>
    <row r="270" spans="1:13">
      <c r="A270" s="7" t="s">
        <v>74</v>
      </c>
      <c r="B270" s="3" t="s">
        <v>382</v>
      </c>
      <c r="C270" s="6">
        <v>4</v>
      </c>
      <c r="D270" t="s">
        <v>381</v>
      </c>
      <c r="E270" s="39">
        <v>4911</v>
      </c>
      <c r="F270" s="39"/>
      <c r="G270" s="39"/>
      <c r="H270" s="41">
        <v>291</v>
      </c>
      <c r="I270" s="41">
        <v>0</v>
      </c>
      <c r="K270" s="27"/>
      <c r="M270" s="29"/>
    </row>
    <row r="271" spans="1:13">
      <c r="A271" s="7" t="s">
        <v>240</v>
      </c>
      <c r="B271" s="3" t="s">
        <v>380</v>
      </c>
      <c r="C271" s="6">
        <v>7</v>
      </c>
      <c r="D271" t="s">
        <v>379</v>
      </c>
      <c r="E271" s="39">
        <v>0</v>
      </c>
      <c r="F271" s="39"/>
      <c r="G271" s="39"/>
      <c r="H271" s="41">
        <v>0</v>
      </c>
      <c r="I271" s="41">
        <v>0</v>
      </c>
      <c r="K271" s="27"/>
      <c r="M271" s="29"/>
    </row>
    <row r="272" spans="1:13">
      <c r="A272" s="7" t="s">
        <v>27</v>
      </c>
      <c r="B272" s="3" t="s">
        <v>378</v>
      </c>
      <c r="C272" s="6">
        <v>2</v>
      </c>
      <c r="D272" t="s">
        <v>377</v>
      </c>
      <c r="E272" s="39">
        <v>0</v>
      </c>
      <c r="F272" s="39"/>
      <c r="G272" s="39"/>
      <c r="H272" s="41">
        <v>1</v>
      </c>
      <c r="I272" s="41">
        <v>0</v>
      </c>
      <c r="K272" s="27"/>
      <c r="M272" s="29"/>
    </row>
    <row r="273" spans="1:13">
      <c r="A273" s="7" t="s">
        <v>139</v>
      </c>
      <c r="B273" s="3" t="s">
        <v>376</v>
      </c>
      <c r="C273" s="6">
        <v>11</v>
      </c>
      <c r="D273" t="s">
        <v>375</v>
      </c>
      <c r="E273" s="39">
        <v>14318</v>
      </c>
      <c r="F273" s="39"/>
      <c r="G273" s="39"/>
      <c r="H273" s="41">
        <v>24926</v>
      </c>
      <c r="I273" s="41">
        <v>0</v>
      </c>
      <c r="K273" s="27"/>
      <c r="M273" s="29"/>
    </row>
    <row r="274" spans="1:13">
      <c r="A274" s="7" t="s">
        <v>36</v>
      </c>
      <c r="B274" s="3" t="s">
        <v>374</v>
      </c>
      <c r="C274" s="6">
        <v>6</v>
      </c>
      <c r="D274" t="s">
        <v>373</v>
      </c>
      <c r="E274" s="39">
        <v>63902</v>
      </c>
      <c r="F274" s="39"/>
      <c r="G274" s="39"/>
      <c r="H274" s="41">
        <v>18820</v>
      </c>
      <c r="I274" s="39">
        <v>51868</v>
      </c>
      <c r="K274" s="27"/>
      <c r="M274" s="29"/>
    </row>
    <row r="275" spans="1:13">
      <c r="A275" s="7" t="s">
        <v>52</v>
      </c>
      <c r="B275" s="3" t="s">
        <v>372</v>
      </c>
      <c r="C275" s="6">
        <v>10</v>
      </c>
      <c r="D275" t="s">
        <v>371</v>
      </c>
      <c r="E275" s="39">
        <v>12654</v>
      </c>
      <c r="F275" s="39"/>
      <c r="G275" s="39"/>
      <c r="H275" s="41">
        <v>0</v>
      </c>
      <c r="I275" s="41">
        <v>0</v>
      </c>
      <c r="K275" s="27"/>
      <c r="M275" s="29"/>
    </row>
    <row r="276" spans="1:13">
      <c r="A276" s="7" t="s">
        <v>171</v>
      </c>
      <c r="B276" s="3" t="s">
        <v>370</v>
      </c>
      <c r="C276" s="6">
        <v>10</v>
      </c>
      <c r="D276" t="s">
        <v>369</v>
      </c>
      <c r="E276" s="39">
        <v>12433</v>
      </c>
      <c r="F276" s="39"/>
      <c r="G276" s="39"/>
      <c r="H276" s="41">
        <v>0</v>
      </c>
      <c r="I276" s="41">
        <v>0</v>
      </c>
      <c r="K276" s="27"/>
      <c r="M276" s="29"/>
    </row>
    <row r="277" spans="1:13">
      <c r="A277" s="7" t="s">
        <v>110</v>
      </c>
      <c r="B277" s="3" t="s">
        <v>368</v>
      </c>
      <c r="C277" s="6">
        <v>2</v>
      </c>
      <c r="D277" t="s">
        <v>367</v>
      </c>
      <c r="E277" s="39">
        <v>0</v>
      </c>
      <c r="F277" s="39"/>
      <c r="G277" s="39"/>
      <c r="H277" s="41">
        <v>0</v>
      </c>
      <c r="I277" s="41">
        <v>0</v>
      </c>
      <c r="K277" s="27"/>
      <c r="M277" s="29"/>
    </row>
    <row r="278" spans="1:13">
      <c r="A278" s="7" t="s">
        <v>284</v>
      </c>
      <c r="B278" s="3" t="s">
        <v>366</v>
      </c>
      <c r="C278" s="6">
        <v>5</v>
      </c>
      <c r="D278" t="s">
        <v>365</v>
      </c>
      <c r="E278" s="39">
        <f>37992+1</f>
        <v>37993</v>
      </c>
      <c r="F278" s="39"/>
      <c r="G278" s="39"/>
      <c r="H278" s="41">
        <v>48057</v>
      </c>
      <c r="I278" s="41">
        <v>0</v>
      </c>
      <c r="K278" s="27"/>
      <c r="M278" s="29"/>
    </row>
    <row r="279" spans="1:13">
      <c r="A279" s="7" t="s">
        <v>39</v>
      </c>
      <c r="B279" s="3" t="s">
        <v>364</v>
      </c>
      <c r="C279" s="6">
        <v>2</v>
      </c>
      <c r="D279" t="s">
        <v>363</v>
      </c>
      <c r="E279" s="39">
        <v>0</v>
      </c>
      <c r="F279" s="39"/>
      <c r="G279" s="39"/>
      <c r="H279" s="41">
        <v>1577</v>
      </c>
      <c r="I279" s="41">
        <v>0</v>
      </c>
      <c r="K279" s="27"/>
      <c r="M279" s="29"/>
    </row>
    <row r="280" spans="1:13">
      <c r="A280" s="7" t="s">
        <v>362</v>
      </c>
      <c r="B280" s="3" t="s">
        <v>361</v>
      </c>
      <c r="C280" s="6">
        <v>2</v>
      </c>
      <c r="D280" t="s">
        <v>360</v>
      </c>
      <c r="E280" s="39">
        <v>6937</v>
      </c>
      <c r="F280" s="39"/>
      <c r="G280" s="39"/>
      <c r="H280" s="41">
        <v>8411</v>
      </c>
      <c r="I280" s="41">
        <v>0</v>
      </c>
      <c r="K280" s="27"/>
      <c r="M280" s="29"/>
    </row>
    <row r="281" spans="1:13">
      <c r="A281" s="7" t="s">
        <v>230</v>
      </c>
      <c r="B281" s="3" t="s">
        <v>359</v>
      </c>
      <c r="C281" s="6">
        <v>3</v>
      </c>
      <c r="D281" t="s">
        <v>358</v>
      </c>
      <c r="E281" s="39">
        <v>50</v>
      </c>
      <c r="F281" s="39"/>
      <c r="G281" s="39"/>
      <c r="H281" s="41">
        <v>0</v>
      </c>
      <c r="I281" s="41">
        <v>0</v>
      </c>
      <c r="K281" s="27"/>
      <c r="M281" s="29"/>
    </row>
    <row r="282" spans="1:13">
      <c r="A282" s="7" t="s">
        <v>357</v>
      </c>
      <c r="B282" s="3" t="s">
        <v>356</v>
      </c>
      <c r="C282" s="6">
        <v>11</v>
      </c>
      <c r="D282" t="s">
        <v>355</v>
      </c>
      <c r="E282" s="39">
        <v>0</v>
      </c>
      <c r="F282" s="39"/>
      <c r="G282" s="39"/>
      <c r="H282" s="41">
        <v>0</v>
      </c>
      <c r="I282" s="41">
        <v>0</v>
      </c>
      <c r="K282" s="27"/>
      <c r="M282" s="29"/>
    </row>
    <row r="283" spans="1:13">
      <c r="A283" s="7" t="s">
        <v>94</v>
      </c>
      <c r="B283" s="3" t="s">
        <v>354</v>
      </c>
      <c r="C283" s="6">
        <v>8</v>
      </c>
      <c r="D283" t="s">
        <v>353</v>
      </c>
      <c r="E283" s="39">
        <v>124</v>
      </c>
      <c r="F283" s="39"/>
      <c r="G283" s="39"/>
      <c r="H283" s="41">
        <v>0</v>
      </c>
      <c r="I283" s="41">
        <v>0</v>
      </c>
      <c r="K283" s="27"/>
      <c r="M283" s="29"/>
    </row>
    <row r="284" spans="1:13">
      <c r="A284" s="7" t="s">
        <v>107</v>
      </c>
      <c r="B284" s="3" t="s">
        <v>352</v>
      </c>
      <c r="C284" s="6">
        <v>1</v>
      </c>
      <c r="D284" t="s">
        <v>351</v>
      </c>
      <c r="E284" s="39">
        <v>2745</v>
      </c>
      <c r="F284" s="39"/>
      <c r="G284" s="39"/>
      <c r="H284" s="41">
        <v>2687</v>
      </c>
      <c r="I284" s="41">
        <v>0</v>
      </c>
      <c r="K284" s="27"/>
      <c r="M284" s="29"/>
    </row>
    <row r="285" spans="1:13">
      <c r="A285" s="7" t="s">
        <v>350</v>
      </c>
      <c r="B285" s="3" t="s">
        <v>349</v>
      </c>
      <c r="C285" s="6">
        <v>9</v>
      </c>
      <c r="D285" t="s">
        <v>348</v>
      </c>
      <c r="E285" s="39">
        <v>0</v>
      </c>
      <c r="F285" s="39"/>
      <c r="G285" s="39"/>
      <c r="H285" s="41">
        <v>0</v>
      </c>
      <c r="I285" s="41">
        <v>0</v>
      </c>
      <c r="K285" s="27"/>
      <c r="M285" s="29"/>
    </row>
    <row r="286" spans="1:13">
      <c r="A286" s="7" t="s">
        <v>322</v>
      </c>
      <c r="B286" s="3" t="s">
        <v>347</v>
      </c>
      <c r="C286" s="6">
        <v>12</v>
      </c>
      <c r="D286" t="s">
        <v>346</v>
      </c>
      <c r="E286" s="39">
        <v>6544</v>
      </c>
      <c r="F286" s="39"/>
      <c r="G286" s="39"/>
      <c r="H286" s="41">
        <v>10965</v>
      </c>
      <c r="I286" s="41">
        <v>0</v>
      </c>
      <c r="K286" s="27"/>
      <c r="M286" s="29"/>
    </row>
    <row r="287" spans="1:13">
      <c r="A287" s="7" t="s">
        <v>24</v>
      </c>
      <c r="B287" s="3" t="s">
        <v>345</v>
      </c>
      <c r="C287" s="6">
        <v>5</v>
      </c>
      <c r="D287" t="s">
        <v>344</v>
      </c>
      <c r="E287" s="39">
        <v>9016</v>
      </c>
      <c r="F287" s="39"/>
      <c r="G287" s="39"/>
      <c r="H287" s="41">
        <v>0</v>
      </c>
      <c r="I287" s="41">
        <v>0</v>
      </c>
      <c r="K287" s="27"/>
      <c r="M287" s="29"/>
    </row>
    <row r="288" spans="1:13">
      <c r="A288" s="7" t="s">
        <v>210</v>
      </c>
      <c r="B288" s="3" t="s">
        <v>343</v>
      </c>
      <c r="C288" s="6">
        <v>3</v>
      </c>
      <c r="D288" t="s">
        <v>342</v>
      </c>
      <c r="E288" s="39">
        <v>35238</v>
      </c>
      <c r="F288" s="39"/>
      <c r="G288" s="39"/>
      <c r="H288" s="41">
        <v>20097</v>
      </c>
      <c r="I288" s="41">
        <v>0</v>
      </c>
      <c r="K288" s="27"/>
      <c r="M288" s="29"/>
    </row>
    <row r="289" spans="1:13">
      <c r="A289" s="7" t="s">
        <v>200</v>
      </c>
      <c r="B289" s="3" t="s">
        <v>341</v>
      </c>
      <c r="C289" s="6">
        <v>11</v>
      </c>
      <c r="D289" t="s">
        <v>340</v>
      </c>
      <c r="E289" s="39">
        <v>628</v>
      </c>
      <c r="F289" s="39"/>
      <c r="G289" s="39"/>
      <c r="H289" s="41">
        <v>0</v>
      </c>
      <c r="I289" s="41">
        <v>0</v>
      </c>
      <c r="K289" s="27"/>
      <c r="M289" s="29"/>
    </row>
    <row r="290" spans="1:13">
      <c r="A290" s="7" t="s">
        <v>240</v>
      </c>
      <c r="B290" s="3" t="s">
        <v>339</v>
      </c>
      <c r="C290" s="6">
        <v>7</v>
      </c>
      <c r="D290" t="s">
        <v>338</v>
      </c>
      <c r="E290" s="39">
        <v>0</v>
      </c>
      <c r="F290" s="39"/>
      <c r="G290" s="39"/>
      <c r="H290" s="41">
        <v>10506</v>
      </c>
      <c r="I290" s="41">
        <v>0</v>
      </c>
      <c r="K290" s="27"/>
      <c r="M290" s="29"/>
    </row>
    <row r="291" spans="1:13">
      <c r="A291" s="7" t="s">
        <v>24</v>
      </c>
      <c r="B291" s="3" t="s">
        <v>337</v>
      </c>
      <c r="C291" s="6">
        <v>5</v>
      </c>
      <c r="D291" t="s">
        <v>336</v>
      </c>
      <c r="E291" s="39">
        <v>0</v>
      </c>
      <c r="F291" s="39"/>
      <c r="G291" s="39"/>
      <c r="H291" s="41">
        <v>22</v>
      </c>
      <c r="I291" s="41">
        <v>0</v>
      </c>
      <c r="K291" s="27"/>
      <c r="M291" s="29"/>
    </row>
    <row r="292" spans="1:13">
      <c r="A292" s="7" t="s">
        <v>335</v>
      </c>
      <c r="B292" s="3" t="s">
        <v>334</v>
      </c>
      <c r="C292" s="6">
        <v>1</v>
      </c>
      <c r="D292" t="s">
        <v>333</v>
      </c>
      <c r="E292" s="39">
        <v>0</v>
      </c>
      <c r="F292" s="39"/>
      <c r="G292" s="39"/>
      <c r="H292" s="41">
        <v>32109</v>
      </c>
      <c r="I292" s="41">
        <v>0</v>
      </c>
      <c r="K292" s="27"/>
      <c r="M292" s="29"/>
    </row>
    <row r="293" spans="1:13">
      <c r="A293" s="7" t="s">
        <v>284</v>
      </c>
      <c r="B293" s="3" t="s">
        <v>332</v>
      </c>
      <c r="C293" s="6">
        <v>5</v>
      </c>
      <c r="D293" t="s">
        <v>331</v>
      </c>
      <c r="E293" s="39">
        <v>32721</v>
      </c>
      <c r="F293" s="39"/>
      <c r="G293" s="39"/>
      <c r="H293" s="41">
        <v>10139</v>
      </c>
      <c r="I293" s="41">
        <v>0</v>
      </c>
      <c r="K293" s="27"/>
      <c r="M293" s="29"/>
    </row>
    <row r="294" spans="1:13">
      <c r="A294" s="7" t="s">
        <v>210</v>
      </c>
      <c r="B294" s="3" t="s">
        <v>330</v>
      </c>
      <c r="C294" s="6">
        <v>3</v>
      </c>
      <c r="D294" t="s">
        <v>329</v>
      </c>
      <c r="E294" s="39">
        <f>6116+1</f>
        <v>6117</v>
      </c>
      <c r="F294" s="39"/>
      <c r="G294" s="39"/>
      <c r="H294" s="41">
        <v>0</v>
      </c>
      <c r="I294" s="41">
        <v>0</v>
      </c>
      <c r="K294" s="27"/>
      <c r="M294" s="29"/>
    </row>
    <row r="295" spans="1:13">
      <c r="A295" s="7" t="s">
        <v>284</v>
      </c>
      <c r="B295" s="3" t="s">
        <v>328</v>
      </c>
      <c r="C295" s="6">
        <v>5</v>
      </c>
      <c r="D295" t="s">
        <v>327</v>
      </c>
      <c r="E295" s="39">
        <v>8214</v>
      </c>
      <c r="F295" s="39"/>
      <c r="G295" s="39"/>
      <c r="H295" s="41">
        <v>8154</v>
      </c>
      <c r="I295" s="41">
        <v>0</v>
      </c>
      <c r="K295" s="27"/>
      <c r="M295" s="29"/>
    </row>
    <row r="296" spans="1:13">
      <c r="A296" s="7" t="s">
        <v>87</v>
      </c>
      <c r="B296" s="3" t="s">
        <v>326</v>
      </c>
      <c r="C296" s="6">
        <v>3</v>
      </c>
      <c r="D296" t="s">
        <v>325</v>
      </c>
      <c r="E296" s="39">
        <v>0</v>
      </c>
      <c r="F296" s="39"/>
      <c r="G296" s="39"/>
      <c r="H296" s="41">
        <v>0</v>
      </c>
      <c r="I296" s="41">
        <v>0</v>
      </c>
      <c r="K296" s="27"/>
      <c r="M296" s="29"/>
    </row>
    <row r="297" spans="1:13">
      <c r="A297" s="7" t="s">
        <v>150</v>
      </c>
      <c r="B297" s="3" t="s">
        <v>324</v>
      </c>
      <c r="C297" s="6">
        <v>11</v>
      </c>
      <c r="D297" t="s">
        <v>323</v>
      </c>
      <c r="E297" s="39">
        <v>0</v>
      </c>
      <c r="F297" s="39"/>
      <c r="G297" s="39"/>
      <c r="H297" s="41">
        <v>0</v>
      </c>
      <c r="I297" s="41">
        <v>0</v>
      </c>
      <c r="K297" s="27"/>
      <c r="M297" s="29"/>
    </row>
    <row r="298" spans="1:13">
      <c r="A298" s="7" t="s">
        <v>322</v>
      </c>
      <c r="B298" s="3" t="s">
        <v>321</v>
      </c>
      <c r="C298" s="6">
        <v>9</v>
      </c>
      <c r="D298" t="s">
        <v>320</v>
      </c>
      <c r="E298" s="39">
        <v>0</v>
      </c>
      <c r="F298" s="39"/>
      <c r="G298" s="39"/>
      <c r="H298" s="41">
        <v>0</v>
      </c>
      <c r="I298" s="41">
        <v>0</v>
      </c>
      <c r="K298" s="27"/>
      <c r="M298" s="29"/>
    </row>
    <row r="299" spans="1:13">
      <c r="A299" s="7" t="s">
        <v>200</v>
      </c>
      <c r="B299" s="3" t="s">
        <v>319</v>
      </c>
      <c r="C299" s="6">
        <v>11</v>
      </c>
      <c r="D299" t="s">
        <v>318</v>
      </c>
      <c r="E299" s="39">
        <v>0</v>
      </c>
      <c r="F299" s="39"/>
      <c r="G299" s="39"/>
      <c r="H299" s="41">
        <v>0</v>
      </c>
      <c r="I299" s="41">
        <v>0</v>
      </c>
      <c r="K299" s="27"/>
      <c r="M299" s="29"/>
    </row>
    <row r="300" spans="1:13">
      <c r="A300" s="7" t="s">
        <v>317</v>
      </c>
      <c r="B300" s="3" t="s">
        <v>316</v>
      </c>
      <c r="C300" s="6">
        <v>5</v>
      </c>
      <c r="D300" t="s">
        <v>315</v>
      </c>
      <c r="E300" s="39">
        <f>3709+1</f>
        <v>3710</v>
      </c>
      <c r="F300" s="39"/>
      <c r="G300" s="39"/>
      <c r="H300" s="41">
        <v>0</v>
      </c>
      <c r="I300" s="41">
        <v>0</v>
      </c>
      <c r="K300" s="27"/>
      <c r="M300" s="29"/>
    </row>
    <row r="301" spans="1:13">
      <c r="A301" s="7" t="s">
        <v>5</v>
      </c>
      <c r="B301" s="3" t="s">
        <v>314</v>
      </c>
      <c r="C301" s="6">
        <v>7</v>
      </c>
      <c r="D301" t="s">
        <v>313</v>
      </c>
      <c r="E301" s="39">
        <v>0</v>
      </c>
      <c r="F301" s="39"/>
      <c r="G301" s="39"/>
      <c r="H301" s="41">
        <v>29779</v>
      </c>
      <c r="I301" s="41">
        <v>0</v>
      </c>
      <c r="K301" s="27"/>
      <c r="M301" s="29"/>
    </row>
    <row r="302" spans="1:13">
      <c r="A302" s="7" t="s">
        <v>11</v>
      </c>
      <c r="B302" s="3" t="s">
        <v>312</v>
      </c>
      <c r="C302" s="6">
        <v>1</v>
      </c>
      <c r="D302" t="s">
        <v>311</v>
      </c>
      <c r="E302" s="39">
        <f>736601+1</f>
        <v>736602</v>
      </c>
      <c r="F302" s="39"/>
      <c r="G302" s="39"/>
      <c r="H302" s="41">
        <v>1199647</v>
      </c>
      <c r="I302" s="41">
        <v>0</v>
      </c>
      <c r="K302" s="27"/>
      <c r="M302" s="29"/>
    </row>
    <row r="303" spans="1:13">
      <c r="A303" s="7" t="s">
        <v>39</v>
      </c>
      <c r="B303" s="3" t="s">
        <v>310</v>
      </c>
      <c r="C303" s="6">
        <v>2</v>
      </c>
      <c r="D303" t="s">
        <v>309</v>
      </c>
      <c r="E303" s="39">
        <v>0</v>
      </c>
      <c r="F303" s="39"/>
      <c r="G303" s="39"/>
      <c r="H303" s="41">
        <v>4023</v>
      </c>
      <c r="I303" s="41">
        <v>0</v>
      </c>
      <c r="K303" s="27"/>
      <c r="M303" s="29"/>
    </row>
    <row r="304" spans="1:13">
      <c r="A304" s="7" t="s">
        <v>284</v>
      </c>
      <c r="B304" s="3" t="s">
        <v>308</v>
      </c>
      <c r="C304" s="6">
        <v>5</v>
      </c>
      <c r="D304" t="s">
        <v>307</v>
      </c>
      <c r="E304" s="39">
        <v>0</v>
      </c>
      <c r="F304" s="39"/>
      <c r="G304" s="39"/>
      <c r="H304" s="41">
        <v>14766</v>
      </c>
      <c r="I304" s="41">
        <v>0</v>
      </c>
      <c r="K304" s="27"/>
      <c r="M304" s="29"/>
    </row>
    <row r="305" spans="1:13">
      <c r="A305" s="7" t="s">
        <v>240</v>
      </c>
      <c r="B305" s="3" t="s">
        <v>306</v>
      </c>
      <c r="C305" s="6">
        <v>7</v>
      </c>
      <c r="D305" t="s">
        <v>305</v>
      </c>
      <c r="E305" s="39">
        <v>0</v>
      </c>
      <c r="F305" s="39"/>
      <c r="G305" s="39"/>
      <c r="H305" s="41">
        <v>0</v>
      </c>
      <c r="I305" s="41">
        <v>0</v>
      </c>
      <c r="K305" s="27"/>
      <c r="M305" s="29"/>
    </row>
    <row r="306" spans="1:13">
      <c r="A306" s="7" t="s">
        <v>11</v>
      </c>
      <c r="B306" s="3" t="s">
        <v>304</v>
      </c>
      <c r="C306" s="6">
        <v>2</v>
      </c>
      <c r="D306" t="s">
        <v>303</v>
      </c>
      <c r="E306" s="39">
        <v>0</v>
      </c>
      <c r="F306" s="39"/>
      <c r="G306" s="39"/>
      <c r="H306" s="41">
        <v>0</v>
      </c>
      <c r="I306" s="41">
        <v>0</v>
      </c>
      <c r="K306" s="27"/>
      <c r="M306" s="29"/>
    </row>
    <row r="307" spans="1:13">
      <c r="A307" s="7" t="s">
        <v>30</v>
      </c>
      <c r="B307" s="3" t="s">
        <v>302</v>
      </c>
      <c r="C307" s="6">
        <v>5</v>
      </c>
      <c r="D307" t="s">
        <v>301</v>
      </c>
      <c r="E307" s="39">
        <v>0</v>
      </c>
      <c r="F307" s="39"/>
      <c r="G307" s="39"/>
      <c r="H307" s="41">
        <v>9384</v>
      </c>
      <c r="I307" s="41">
        <v>0</v>
      </c>
      <c r="K307" s="27"/>
      <c r="M307" s="29"/>
    </row>
    <row r="308" spans="1:13">
      <c r="A308" s="7" t="s">
        <v>136</v>
      </c>
      <c r="B308" s="3" t="s">
        <v>300</v>
      </c>
      <c r="C308" s="6">
        <v>7</v>
      </c>
      <c r="D308" t="s">
        <v>299</v>
      </c>
      <c r="E308" s="39">
        <f>10574+1</f>
        <v>10575</v>
      </c>
      <c r="F308" s="39"/>
      <c r="G308" s="39"/>
      <c r="H308" s="41">
        <v>16011</v>
      </c>
      <c r="I308" s="41">
        <v>0</v>
      </c>
      <c r="K308" s="27"/>
      <c r="M308" s="29"/>
    </row>
    <row r="309" spans="1:13">
      <c r="A309" s="7" t="s">
        <v>168</v>
      </c>
      <c r="B309" s="3" t="s">
        <v>298</v>
      </c>
      <c r="C309" s="6">
        <v>9</v>
      </c>
      <c r="D309" t="s">
        <v>297</v>
      </c>
      <c r="E309" s="39">
        <v>65286</v>
      </c>
      <c r="F309" s="39"/>
      <c r="G309" s="39"/>
      <c r="H309" s="41">
        <v>21606</v>
      </c>
      <c r="I309" s="41">
        <v>0</v>
      </c>
      <c r="K309" s="27"/>
      <c r="M309" s="29"/>
    </row>
    <row r="310" spans="1:13">
      <c r="A310" s="7" t="s">
        <v>296</v>
      </c>
      <c r="B310" s="3" t="s">
        <v>295</v>
      </c>
      <c r="C310" s="6">
        <v>9</v>
      </c>
      <c r="D310" t="s">
        <v>294</v>
      </c>
      <c r="E310" s="39">
        <v>127</v>
      </c>
      <c r="F310" s="39"/>
      <c r="G310" s="39"/>
      <c r="H310" s="41">
        <v>1260</v>
      </c>
      <c r="I310" s="41">
        <v>0</v>
      </c>
      <c r="K310" s="27"/>
      <c r="M310" s="29"/>
    </row>
    <row r="311" spans="1:13">
      <c r="A311" s="7" t="s">
        <v>150</v>
      </c>
      <c r="B311" s="3" t="s">
        <v>293</v>
      </c>
      <c r="C311" s="6">
        <v>11</v>
      </c>
      <c r="D311" t="s">
        <v>292</v>
      </c>
      <c r="E311" s="39">
        <f>8918+1</f>
        <v>8919</v>
      </c>
      <c r="F311" s="39"/>
      <c r="G311" s="39"/>
      <c r="H311" s="41">
        <v>8928</v>
      </c>
      <c r="I311" s="41">
        <v>0</v>
      </c>
      <c r="K311" s="27"/>
      <c r="M311" s="29"/>
    </row>
    <row r="312" spans="1:13">
      <c r="A312" s="7" t="s">
        <v>79</v>
      </c>
      <c r="B312" s="3" t="s">
        <v>291</v>
      </c>
      <c r="C312" s="6">
        <v>6</v>
      </c>
      <c r="D312" t="s">
        <v>290</v>
      </c>
      <c r="E312" s="39">
        <v>0</v>
      </c>
      <c r="F312" s="39"/>
      <c r="G312" s="39"/>
      <c r="H312" s="41">
        <v>3928</v>
      </c>
      <c r="I312" s="41">
        <v>0</v>
      </c>
      <c r="K312" s="27"/>
      <c r="M312" s="29"/>
    </row>
    <row r="313" spans="1:13">
      <c r="A313" s="7" t="s">
        <v>289</v>
      </c>
      <c r="B313" s="3" t="s">
        <v>288</v>
      </c>
      <c r="C313" s="6">
        <v>3</v>
      </c>
      <c r="D313" t="s">
        <v>287</v>
      </c>
      <c r="E313" s="39">
        <f>76223+1</f>
        <v>76224</v>
      </c>
      <c r="F313" s="39"/>
      <c r="G313" s="39"/>
      <c r="H313" s="41">
        <v>10110</v>
      </c>
      <c r="I313" s="41">
        <v>0</v>
      </c>
      <c r="K313" s="27"/>
      <c r="M313" s="29"/>
    </row>
    <row r="314" spans="1:13">
      <c r="A314" s="7" t="s">
        <v>107</v>
      </c>
      <c r="B314" s="3" t="s">
        <v>286</v>
      </c>
      <c r="C314" s="6">
        <v>1</v>
      </c>
      <c r="D314" t="s">
        <v>285</v>
      </c>
      <c r="E314" s="39">
        <v>0</v>
      </c>
      <c r="F314" s="39"/>
      <c r="G314" s="39"/>
      <c r="H314" s="41">
        <v>0</v>
      </c>
      <c r="I314" s="41">
        <v>0</v>
      </c>
      <c r="K314" s="27"/>
      <c r="M314" s="29"/>
    </row>
    <row r="315" spans="1:13">
      <c r="A315" s="7" t="s">
        <v>284</v>
      </c>
      <c r="B315" s="3" t="s">
        <v>283</v>
      </c>
      <c r="C315" s="6">
        <v>5</v>
      </c>
      <c r="D315" t="s">
        <v>282</v>
      </c>
      <c r="E315" s="39">
        <v>0</v>
      </c>
      <c r="F315" s="39"/>
      <c r="G315" s="39"/>
      <c r="H315" s="41">
        <v>0</v>
      </c>
      <c r="I315" s="41">
        <v>0</v>
      </c>
      <c r="K315" s="27"/>
      <c r="M315" s="29"/>
    </row>
    <row r="316" spans="1:13">
      <c r="A316" s="7" t="s">
        <v>100</v>
      </c>
      <c r="B316" s="3" t="s">
        <v>281</v>
      </c>
      <c r="C316" s="6">
        <v>6</v>
      </c>
      <c r="D316" t="s">
        <v>280</v>
      </c>
      <c r="E316" s="39">
        <v>0</v>
      </c>
      <c r="F316" s="39"/>
      <c r="G316" s="39"/>
      <c r="H316" s="41">
        <v>0</v>
      </c>
      <c r="I316" s="41">
        <v>0</v>
      </c>
      <c r="K316" s="27"/>
      <c r="M316" s="29"/>
    </row>
    <row r="317" spans="1:13">
      <c r="A317" s="7" t="s">
        <v>200</v>
      </c>
      <c r="B317" s="3" t="s">
        <v>279</v>
      </c>
      <c r="C317" s="6">
        <v>11</v>
      </c>
      <c r="D317" t="s">
        <v>278</v>
      </c>
      <c r="E317" s="39">
        <v>0</v>
      </c>
      <c r="F317" s="39"/>
      <c r="G317" s="39"/>
      <c r="H317" s="41">
        <v>0</v>
      </c>
      <c r="I317" s="41">
        <v>0</v>
      </c>
      <c r="K317" s="27"/>
      <c r="M317" s="29"/>
    </row>
    <row r="318" spans="1:13">
      <c r="A318" s="7" t="s">
        <v>210</v>
      </c>
      <c r="B318" s="3" t="s">
        <v>277</v>
      </c>
      <c r="C318" s="6">
        <v>3</v>
      </c>
      <c r="D318" t="s">
        <v>276</v>
      </c>
      <c r="E318" s="39">
        <v>0</v>
      </c>
      <c r="F318" s="39"/>
      <c r="G318" s="39"/>
      <c r="H318" s="41">
        <v>6130</v>
      </c>
      <c r="I318" s="41">
        <v>0</v>
      </c>
      <c r="K318" s="27"/>
      <c r="M318" s="29"/>
    </row>
    <row r="319" spans="1:13">
      <c r="A319" s="7" t="s">
        <v>30</v>
      </c>
      <c r="B319" s="3" t="s">
        <v>275</v>
      </c>
      <c r="C319" s="6">
        <v>3</v>
      </c>
      <c r="D319" t="s">
        <v>274</v>
      </c>
      <c r="E319" s="39">
        <v>1063</v>
      </c>
      <c r="F319" s="39"/>
      <c r="G319" s="39"/>
      <c r="H319" s="41">
        <v>0</v>
      </c>
      <c r="I319" s="41">
        <v>0</v>
      </c>
      <c r="K319" s="27"/>
      <c r="M319" s="29"/>
    </row>
    <row r="320" spans="1:13">
      <c r="A320" s="7" t="s">
        <v>210</v>
      </c>
      <c r="B320" s="3" t="s">
        <v>273</v>
      </c>
      <c r="C320" s="6">
        <v>3</v>
      </c>
      <c r="D320" t="s">
        <v>272</v>
      </c>
      <c r="E320" s="39">
        <v>19773</v>
      </c>
      <c r="F320" s="39"/>
      <c r="G320" s="39"/>
      <c r="H320" s="41">
        <v>29325</v>
      </c>
      <c r="I320" s="41">
        <v>0</v>
      </c>
      <c r="K320" s="27"/>
      <c r="M320" s="29"/>
    </row>
    <row r="321" spans="1:13">
      <c r="A321" s="7" t="s">
        <v>100</v>
      </c>
      <c r="B321" s="3" t="s">
        <v>271</v>
      </c>
      <c r="C321" s="6">
        <v>6</v>
      </c>
      <c r="D321" t="s">
        <v>270</v>
      </c>
      <c r="E321" s="39">
        <v>0</v>
      </c>
      <c r="F321" s="39"/>
      <c r="G321" s="39"/>
      <c r="H321" s="41">
        <v>0</v>
      </c>
      <c r="I321" s="41">
        <v>0</v>
      </c>
      <c r="K321" s="27"/>
      <c r="M321" s="29"/>
    </row>
    <row r="322" spans="1:13">
      <c r="A322" s="7" t="s">
        <v>157</v>
      </c>
      <c r="B322" s="3" t="s">
        <v>269</v>
      </c>
      <c r="C322" s="6">
        <v>5</v>
      </c>
      <c r="D322" t="s">
        <v>268</v>
      </c>
      <c r="E322" s="39">
        <f>4854+1</f>
        <v>4855</v>
      </c>
      <c r="F322" s="39"/>
      <c r="G322" s="39"/>
      <c r="H322" s="41">
        <v>4735</v>
      </c>
      <c r="I322" s="41">
        <v>0</v>
      </c>
      <c r="K322" s="27"/>
      <c r="M322" s="29"/>
    </row>
    <row r="323" spans="1:13">
      <c r="A323" s="7" t="s">
        <v>18</v>
      </c>
      <c r="B323" s="3" t="s">
        <v>267</v>
      </c>
      <c r="C323" s="6">
        <v>4</v>
      </c>
      <c r="D323" t="s">
        <v>266</v>
      </c>
      <c r="E323" s="39">
        <v>131758</v>
      </c>
      <c r="F323" s="39"/>
      <c r="G323" s="39"/>
      <c r="H323" s="41">
        <v>23878</v>
      </c>
      <c r="I323" s="41">
        <v>0</v>
      </c>
      <c r="K323" s="27"/>
      <c r="M323" s="29"/>
    </row>
    <row r="324" spans="1:13">
      <c r="A324" s="7" t="s">
        <v>265</v>
      </c>
      <c r="B324" s="3" t="s">
        <v>264</v>
      </c>
      <c r="C324" s="6">
        <v>6</v>
      </c>
      <c r="D324" t="s">
        <v>263</v>
      </c>
      <c r="E324" s="39">
        <v>0</v>
      </c>
      <c r="F324" s="39"/>
      <c r="G324" s="39"/>
      <c r="H324" s="41">
        <v>0</v>
      </c>
      <c r="I324" s="41">
        <v>0</v>
      </c>
      <c r="K324" s="27"/>
      <c r="M324" s="29"/>
    </row>
    <row r="325" spans="1:13">
      <c r="A325" s="7" t="s">
        <v>219</v>
      </c>
      <c r="B325" s="3" t="s">
        <v>262</v>
      </c>
      <c r="C325" s="6">
        <v>11</v>
      </c>
      <c r="D325" t="s">
        <v>261</v>
      </c>
      <c r="E325" s="39">
        <v>0</v>
      </c>
      <c r="F325" s="39"/>
      <c r="G325" s="39"/>
      <c r="H325" s="41">
        <v>0</v>
      </c>
      <c r="I325" s="41">
        <v>0</v>
      </c>
      <c r="K325" s="27"/>
      <c r="M325" s="29"/>
    </row>
    <row r="326" spans="1:13">
      <c r="A326" s="7" t="s">
        <v>139</v>
      </c>
      <c r="B326" s="3" t="s">
        <v>260</v>
      </c>
      <c r="C326" s="6">
        <v>11</v>
      </c>
      <c r="D326" t="s">
        <v>259</v>
      </c>
      <c r="E326" s="39">
        <v>0</v>
      </c>
      <c r="F326" s="39"/>
      <c r="G326" s="39"/>
      <c r="H326" s="41">
        <v>7916</v>
      </c>
      <c r="I326" s="41">
        <v>0</v>
      </c>
      <c r="K326" s="27"/>
      <c r="M326" s="29"/>
    </row>
    <row r="327" spans="1:13">
      <c r="A327" s="7" t="s">
        <v>47</v>
      </c>
      <c r="B327" s="3" t="s">
        <v>258</v>
      </c>
      <c r="C327" s="6">
        <v>1</v>
      </c>
      <c r="D327" t="s">
        <v>257</v>
      </c>
      <c r="E327" s="39">
        <v>13717</v>
      </c>
      <c r="F327" s="39"/>
      <c r="G327" s="39"/>
      <c r="H327" s="41">
        <v>13129</v>
      </c>
      <c r="I327" s="39">
        <v>12335</v>
      </c>
      <c r="K327" s="27"/>
      <c r="M327" s="29"/>
    </row>
    <row r="328" spans="1:13">
      <c r="A328" s="7" t="s">
        <v>39</v>
      </c>
      <c r="B328" s="3" t="s">
        <v>256</v>
      </c>
      <c r="C328" s="6">
        <v>2</v>
      </c>
      <c r="D328" t="s">
        <v>255</v>
      </c>
      <c r="E328" s="39">
        <v>0</v>
      </c>
      <c r="F328" s="39"/>
      <c r="G328" s="39"/>
      <c r="H328" s="41">
        <v>1852</v>
      </c>
      <c r="I328" s="41">
        <v>0</v>
      </c>
      <c r="K328" s="27"/>
      <c r="M328" s="29"/>
    </row>
    <row r="329" spans="1:13">
      <c r="A329" s="7" t="s">
        <v>30</v>
      </c>
      <c r="B329" s="3" t="s">
        <v>254</v>
      </c>
      <c r="C329" s="6">
        <v>5</v>
      </c>
      <c r="D329" t="s">
        <v>253</v>
      </c>
      <c r="E329" s="39">
        <v>16720</v>
      </c>
      <c r="F329" s="39"/>
      <c r="G329" s="39"/>
      <c r="H329" s="41">
        <v>16382</v>
      </c>
      <c r="I329" s="39">
        <v>4233</v>
      </c>
      <c r="K329" s="27"/>
      <c r="M329" s="29"/>
    </row>
    <row r="330" spans="1:13">
      <c r="A330" s="7" t="s">
        <v>87</v>
      </c>
      <c r="B330" s="3" t="s">
        <v>252</v>
      </c>
      <c r="C330" s="6">
        <v>3</v>
      </c>
      <c r="D330" t="s">
        <v>251</v>
      </c>
      <c r="E330" s="39">
        <v>0</v>
      </c>
      <c r="F330" s="39"/>
      <c r="G330" s="39"/>
      <c r="H330" s="41">
        <v>2933</v>
      </c>
      <c r="I330" s="41">
        <v>0</v>
      </c>
      <c r="K330" s="27"/>
      <c r="M330" s="29"/>
    </row>
    <row r="331" spans="1:13">
      <c r="A331" s="7" t="s">
        <v>121</v>
      </c>
      <c r="B331" s="3" t="s">
        <v>250</v>
      </c>
      <c r="C331" s="6">
        <v>7</v>
      </c>
      <c r="D331" t="s">
        <v>249</v>
      </c>
      <c r="E331" s="39">
        <v>0</v>
      </c>
      <c r="F331" s="39"/>
      <c r="G331" s="39"/>
      <c r="H331" s="41">
        <v>0</v>
      </c>
      <c r="I331" s="41">
        <v>0</v>
      </c>
      <c r="K331" s="27"/>
      <c r="M331" s="29"/>
    </row>
    <row r="332" spans="1:13">
      <c r="A332" s="7" t="s">
        <v>235</v>
      </c>
      <c r="B332" s="3" t="s">
        <v>248</v>
      </c>
      <c r="C332" s="6">
        <v>7</v>
      </c>
      <c r="D332" t="s">
        <v>247</v>
      </c>
      <c r="E332" s="39">
        <f>101133+1</f>
        <v>101134</v>
      </c>
      <c r="F332" s="39"/>
      <c r="G332" s="39"/>
      <c r="H332" s="41">
        <v>10348</v>
      </c>
      <c r="I332" s="41">
        <v>0</v>
      </c>
      <c r="K332" s="27"/>
      <c r="M332" s="29"/>
    </row>
    <row r="333" spans="1:13">
      <c r="A333" s="7" t="s">
        <v>3</v>
      </c>
      <c r="B333" s="3" t="s">
        <v>246</v>
      </c>
      <c r="C333" s="6">
        <v>2</v>
      </c>
      <c r="D333" t="s">
        <v>245</v>
      </c>
      <c r="E333" s="39">
        <v>0</v>
      </c>
      <c r="F333" s="39"/>
      <c r="G333" s="39"/>
      <c r="H333" s="41">
        <v>0</v>
      </c>
      <c r="I333" s="41">
        <v>0</v>
      </c>
      <c r="K333" s="27"/>
      <c r="M333" s="29"/>
    </row>
    <row r="334" spans="1:13">
      <c r="A334" s="7" t="s">
        <v>21</v>
      </c>
      <c r="B334" s="3" t="s">
        <v>244</v>
      </c>
      <c r="C334" s="6">
        <v>8</v>
      </c>
      <c r="D334" t="s">
        <v>243</v>
      </c>
      <c r="E334" s="39">
        <v>29664</v>
      </c>
      <c r="F334" s="39"/>
      <c r="G334" s="39"/>
      <c r="H334" s="41">
        <v>95069</v>
      </c>
      <c r="I334" s="41">
        <v>0</v>
      </c>
      <c r="K334" s="27"/>
      <c r="M334" s="29"/>
    </row>
    <row r="335" spans="1:13">
      <c r="A335" s="7" t="s">
        <v>240</v>
      </c>
      <c r="B335" s="3" t="s">
        <v>242</v>
      </c>
      <c r="C335" s="6">
        <v>7</v>
      </c>
      <c r="D335" t="s">
        <v>241</v>
      </c>
      <c r="E335" s="39">
        <f>258377</f>
        <v>258377</v>
      </c>
      <c r="F335" s="39"/>
      <c r="G335" s="39"/>
      <c r="H335" s="41">
        <v>17213</v>
      </c>
      <c r="I335" s="39">
        <v>30309</v>
      </c>
      <c r="K335" s="27"/>
      <c r="M335" s="29"/>
    </row>
    <row r="336" spans="1:13">
      <c r="A336" s="7" t="s">
        <v>240</v>
      </c>
      <c r="B336" s="3" t="s">
        <v>239</v>
      </c>
      <c r="C336" s="6">
        <v>7</v>
      </c>
      <c r="D336" t="s">
        <v>238</v>
      </c>
      <c r="E336" s="39">
        <v>0</v>
      </c>
      <c r="F336" s="39"/>
      <c r="G336" s="39"/>
      <c r="H336" s="41">
        <v>0</v>
      </c>
      <c r="I336" s="41">
        <v>0</v>
      </c>
      <c r="K336" s="27"/>
      <c r="M336" s="29"/>
    </row>
    <row r="337" spans="1:13">
      <c r="A337" s="7" t="s">
        <v>203</v>
      </c>
      <c r="B337" s="3" t="s">
        <v>237</v>
      </c>
      <c r="C337" s="6">
        <v>11</v>
      </c>
      <c r="D337" t="s">
        <v>236</v>
      </c>
      <c r="E337" s="39">
        <v>0</v>
      </c>
      <c r="F337" s="39"/>
      <c r="G337" s="39"/>
      <c r="H337" s="41">
        <v>0</v>
      </c>
      <c r="I337" s="41">
        <v>0</v>
      </c>
      <c r="K337" s="27"/>
      <c r="M337" s="29"/>
    </row>
    <row r="338" spans="1:13">
      <c r="A338" s="7" t="s">
        <v>235</v>
      </c>
      <c r="B338" s="3" t="s">
        <v>234</v>
      </c>
      <c r="C338" s="6">
        <v>6</v>
      </c>
      <c r="D338" t="s">
        <v>233</v>
      </c>
      <c r="E338" s="39">
        <f>29462+1</f>
        <v>29463</v>
      </c>
      <c r="F338" s="39"/>
      <c r="G338" s="39"/>
      <c r="H338" s="41">
        <v>3531</v>
      </c>
      <c r="I338" s="41">
        <v>0</v>
      </c>
      <c r="K338" s="27"/>
      <c r="M338" s="29"/>
    </row>
    <row r="339" spans="1:13">
      <c r="A339" s="7" t="s">
        <v>47</v>
      </c>
      <c r="B339" s="3" t="s">
        <v>232</v>
      </c>
      <c r="C339" s="6">
        <v>1</v>
      </c>
      <c r="D339" t="s">
        <v>231</v>
      </c>
      <c r="E339" s="39">
        <v>0</v>
      </c>
      <c r="F339" s="39"/>
      <c r="G339" s="39"/>
      <c r="H339" s="41">
        <v>0</v>
      </c>
      <c r="I339" s="39">
        <v>7061</v>
      </c>
      <c r="K339" s="27"/>
      <c r="M339" s="29"/>
    </row>
    <row r="340" spans="1:13">
      <c r="A340" s="7" t="s">
        <v>230</v>
      </c>
      <c r="B340" s="3" t="s">
        <v>229</v>
      </c>
      <c r="C340" s="6">
        <v>3</v>
      </c>
      <c r="D340" t="s">
        <v>228</v>
      </c>
      <c r="E340" s="39">
        <v>0</v>
      </c>
      <c r="F340" s="39"/>
      <c r="G340" s="39"/>
      <c r="H340" s="41">
        <v>0</v>
      </c>
      <c r="I340" s="41">
        <v>0</v>
      </c>
      <c r="K340" s="27"/>
      <c r="M340" s="29"/>
    </row>
    <row r="341" spans="1:13">
      <c r="A341" s="7" t="s">
        <v>39</v>
      </c>
      <c r="B341" s="3" t="s">
        <v>227</v>
      </c>
      <c r="C341" s="6">
        <v>2</v>
      </c>
      <c r="D341" t="s">
        <v>226</v>
      </c>
      <c r="E341" s="39">
        <v>0</v>
      </c>
      <c r="F341" s="39"/>
      <c r="G341" s="39"/>
      <c r="H341" s="41">
        <v>7125</v>
      </c>
      <c r="I341" s="41">
        <v>0</v>
      </c>
      <c r="K341" s="27"/>
      <c r="M341" s="29"/>
    </row>
    <row r="342" spans="1:13">
      <c r="A342" s="7" t="s">
        <v>84</v>
      </c>
      <c r="B342" s="3" t="s">
        <v>225</v>
      </c>
      <c r="C342" s="6">
        <v>11</v>
      </c>
      <c r="D342" t="s">
        <v>224</v>
      </c>
      <c r="E342" s="39">
        <v>23787</v>
      </c>
      <c r="F342" s="39"/>
      <c r="G342" s="39"/>
      <c r="H342" s="41">
        <v>19816</v>
      </c>
      <c r="I342" s="41">
        <v>0</v>
      </c>
      <c r="K342" s="27"/>
      <c r="M342" s="29"/>
    </row>
    <row r="343" spans="1:13">
      <c r="A343" s="7" t="s">
        <v>79</v>
      </c>
      <c r="B343" s="3" t="s">
        <v>223</v>
      </c>
      <c r="C343" s="6">
        <v>6</v>
      </c>
      <c r="D343" t="s">
        <v>222</v>
      </c>
      <c r="E343" s="39">
        <v>0</v>
      </c>
      <c r="F343" s="39"/>
      <c r="G343" s="39"/>
      <c r="H343" s="41">
        <v>0</v>
      </c>
      <c r="I343" s="41">
        <v>0</v>
      </c>
      <c r="K343" s="27"/>
      <c r="M343" s="29"/>
    </row>
    <row r="344" spans="1:13">
      <c r="A344" s="7" t="s">
        <v>179</v>
      </c>
      <c r="B344" s="3" t="s">
        <v>221</v>
      </c>
      <c r="C344" s="6">
        <v>12</v>
      </c>
      <c r="D344" t="s">
        <v>220</v>
      </c>
      <c r="E344" s="39">
        <v>0</v>
      </c>
      <c r="F344" s="39"/>
      <c r="G344" s="39"/>
      <c r="H344" s="41">
        <v>2233</v>
      </c>
      <c r="I344" s="41">
        <v>0</v>
      </c>
      <c r="K344" s="27"/>
      <c r="M344" s="29"/>
    </row>
    <row r="345" spans="1:13">
      <c r="A345" s="7" t="s">
        <v>219</v>
      </c>
      <c r="B345" s="3" t="s">
        <v>218</v>
      </c>
      <c r="C345" s="6">
        <v>11</v>
      </c>
      <c r="D345" t="s">
        <v>217</v>
      </c>
      <c r="E345" s="39">
        <v>0</v>
      </c>
      <c r="F345" s="39"/>
      <c r="G345" s="39"/>
      <c r="H345" s="41">
        <v>23252</v>
      </c>
      <c r="I345" s="41">
        <v>0</v>
      </c>
      <c r="K345" s="27"/>
      <c r="M345" s="29"/>
    </row>
    <row r="346" spans="1:13">
      <c r="A346" s="7" t="s">
        <v>47</v>
      </c>
      <c r="B346" s="3" t="s">
        <v>216</v>
      </c>
      <c r="C346" s="6">
        <v>1</v>
      </c>
      <c r="D346" t="s">
        <v>215</v>
      </c>
      <c r="E346" s="39">
        <f>51406+1</f>
        <v>51407</v>
      </c>
      <c r="F346" s="39"/>
      <c r="G346" s="39"/>
      <c r="H346" s="41">
        <v>0</v>
      </c>
      <c r="I346" s="39">
        <v>8937</v>
      </c>
      <c r="K346" s="27"/>
      <c r="M346" s="29"/>
    </row>
    <row r="347" spans="1:13">
      <c r="A347" s="7" t="s">
        <v>124</v>
      </c>
      <c r="B347" s="3" t="s">
        <v>214</v>
      </c>
      <c r="C347" s="6">
        <v>12</v>
      </c>
      <c r="D347" t="s">
        <v>213</v>
      </c>
      <c r="E347" s="39">
        <v>949</v>
      </c>
      <c r="F347" s="39"/>
      <c r="G347" s="39"/>
      <c r="H347" s="41">
        <v>3053</v>
      </c>
      <c r="I347" s="41">
        <v>0</v>
      </c>
      <c r="K347" s="27"/>
      <c r="M347" s="29"/>
    </row>
    <row r="348" spans="1:13">
      <c r="A348" s="7" t="s">
        <v>121</v>
      </c>
      <c r="B348" s="3" t="s">
        <v>212</v>
      </c>
      <c r="C348" s="6">
        <v>7</v>
      </c>
      <c r="D348" t="s">
        <v>211</v>
      </c>
      <c r="E348" s="39">
        <v>10053</v>
      </c>
      <c r="F348" s="39"/>
      <c r="G348" s="39"/>
      <c r="H348" s="41">
        <v>0</v>
      </c>
      <c r="I348" s="41">
        <v>0</v>
      </c>
      <c r="K348" s="27"/>
      <c r="M348" s="29"/>
    </row>
    <row r="349" spans="1:13">
      <c r="A349" s="7" t="s">
        <v>210</v>
      </c>
      <c r="B349" s="3" t="s">
        <v>209</v>
      </c>
      <c r="C349" s="6">
        <v>3</v>
      </c>
      <c r="D349" t="s">
        <v>208</v>
      </c>
      <c r="E349" s="39">
        <v>0</v>
      </c>
      <c r="F349" s="39"/>
      <c r="G349" s="39"/>
      <c r="H349" s="41">
        <v>0</v>
      </c>
      <c r="I349" s="41">
        <v>0</v>
      </c>
      <c r="K349" s="27"/>
      <c r="M349" s="29"/>
    </row>
    <row r="350" spans="1:13">
      <c r="A350" s="7" t="s">
        <v>163</v>
      </c>
      <c r="B350" s="3" t="s">
        <v>207</v>
      </c>
      <c r="C350" s="6">
        <v>4</v>
      </c>
      <c r="D350" t="s">
        <v>206</v>
      </c>
      <c r="E350" s="39">
        <v>110008</v>
      </c>
      <c r="F350" s="39"/>
      <c r="G350" s="39"/>
      <c r="H350" s="41">
        <v>225</v>
      </c>
      <c r="I350" s="41">
        <v>0</v>
      </c>
      <c r="K350" s="27"/>
      <c r="M350" s="29"/>
    </row>
    <row r="351" spans="1:13">
      <c r="A351" s="7" t="s">
        <v>97</v>
      </c>
      <c r="B351" s="3" t="s">
        <v>205</v>
      </c>
      <c r="C351" s="6">
        <v>10</v>
      </c>
      <c r="D351" t="s">
        <v>204</v>
      </c>
      <c r="E351" s="39">
        <f>5839+1</f>
        <v>5840</v>
      </c>
      <c r="F351" s="39"/>
      <c r="G351" s="39"/>
      <c r="H351" s="41">
        <v>0</v>
      </c>
      <c r="I351" s="41">
        <v>0</v>
      </c>
      <c r="K351" s="27"/>
      <c r="M351" s="29"/>
    </row>
    <row r="352" spans="1:13">
      <c r="A352" s="7" t="s">
        <v>203</v>
      </c>
      <c r="B352" s="3" t="s">
        <v>202</v>
      </c>
      <c r="C352" s="6">
        <v>11</v>
      </c>
      <c r="D352" s="2" t="s">
        <v>201</v>
      </c>
      <c r="E352" s="39">
        <v>15159</v>
      </c>
      <c r="F352" s="39"/>
      <c r="G352" s="43"/>
      <c r="H352" s="41">
        <v>49170</v>
      </c>
      <c r="I352" s="41">
        <v>0</v>
      </c>
      <c r="K352" s="27"/>
      <c r="M352" s="29"/>
    </row>
    <row r="353" spans="1:13">
      <c r="A353" s="7" t="s">
        <v>200</v>
      </c>
      <c r="B353" s="3" t="s">
        <v>199</v>
      </c>
      <c r="C353" s="6">
        <v>11</v>
      </c>
      <c r="D353" t="s">
        <v>198</v>
      </c>
      <c r="E353" s="39">
        <v>0</v>
      </c>
      <c r="F353" s="39"/>
      <c r="G353" s="39"/>
      <c r="H353" s="41">
        <v>0</v>
      </c>
      <c r="I353" s="41">
        <v>0</v>
      </c>
      <c r="K353" s="27"/>
      <c r="M353" s="29"/>
    </row>
    <row r="354" spans="1:13">
      <c r="A354" s="7" t="s">
        <v>197</v>
      </c>
      <c r="B354" s="3" t="s">
        <v>196</v>
      </c>
      <c r="C354" s="6">
        <v>10</v>
      </c>
      <c r="D354" t="s">
        <v>195</v>
      </c>
      <c r="E354" s="39">
        <v>21837</v>
      </c>
      <c r="F354" s="39"/>
      <c r="G354" s="39"/>
      <c r="H354" s="41">
        <v>0</v>
      </c>
      <c r="I354" s="41">
        <v>0</v>
      </c>
      <c r="K354" s="27"/>
      <c r="M354" s="29"/>
    </row>
    <row r="355" spans="1:13">
      <c r="A355" s="7" t="s">
        <v>157</v>
      </c>
      <c r="B355" s="3" t="s">
        <v>194</v>
      </c>
      <c r="C355" s="6">
        <v>5</v>
      </c>
      <c r="D355" t="s">
        <v>193</v>
      </c>
      <c r="E355" s="39">
        <f>119575+1</f>
        <v>119576</v>
      </c>
      <c r="F355" s="39"/>
      <c r="G355" s="39"/>
      <c r="H355" s="41">
        <v>115801</v>
      </c>
      <c r="I355" s="39">
        <v>29543</v>
      </c>
      <c r="K355" s="27"/>
      <c r="M355" s="29"/>
    </row>
    <row r="356" spans="1:13">
      <c r="A356" s="7" t="s">
        <v>192</v>
      </c>
      <c r="B356" s="3" t="s">
        <v>191</v>
      </c>
      <c r="C356" s="6">
        <v>7</v>
      </c>
      <c r="D356" t="s">
        <v>190</v>
      </c>
      <c r="E356" s="39">
        <v>0</v>
      </c>
      <c r="F356" s="39"/>
      <c r="G356" s="39"/>
      <c r="H356" s="41">
        <v>0</v>
      </c>
      <c r="I356" s="41">
        <v>0</v>
      </c>
      <c r="K356" s="27"/>
      <c r="M356" s="29"/>
    </row>
    <row r="357" spans="1:13">
      <c r="A357" s="7" t="s">
        <v>107</v>
      </c>
      <c r="B357" s="3" t="s">
        <v>189</v>
      </c>
      <c r="C357" s="6">
        <v>1</v>
      </c>
      <c r="D357" t="s">
        <v>188</v>
      </c>
      <c r="E357" s="39">
        <v>0</v>
      </c>
      <c r="F357" s="39"/>
      <c r="G357" s="39"/>
      <c r="H357" s="41">
        <v>0</v>
      </c>
      <c r="I357" s="41">
        <v>0</v>
      </c>
      <c r="K357" s="27"/>
      <c r="M357" s="29"/>
    </row>
    <row r="358" spans="1:13">
      <c r="A358" s="7" t="s">
        <v>27</v>
      </c>
      <c r="B358" s="3" t="s">
        <v>187</v>
      </c>
      <c r="C358" s="6">
        <v>2</v>
      </c>
      <c r="D358" t="s">
        <v>186</v>
      </c>
      <c r="E358" s="39">
        <v>50558</v>
      </c>
      <c r="F358" s="39"/>
      <c r="G358" s="39"/>
      <c r="H358" s="41">
        <v>44254</v>
      </c>
      <c r="I358" s="39">
        <v>4701</v>
      </c>
      <c r="K358" s="27"/>
      <c r="M358" s="29"/>
    </row>
    <row r="359" spans="1:13">
      <c r="A359" s="7" t="s">
        <v>97</v>
      </c>
      <c r="B359" s="3" t="s">
        <v>185</v>
      </c>
      <c r="C359" s="6">
        <v>9</v>
      </c>
      <c r="D359" t="s">
        <v>184</v>
      </c>
      <c r="E359" s="39">
        <v>16205</v>
      </c>
      <c r="F359" s="39"/>
      <c r="G359" s="39"/>
      <c r="H359" s="41">
        <v>10</v>
      </c>
      <c r="I359" s="41">
        <v>0</v>
      </c>
      <c r="K359" s="27"/>
      <c r="M359" s="29"/>
    </row>
    <row r="360" spans="1:13">
      <c r="A360" s="7" t="s">
        <v>121</v>
      </c>
      <c r="B360" s="3" t="s">
        <v>183</v>
      </c>
      <c r="C360" s="6">
        <v>7</v>
      </c>
      <c r="D360" t="s">
        <v>182</v>
      </c>
      <c r="E360" s="39">
        <v>0</v>
      </c>
      <c r="F360" s="39"/>
      <c r="G360" s="39"/>
      <c r="H360" s="41">
        <v>3053</v>
      </c>
      <c r="I360" s="41">
        <v>0</v>
      </c>
      <c r="K360" s="27"/>
      <c r="M360" s="29"/>
    </row>
    <row r="361" spans="1:13">
      <c r="A361" s="7" t="s">
        <v>27</v>
      </c>
      <c r="B361" s="3" t="s">
        <v>181</v>
      </c>
      <c r="C361" s="6">
        <v>2</v>
      </c>
      <c r="D361" t="s">
        <v>180</v>
      </c>
      <c r="E361" s="39">
        <f>85477+1</f>
        <v>85478</v>
      </c>
      <c r="F361" s="39"/>
      <c r="G361" s="39"/>
      <c r="H361" s="41">
        <v>110386</v>
      </c>
      <c r="I361" s="39">
        <v>27405</v>
      </c>
      <c r="K361" s="27"/>
      <c r="M361" s="29"/>
    </row>
    <row r="362" spans="1:13">
      <c r="A362" s="7" t="s">
        <v>179</v>
      </c>
      <c r="B362" s="3" t="s">
        <v>178</v>
      </c>
      <c r="C362" s="6">
        <v>12</v>
      </c>
      <c r="D362" t="s">
        <v>177</v>
      </c>
      <c r="E362" s="39">
        <v>38048</v>
      </c>
      <c r="F362" s="39"/>
      <c r="G362" s="39"/>
      <c r="H362" s="41">
        <v>210403</v>
      </c>
      <c r="I362" s="41">
        <v>0</v>
      </c>
      <c r="K362" s="27"/>
      <c r="M362" s="29"/>
    </row>
    <row r="363" spans="1:13">
      <c r="A363" s="7" t="s">
        <v>176</v>
      </c>
      <c r="B363" s="3" t="s">
        <v>175</v>
      </c>
      <c r="C363" s="6">
        <v>8</v>
      </c>
      <c r="D363" t="s">
        <v>174</v>
      </c>
      <c r="E363" s="39">
        <v>14945</v>
      </c>
      <c r="F363" s="39"/>
      <c r="G363" s="39"/>
      <c r="H363" s="41">
        <v>13699</v>
      </c>
      <c r="I363" s="41">
        <v>0</v>
      </c>
      <c r="K363" s="27"/>
      <c r="M363" s="29"/>
    </row>
    <row r="364" spans="1:13">
      <c r="A364" s="7" t="s">
        <v>107</v>
      </c>
      <c r="B364" s="3" t="s">
        <v>173</v>
      </c>
      <c r="C364" s="6">
        <v>1</v>
      </c>
      <c r="D364" t="s">
        <v>172</v>
      </c>
      <c r="E364" s="39">
        <v>0</v>
      </c>
      <c r="F364" s="39"/>
      <c r="G364" s="39"/>
      <c r="H364" s="41">
        <v>0</v>
      </c>
      <c r="I364" s="41">
        <v>0</v>
      </c>
      <c r="K364" s="27"/>
      <c r="M364" s="29"/>
    </row>
    <row r="365" spans="1:13">
      <c r="A365" s="7" t="s">
        <v>171</v>
      </c>
      <c r="B365" s="3" t="s">
        <v>170</v>
      </c>
      <c r="C365" s="6">
        <v>10</v>
      </c>
      <c r="D365" t="s">
        <v>169</v>
      </c>
      <c r="E365" s="39">
        <v>30584</v>
      </c>
      <c r="F365" s="39"/>
      <c r="G365" s="39"/>
      <c r="H365" s="41">
        <v>0</v>
      </c>
      <c r="I365" s="41">
        <v>0</v>
      </c>
      <c r="K365" s="27"/>
      <c r="M365" s="29"/>
    </row>
    <row r="366" spans="1:13">
      <c r="A366" s="7" t="s">
        <v>168</v>
      </c>
      <c r="B366" s="3" t="s">
        <v>167</v>
      </c>
      <c r="C366" s="6">
        <v>9</v>
      </c>
      <c r="D366" t="s">
        <v>166</v>
      </c>
      <c r="E366" s="39">
        <v>0</v>
      </c>
      <c r="F366" s="39"/>
      <c r="G366" s="39"/>
      <c r="H366" s="41">
        <v>0</v>
      </c>
      <c r="I366" s="41">
        <v>0</v>
      </c>
      <c r="K366" s="27"/>
      <c r="M366" s="29"/>
    </row>
    <row r="367" spans="1:13">
      <c r="A367" s="7" t="s">
        <v>21</v>
      </c>
      <c r="B367" s="3" t="s">
        <v>165</v>
      </c>
      <c r="C367" s="6">
        <v>8</v>
      </c>
      <c r="D367" t="s">
        <v>164</v>
      </c>
      <c r="E367" s="39">
        <v>4631</v>
      </c>
      <c r="F367" s="39"/>
      <c r="G367" s="39"/>
      <c r="H367" s="41">
        <v>4499</v>
      </c>
      <c r="I367" s="41">
        <v>0</v>
      </c>
      <c r="K367" s="27"/>
      <c r="M367" s="29"/>
    </row>
    <row r="368" spans="1:13">
      <c r="A368" s="7" t="s">
        <v>163</v>
      </c>
      <c r="B368" s="3" t="s">
        <v>162</v>
      </c>
      <c r="C368" s="6">
        <v>4</v>
      </c>
      <c r="D368" t="s">
        <v>161</v>
      </c>
      <c r="E368" s="39">
        <f>121213+1</f>
        <v>121214</v>
      </c>
      <c r="F368" s="39"/>
      <c r="G368" s="39"/>
      <c r="H368" s="41">
        <v>21559</v>
      </c>
      <c r="I368" s="41">
        <v>0</v>
      </c>
      <c r="K368" s="27"/>
      <c r="M368" s="29"/>
    </row>
    <row r="369" spans="1:13">
      <c r="A369" s="7" t="s">
        <v>160</v>
      </c>
      <c r="B369" s="3" t="s">
        <v>159</v>
      </c>
      <c r="C369" s="6">
        <v>9</v>
      </c>
      <c r="D369" t="s">
        <v>158</v>
      </c>
      <c r="E369" s="39">
        <f>134507+1</f>
        <v>134508</v>
      </c>
      <c r="F369" s="39"/>
      <c r="G369" s="39"/>
      <c r="H369" s="41">
        <v>3996</v>
      </c>
      <c r="I369" s="41">
        <v>0</v>
      </c>
      <c r="K369" s="27"/>
      <c r="M369" s="29"/>
    </row>
    <row r="370" spans="1:13">
      <c r="A370" s="7" t="s">
        <v>157</v>
      </c>
      <c r="B370" s="3" t="s">
        <v>156</v>
      </c>
      <c r="C370" s="6">
        <v>5</v>
      </c>
      <c r="D370" t="s">
        <v>155</v>
      </c>
      <c r="E370" s="39">
        <v>0</v>
      </c>
      <c r="F370" s="39"/>
      <c r="G370" s="39"/>
      <c r="H370" s="41">
        <v>0</v>
      </c>
      <c r="I370" s="41">
        <v>0</v>
      </c>
      <c r="K370" s="27"/>
      <c r="M370" s="29"/>
    </row>
    <row r="371" spans="1:13">
      <c r="A371" s="7" t="s">
        <v>39</v>
      </c>
      <c r="B371" s="3" t="s">
        <v>154</v>
      </c>
      <c r="C371" s="6">
        <v>2</v>
      </c>
      <c r="D371" t="s">
        <v>153</v>
      </c>
      <c r="E371" s="39">
        <v>0</v>
      </c>
      <c r="F371" s="39"/>
      <c r="G371" s="39"/>
      <c r="H371" s="41">
        <v>1080</v>
      </c>
      <c r="I371" s="41">
        <v>0</v>
      </c>
      <c r="K371" s="27"/>
      <c r="M371" s="29"/>
    </row>
    <row r="372" spans="1:13">
      <c r="A372" s="7" t="s">
        <v>44</v>
      </c>
      <c r="B372" s="3" t="s">
        <v>152</v>
      </c>
      <c r="C372" s="6">
        <v>5</v>
      </c>
      <c r="D372" t="s">
        <v>151</v>
      </c>
      <c r="E372" s="39">
        <v>476</v>
      </c>
      <c r="F372" s="39"/>
      <c r="G372" s="39"/>
      <c r="H372" s="41">
        <v>0</v>
      </c>
      <c r="I372" s="41">
        <v>0</v>
      </c>
      <c r="K372" s="27"/>
      <c r="M372" s="29"/>
    </row>
    <row r="373" spans="1:13">
      <c r="A373" s="7" t="s">
        <v>150</v>
      </c>
      <c r="B373" s="3" t="s">
        <v>149</v>
      </c>
      <c r="C373" s="6">
        <v>11</v>
      </c>
      <c r="D373" t="s">
        <v>148</v>
      </c>
      <c r="E373" s="39">
        <v>3178</v>
      </c>
      <c r="F373" s="39"/>
      <c r="G373" s="39"/>
      <c r="H373" s="41">
        <v>1617</v>
      </c>
      <c r="I373" s="41">
        <v>0</v>
      </c>
      <c r="K373" s="27"/>
      <c r="M373" s="29"/>
    </row>
    <row r="374" spans="1:13">
      <c r="A374" s="7" t="s">
        <v>39</v>
      </c>
      <c r="B374" s="3" t="s">
        <v>147</v>
      </c>
      <c r="C374" s="6">
        <v>2</v>
      </c>
      <c r="D374" t="s">
        <v>146</v>
      </c>
      <c r="E374" s="39">
        <f>3193+1</f>
        <v>3194</v>
      </c>
      <c r="F374" s="39"/>
      <c r="G374" s="39"/>
      <c r="H374" s="41">
        <v>9660</v>
      </c>
      <c r="I374" s="41">
        <v>0</v>
      </c>
      <c r="K374" s="27"/>
      <c r="M374" s="29"/>
    </row>
    <row r="375" spans="1:13">
      <c r="A375" s="7" t="s">
        <v>136</v>
      </c>
      <c r="B375" s="3" t="s">
        <v>145</v>
      </c>
      <c r="C375" s="6">
        <v>7</v>
      </c>
      <c r="D375" t="s">
        <v>144</v>
      </c>
      <c r="E375" s="39">
        <f>56995+1</f>
        <v>56996</v>
      </c>
      <c r="F375" s="39"/>
      <c r="G375" s="39"/>
      <c r="H375" s="41">
        <v>6537</v>
      </c>
      <c r="I375" s="41">
        <v>0</v>
      </c>
      <c r="K375" s="27"/>
      <c r="M375" s="29"/>
    </row>
    <row r="376" spans="1:13">
      <c r="A376" s="7" t="s">
        <v>11</v>
      </c>
      <c r="B376" s="3" t="s">
        <v>143</v>
      </c>
      <c r="C376" s="6">
        <v>2</v>
      </c>
      <c r="D376" t="s">
        <v>142</v>
      </c>
      <c r="E376" s="39">
        <v>0</v>
      </c>
      <c r="F376" s="39"/>
      <c r="G376" s="39"/>
      <c r="H376" s="41">
        <v>0</v>
      </c>
      <c r="I376" s="41">
        <v>0</v>
      </c>
      <c r="K376" s="27"/>
      <c r="M376" s="29"/>
    </row>
    <row r="377" spans="1:13">
      <c r="A377" s="7" t="s">
        <v>11</v>
      </c>
      <c r="B377" s="3" t="s">
        <v>141</v>
      </c>
      <c r="C377" s="6">
        <v>2</v>
      </c>
      <c r="D377" t="s">
        <v>140</v>
      </c>
      <c r="E377" s="39">
        <v>0</v>
      </c>
      <c r="F377" s="39"/>
      <c r="G377" s="39"/>
      <c r="H377" s="41">
        <v>0</v>
      </c>
      <c r="I377" s="41">
        <v>0</v>
      </c>
      <c r="K377" s="27"/>
      <c r="M377" s="29"/>
    </row>
    <row r="378" spans="1:13">
      <c r="A378" s="7" t="s">
        <v>139</v>
      </c>
      <c r="B378" s="3" t="s">
        <v>138</v>
      </c>
      <c r="C378" s="6">
        <v>11</v>
      </c>
      <c r="D378" t="s">
        <v>137</v>
      </c>
      <c r="E378" s="39">
        <v>0</v>
      </c>
      <c r="F378" s="39"/>
      <c r="G378" s="39"/>
      <c r="H378" s="41">
        <v>6862</v>
      </c>
      <c r="I378" s="41">
        <v>0</v>
      </c>
      <c r="K378" s="27"/>
      <c r="M378" s="29"/>
    </row>
    <row r="379" spans="1:13">
      <c r="A379" s="7" t="s">
        <v>136</v>
      </c>
      <c r="B379" s="3" t="s">
        <v>135</v>
      </c>
      <c r="C379" s="6">
        <v>7</v>
      </c>
      <c r="D379" t="s">
        <v>134</v>
      </c>
      <c r="E379" s="39">
        <v>0</v>
      </c>
      <c r="F379" s="39"/>
      <c r="G379" s="39"/>
      <c r="H379" s="41">
        <v>0</v>
      </c>
      <c r="I379" s="41">
        <v>0</v>
      </c>
      <c r="K379" s="27"/>
      <c r="M379" s="29"/>
    </row>
    <row r="380" spans="1:13">
      <c r="A380" s="7" t="s">
        <v>27</v>
      </c>
      <c r="B380" s="3" t="s">
        <v>133</v>
      </c>
      <c r="C380" s="6">
        <v>2</v>
      </c>
      <c r="D380" t="s">
        <v>132</v>
      </c>
      <c r="E380" s="39">
        <v>0</v>
      </c>
      <c r="F380" s="39"/>
      <c r="G380" s="39"/>
      <c r="H380" s="41">
        <v>51434</v>
      </c>
      <c r="I380" s="39">
        <v>5410</v>
      </c>
      <c r="K380" s="27"/>
      <c r="M380" s="29"/>
    </row>
    <row r="381" spans="1:13">
      <c r="A381" s="7" t="s">
        <v>71</v>
      </c>
      <c r="B381" s="3" t="s">
        <v>131</v>
      </c>
      <c r="C381" s="6">
        <v>4</v>
      </c>
      <c r="D381" t="s">
        <v>130</v>
      </c>
      <c r="E381" s="39">
        <f>102146+1</f>
        <v>102147</v>
      </c>
      <c r="F381" s="39"/>
      <c r="G381" s="39"/>
      <c r="H381" s="41">
        <v>15112</v>
      </c>
      <c r="I381" s="41">
        <v>0</v>
      </c>
      <c r="K381" s="27"/>
      <c r="M381" s="29"/>
    </row>
    <row r="382" spans="1:13">
      <c r="A382" s="7" t="s">
        <v>129</v>
      </c>
      <c r="B382" s="3" t="s">
        <v>128</v>
      </c>
      <c r="C382" s="6">
        <v>8</v>
      </c>
      <c r="D382" t="s">
        <v>127</v>
      </c>
      <c r="E382" s="39">
        <f>525+1</f>
        <v>526</v>
      </c>
      <c r="F382" s="39"/>
      <c r="G382" s="39"/>
      <c r="H382" s="41">
        <v>1071</v>
      </c>
      <c r="I382" s="41">
        <v>0</v>
      </c>
      <c r="K382" s="27"/>
      <c r="M382" s="29"/>
    </row>
    <row r="383" spans="1:13">
      <c r="A383" s="7" t="s">
        <v>3</v>
      </c>
      <c r="B383" s="3" t="s">
        <v>126</v>
      </c>
      <c r="C383" s="6">
        <v>2</v>
      </c>
      <c r="D383" t="s">
        <v>125</v>
      </c>
      <c r="E383" s="39">
        <v>0</v>
      </c>
      <c r="F383" s="39"/>
      <c r="G383" s="39"/>
      <c r="H383" s="41">
        <v>0</v>
      </c>
      <c r="I383" s="39">
        <v>26</v>
      </c>
      <c r="K383" s="27"/>
      <c r="M383" s="29"/>
    </row>
    <row r="384" spans="1:13">
      <c r="A384" s="7" t="s">
        <v>124</v>
      </c>
      <c r="B384" s="3" t="s">
        <v>123</v>
      </c>
      <c r="C384" s="6">
        <v>12</v>
      </c>
      <c r="D384" t="s">
        <v>122</v>
      </c>
      <c r="E384" s="39">
        <v>0</v>
      </c>
      <c r="F384" s="39"/>
      <c r="G384" s="39"/>
      <c r="H384" s="41">
        <v>5105</v>
      </c>
      <c r="I384" s="41">
        <v>0</v>
      </c>
      <c r="K384" s="27"/>
      <c r="M384" s="29"/>
    </row>
    <row r="385" spans="1:13">
      <c r="A385" s="7" t="s">
        <v>121</v>
      </c>
      <c r="B385" s="3" t="s">
        <v>120</v>
      </c>
      <c r="C385" s="6">
        <v>7</v>
      </c>
      <c r="D385" t="s">
        <v>119</v>
      </c>
      <c r="E385" s="39">
        <v>0</v>
      </c>
      <c r="F385" s="39"/>
      <c r="G385" s="39"/>
      <c r="H385" s="41">
        <v>0</v>
      </c>
      <c r="I385" s="41">
        <v>0</v>
      </c>
      <c r="K385" s="27"/>
      <c r="M385" s="29"/>
    </row>
    <row r="386" spans="1:13">
      <c r="A386" s="7" t="s">
        <v>11</v>
      </c>
      <c r="B386" s="3" t="s">
        <v>118</v>
      </c>
      <c r="C386" s="6">
        <v>2</v>
      </c>
      <c r="D386" t="s">
        <v>117</v>
      </c>
      <c r="E386" s="39">
        <v>0</v>
      </c>
      <c r="F386" s="39"/>
      <c r="G386" s="39"/>
      <c r="H386" s="41">
        <v>0</v>
      </c>
      <c r="I386" s="41">
        <v>0</v>
      </c>
      <c r="K386" s="27"/>
      <c r="M386" s="29"/>
    </row>
    <row r="387" spans="1:13">
      <c r="A387" s="7" t="s">
        <v>11</v>
      </c>
      <c r="B387" s="3" t="s">
        <v>116</v>
      </c>
      <c r="C387" s="6">
        <v>2</v>
      </c>
      <c r="D387" t="s">
        <v>115</v>
      </c>
      <c r="E387" s="39">
        <v>0</v>
      </c>
      <c r="F387" s="39"/>
      <c r="G387" s="39"/>
      <c r="H387" s="41">
        <v>0</v>
      </c>
      <c r="I387" s="41">
        <v>0</v>
      </c>
      <c r="K387" s="27"/>
      <c r="M387" s="29"/>
    </row>
    <row r="388" spans="1:13">
      <c r="A388" s="7" t="s">
        <v>11</v>
      </c>
      <c r="B388" s="3" t="s">
        <v>114</v>
      </c>
      <c r="C388" s="6">
        <v>2</v>
      </c>
      <c r="D388" t="s">
        <v>113</v>
      </c>
      <c r="E388" s="39">
        <v>54</v>
      </c>
      <c r="F388" s="39"/>
      <c r="G388" s="39"/>
      <c r="H388" s="41">
        <v>510</v>
      </c>
      <c r="I388" s="41">
        <v>0</v>
      </c>
      <c r="K388" s="27"/>
      <c r="M388" s="29"/>
    </row>
    <row r="389" spans="1:13">
      <c r="A389" s="7" t="s">
        <v>110</v>
      </c>
      <c r="B389" s="3" t="s">
        <v>112</v>
      </c>
      <c r="C389" s="6">
        <v>2</v>
      </c>
      <c r="D389" t="s">
        <v>111</v>
      </c>
      <c r="E389" s="39">
        <v>806</v>
      </c>
      <c r="F389" s="39"/>
      <c r="G389" s="39"/>
      <c r="H389" s="41">
        <v>4801</v>
      </c>
      <c r="I389" s="41">
        <v>0</v>
      </c>
      <c r="K389" s="27"/>
      <c r="M389" s="29"/>
    </row>
    <row r="390" spans="1:13">
      <c r="A390" s="7" t="s">
        <v>110</v>
      </c>
      <c r="B390" s="3" t="s">
        <v>109</v>
      </c>
      <c r="C390" s="6">
        <v>2</v>
      </c>
      <c r="D390" t="s">
        <v>108</v>
      </c>
      <c r="E390" s="39">
        <v>7625</v>
      </c>
      <c r="F390" s="39"/>
      <c r="G390" s="39"/>
      <c r="H390" s="41">
        <v>30895</v>
      </c>
      <c r="I390" s="41">
        <v>0</v>
      </c>
      <c r="K390" s="27"/>
      <c r="M390" s="29"/>
    </row>
    <row r="391" spans="1:13">
      <c r="A391" s="7" t="s">
        <v>107</v>
      </c>
      <c r="B391" s="3" t="s">
        <v>106</v>
      </c>
      <c r="C391" s="6">
        <v>1</v>
      </c>
      <c r="D391" t="s">
        <v>105</v>
      </c>
      <c r="E391" s="39">
        <f>131421+1</f>
        <v>131422</v>
      </c>
      <c r="F391" s="39"/>
      <c r="G391" s="39"/>
      <c r="H391" s="41">
        <v>173567</v>
      </c>
      <c r="I391" s="39">
        <v>1653</v>
      </c>
      <c r="K391" s="27"/>
      <c r="M391" s="29"/>
    </row>
    <row r="392" spans="1:13">
      <c r="A392" s="7" t="s">
        <v>27</v>
      </c>
      <c r="B392" s="3" t="s">
        <v>104</v>
      </c>
      <c r="C392" s="6">
        <v>2</v>
      </c>
      <c r="D392" t="s">
        <v>103</v>
      </c>
      <c r="E392" s="39">
        <v>6103</v>
      </c>
      <c r="F392" s="39"/>
      <c r="G392" s="39"/>
      <c r="H392" s="41">
        <v>7289</v>
      </c>
      <c r="I392" s="41">
        <v>0</v>
      </c>
      <c r="K392" s="27"/>
      <c r="M392" s="29"/>
    </row>
    <row r="393" spans="1:13">
      <c r="A393" s="7" t="s">
        <v>63</v>
      </c>
      <c r="B393" s="3" t="s">
        <v>102</v>
      </c>
      <c r="C393" s="6">
        <v>5</v>
      </c>
      <c r="D393" t="s">
        <v>101</v>
      </c>
      <c r="E393" s="39">
        <v>44378</v>
      </c>
      <c r="F393" s="39"/>
      <c r="G393" s="39"/>
      <c r="H393" s="41">
        <v>0</v>
      </c>
      <c r="I393" s="41">
        <v>0</v>
      </c>
      <c r="K393" s="27"/>
      <c r="M393" s="29"/>
    </row>
    <row r="394" spans="1:13">
      <c r="A394" s="7" t="s">
        <v>100</v>
      </c>
      <c r="B394" s="3" t="s">
        <v>99</v>
      </c>
      <c r="C394" s="6">
        <v>6</v>
      </c>
      <c r="D394" t="s">
        <v>98</v>
      </c>
      <c r="E394" s="39">
        <v>0</v>
      </c>
      <c r="F394" s="39"/>
      <c r="G394" s="39"/>
      <c r="H394" s="41">
        <v>5113</v>
      </c>
      <c r="I394" s="41">
        <v>0</v>
      </c>
      <c r="K394" s="27"/>
      <c r="M394" s="29"/>
    </row>
    <row r="395" spans="1:13">
      <c r="A395" s="7" t="s">
        <v>97</v>
      </c>
      <c r="B395" s="3" t="s">
        <v>96</v>
      </c>
      <c r="C395" s="6">
        <v>9</v>
      </c>
      <c r="D395" t="s">
        <v>95</v>
      </c>
      <c r="E395" s="39">
        <v>213680</v>
      </c>
      <c r="F395" s="39"/>
      <c r="G395" s="39"/>
      <c r="H395" s="41">
        <v>348070</v>
      </c>
      <c r="I395" s="39">
        <v>91389</v>
      </c>
      <c r="K395" s="27"/>
      <c r="M395" s="29"/>
    </row>
    <row r="396" spans="1:13">
      <c r="A396" s="7" t="s">
        <v>94</v>
      </c>
      <c r="B396" s="3" t="s">
        <v>93</v>
      </c>
      <c r="C396" s="6">
        <v>8</v>
      </c>
      <c r="D396" t="s">
        <v>92</v>
      </c>
      <c r="E396" s="39">
        <f>104345+1</f>
        <v>104346</v>
      </c>
      <c r="F396" s="39"/>
      <c r="G396" s="39"/>
      <c r="H396" s="41">
        <v>12817</v>
      </c>
      <c r="I396" s="41">
        <v>0</v>
      </c>
      <c r="K396" s="27"/>
      <c r="M396" s="29"/>
    </row>
    <row r="397" spans="1:13">
      <c r="A397" s="7" t="s">
        <v>44</v>
      </c>
      <c r="B397" s="3" t="s">
        <v>91</v>
      </c>
      <c r="C397" s="6">
        <v>5</v>
      </c>
      <c r="D397" t="s">
        <v>90</v>
      </c>
      <c r="E397" s="39">
        <v>0</v>
      </c>
      <c r="F397" s="39"/>
      <c r="G397" s="39"/>
      <c r="H397" s="41">
        <v>16146</v>
      </c>
      <c r="I397" s="39">
        <v>162</v>
      </c>
      <c r="K397" s="27"/>
      <c r="M397" s="29"/>
    </row>
    <row r="398" spans="1:13">
      <c r="A398" s="7" t="s">
        <v>47</v>
      </c>
      <c r="B398" s="3" t="s">
        <v>89</v>
      </c>
      <c r="C398" s="6">
        <v>1</v>
      </c>
      <c r="D398" t="s">
        <v>88</v>
      </c>
      <c r="E398" s="39">
        <v>17934</v>
      </c>
      <c r="F398" s="39"/>
      <c r="G398" s="39"/>
      <c r="H398" s="41">
        <v>34337</v>
      </c>
      <c r="I398" s="39">
        <v>13699</v>
      </c>
      <c r="K398" s="27"/>
      <c r="M398" s="29"/>
    </row>
    <row r="399" spans="1:13">
      <c r="A399" s="7" t="s">
        <v>87</v>
      </c>
      <c r="B399" s="3" t="s">
        <v>86</v>
      </c>
      <c r="C399" s="6">
        <v>3</v>
      </c>
      <c r="D399" t="s">
        <v>85</v>
      </c>
      <c r="E399" s="39">
        <v>36748</v>
      </c>
      <c r="F399" s="39"/>
      <c r="G399" s="39"/>
      <c r="H399" s="41">
        <v>0</v>
      </c>
      <c r="I399" s="41">
        <v>0</v>
      </c>
      <c r="K399" s="27"/>
      <c r="M399" s="29"/>
    </row>
    <row r="400" spans="1:13">
      <c r="A400" s="7" t="s">
        <v>84</v>
      </c>
      <c r="B400" s="3" t="s">
        <v>83</v>
      </c>
      <c r="C400" s="6">
        <v>11</v>
      </c>
      <c r="D400" t="s">
        <v>82</v>
      </c>
      <c r="E400" s="39">
        <v>12284</v>
      </c>
      <c r="F400" s="39"/>
      <c r="G400" s="39"/>
      <c r="H400" s="41">
        <v>21119</v>
      </c>
      <c r="I400" s="41">
        <v>0</v>
      </c>
      <c r="K400" s="27"/>
      <c r="M400" s="29"/>
    </row>
    <row r="401" spans="1:13">
      <c r="A401" s="7" t="s">
        <v>47</v>
      </c>
      <c r="B401" s="3" t="s">
        <v>81</v>
      </c>
      <c r="C401" s="6">
        <v>1</v>
      </c>
      <c r="D401" t="s">
        <v>80</v>
      </c>
      <c r="E401" s="39">
        <v>67843</v>
      </c>
      <c r="F401" s="39"/>
      <c r="G401" s="39"/>
      <c r="H401" s="41">
        <v>141304</v>
      </c>
      <c r="I401" s="39">
        <v>45251</v>
      </c>
      <c r="K401" s="27"/>
      <c r="M401" s="29"/>
    </row>
    <row r="402" spans="1:13">
      <c r="A402" s="7" t="s">
        <v>79</v>
      </c>
      <c r="B402" s="3" t="s">
        <v>78</v>
      </c>
      <c r="C402" s="6">
        <v>6</v>
      </c>
      <c r="D402" t="s">
        <v>77</v>
      </c>
      <c r="E402" s="39">
        <f>210467+1</f>
        <v>210468</v>
      </c>
      <c r="F402" s="39"/>
      <c r="G402" s="39"/>
      <c r="H402" s="41">
        <v>17707</v>
      </c>
      <c r="I402" s="39">
        <v>15861</v>
      </c>
      <c r="K402" s="27"/>
      <c r="M402" s="29"/>
    </row>
    <row r="403" spans="1:13">
      <c r="A403" s="7" t="s">
        <v>5</v>
      </c>
      <c r="B403" s="3" t="s">
        <v>76</v>
      </c>
      <c r="C403" s="6">
        <v>7</v>
      </c>
      <c r="D403" t="s">
        <v>75</v>
      </c>
      <c r="E403" s="39">
        <v>44486</v>
      </c>
      <c r="F403" s="39"/>
      <c r="G403" s="39"/>
      <c r="H403" s="41">
        <v>23614</v>
      </c>
      <c r="I403" s="41">
        <v>0</v>
      </c>
      <c r="K403" s="27"/>
      <c r="M403" s="29"/>
    </row>
    <row r="404" spans="1:13">
      <c r="A404" s="7" t="s">
        <v>74</v>
      </c>
      <c r="B404" s="3" t="s">
        <v>73</v>
      </c>
      <c r="C404" s="6">
        <v>4</v>
      </c>
      <c r="D404" t="s">
        <v>72</v>
      </c>
      <c r="E404" s="39">
        <v>43184</v>
      </c>
      <c r="F404" s="39"/>
      <c r="G404" s="39"/>
      <c r="H404" s="41">
        <v>7071</v>
      </c>
      <c r="I404" s="41">
        <v>0</v>
      </c>
      <c r="K404" s="27"/>
      <c r="M404" s="29"/>
    </row>
    <row r="405" spans="1:13">
      <c r="A405" s="7" t="s">
        <v>71</v>
      </c>
      <c r="B405" s="3" t="s">
        <v>70</v>
      </c>
      <c r="C405" s="6">
        <v>4</v>
      </c>
      <c r="D405" t="s">
        <v>69</v>
      </c>
      <c r="E405" s="39">
        <v>140498</v>
      </c>
      <c r="F405" s="39"/>
      <c r="G405" s="39"/>
      <c r="H405" s="41">
        <v>29669</v>
      </c>
      <c r="I405" s="41">
        <v>0</v>
      </c>
      <c r="K405" s="27"/>
      <c r="M405" s="29"/>
    </row>
    <row r="406" spans="1:13">
      <c r="A406" s="7" t="s">
        <v>68</v>
      </c>
      <c r="B406" s="3" t="s">
        <v>67</v>
      </c>
      <c r="C406" s="6">
        <v>5</v>
      </c>
      <c r="D406" t="s">
        <v>66</v>
      </c>
      <c r="E406" s="39">
        <v>26618</v>
      </c>
      <c r="F406" s="39"/>
      <c r="G406" s="39"/>
      <c r="H406" s="41">
        <v>20535</v>
      </c>
      <c r="I406" s="41">
        <v>0</v>
      </c>
      <c r="K406" s="27"/>
      <c r="M406" s="29"/>
    </row>
    <row r="407" spans="1:13">
      <c r="A407" s="7" t="s">
        <v>30</v>
      </c>
      <c r="B407" s="3" t="s">
        <v>65</v>
      </c>
      <c r="C407" s="6">
        <v>3</v>
      </c>
      <c r="D407" t="s">
        <v>64</v>
      </c>
      <c r="E407" s="39">
        <v>29232</v>
      </c>
      <c r="F407" s="39"/>
      <c r="G407" s="39"/>
      <c r="H407" s="41">
        <v>0</v>
      </c>
      <c r="I407" s="41">
        <v>0</v>
      </c>
      <c r="K407" s="27"/>
      <c r="M407" s="29"/>
    </row>
    <row r="408" spans="1:13">
      <c r="A408" s="7" t="s">
        <v>63</v>
      </c>
      <c r="B408" s="3" t="s">
        <v>62</v>
      </c>
      <c r="C408" s="6">
        <v>6</v>
      </c>
      <c r="D408" t="s">
        <v>61</v>
      </c>
      <c r="E408" s="39">
        <v>0</v>
      </c>
      <c r="F408" s="39"/>
      <c r="G408" s="39"/>
      <c r="H408" s="41">
        <v>27553</v>
      </c>
      <c r="I408" s="41">
        <v>0</v>
      </c>
      <c r="K408" s="27"/>
      <c r="M408" s="29"/>
    </row>
    <row r="409" spans="1:13">
      <c r="A409" s="7" t="s">
        <v>39</v>
      </c>
      <c r="B409" s="3" t="s">
        <v>59</v>
      </c>
      <c r="C409" s="6">
        <v>2</v>
      </c>
      <c r="D409" t="s">
        <v>58</v>
      </c>
      <c r="E409" s="39">
        <v>0</v>
      </c>
      <c r="F409" s="39"/>
      <c r="G409" s="39"/>
      <c r="H409" s="41">
        <v>0</v>
      </c>
      <c r="I409" s="41">
        <v>0</v>
      </c>
      <c r="K409" s="27"/>
      <c r="M409" s="29"/>
    </row>
    <row r="410" spans="1:13">
      <c r="A410" s="7" t="s">
        <v>57</v>
      </c>
      <c r="B410" s="3" t="s">
        <v>56</v>
      </c>
      <c r="C410" s="6">
        <v>8</v>
      </c>
      <c r="D410" t="s">
        <v>55</v>
      </c>
      <c r="E410" s="39">
        <v>0</v>
      </c>
      <c r="F410" s="39"/>
      <c r="G410" s="39"/>
      <c r="H410" s="41">
        <v>10936</v>
      </c>
      <c r="I410" s="41">
        <v>0</v>
      </c>
      <c r="K410" s="27"/>
      <c r="M410" s="29"/>
    </row>
    <row r="411" spans="1:13">
      <c r="A411" s="7" t="s">
        <v>47</v>
      </c>
      <c r="B411" s="3" t="s">
        <v>54</v>
      </c>
      <c r="C411" s="6">
        <v>1</v>
      </c>
      <c r="D411" t="s">
        <v>53</v>
      </c>
      <c r="E411" s="39">
        <v>1319</v>
      </c>
      <c r="F411" s="39"/>
      <c r="G411" s="39"/>
      <c r="H411" s="41">
        <v>25319</v>
      </c>
      <c r="I411" s="41">
        <v>0</v>
      </c>
      <c r="K411" s="27"/>
      <c r="M411" s="29"/>
    </row>
    <row r="412" spans="1:13">
      <c r="A412" s="7" t="s">
        <v>52</v>
      </c>
      <c r="B412" s="3" t="s">
        <v>51</v>
      </c>
      <c r="C412" s="6">
        <v>4</v>
      </c>
      <c r="D412" t="s">
        <v>50</v>
      </c>
      <c r="E412" s="39">
        <v>0</v>
      </c>
      <c r="F412" s="39"/>
      <c r="G412" s="39"/>
      <c r="H412" s="41">
        <v>0</v>
      </c>
      <c r="I412" s="41">
        <v>0</v>
      </c>
      <c r="K412" s="27"/>
      <c r="M412" s="29"/>
    </row>
    <row r="413" spans="1:13">
      <c r="A413" s="7" t="s">
        <v>3</v>
      </c>
      <c r="B413" s="3" t="s">
        <v>49</v>
      </c>
      <c r="C413" s="6">
        <v>2</v>
      </c>
      <c r="D413" t="s">
        <v>48</v>
      </c>
      <c r="E413" s="39">
        <f>46765+1</f>
        <v>46766</v>
      </c>
      <c r="F413" s="39"/>
      <c r="G413" s="39"/>
      <c r="H413" s="41">
        <v>7409</v>
      </c>
      <c r="I413" s="39">
        <v>8314</v>
      </c>
      <c r="K413" s="27"/>
      <c r="M413" s="29"/>
    </row>
    <row r="414" spans="1:13">
      <c r="A414" s="7" t="s">
        <v>47</v>
      </c>
      <c r="B414" s="3" t="s">
        <v>46</v>
      </c>
      <c r="C414" s="6">
        <v>1</v>
      </c>
      <c r="D414" t="s">
        <v>45</v>
      </c>
      <c r="E414" s="39">
        <f>26632+1</f>
        <v>26633</v>
      </c>
      <c r="F414" s="39"/>
      <c r="G414" s="39"/>
      <c r="H414" s="41">
        <v>27370</v>
      </c>
      <c r="I414" s="39">
        <v>3022</v>
      </c>
      <c r="K414" s="27"/>
      <c r="M414" s="29"/>
    </row>
    <row r="415" spans="1:13">
      <c r="A415" s="7" t="s">
        <v>44</v>
      </c>
      <c r="B415" s="3" t="s">
        <v>43</v>
      </c>
      <c r="C415" s="6">
        <v>5</v>
      </c>
      <c r="D415" t="s">
        <v>42</v>
      </c>
      <c r="E415" s="39">
        <v>40731</v>
      </c>
      <c r="F415" s="39"/>
      <c r="G415" s="39"/>
      <c r="H415" s="41">
        <v>0</v>
      </c>
      <c r="I415" s="41">
        <v>0</v>
      </c>
      <c r="K415" s="27"/>
      <c r="M415" s="29"/>
    </row>
    <row r="416" spans="1:13">
      <c r="A416" s="7" t="s">
        <v>3</v>
      </c>
      <c r="B416" s="3" t="s">
        <v>41</v>
      </c>
      <c r="C416" s="6">
        <v>2</v>
      </c>
      <c r="D416" t="s">
        <v>40</v>
      </c>
      <c r="E416" s="39">
        <v>0</v>
      </c>
      <c r="F416" s="39"/>
      <c r="G416" s="39"/>
      <c r="H416" s="41">
        <v>0</v>
      </c>
      <c r="I416" s="41">
        <v>0</v>
      </c>
      <c r="K416" s="27"/>
      <c r="M416" s="29"/>
    </row>
    <row r="417" spans="1:13">
      <c r="A417" s="7" t="s">
        <v>39</v>
      </c>
      <c r="B417" s="3" t="s">
        <v>38</v>
      </c>
      <c r="C417" s="6">
        <v>2</v>
      </c>
      <c r="D417" t="s">
        <v>37</v>
      </c>
      <c r="E417" s="39">
        <v>167</v>
      </c>
      <c r="F417" s="39"/>
      <c r="G417" s="39"/>
      <c r="H417" s="41">
        <v>10038</v>
      </c>
      <c r="I417" s="41">
        <v>0</v>
      </c>
      <c r="K417" s="27"/>
      <c r="M417" s="29"/>
    </row>
    <row r="418" spans="1:13">
      <c r="A418" s="7" t="s">
        <v>36</v>
      </c>
      <c r="B418" s="3" t="s">
        <v>35</v>
      </c>
      <c r="C418" s="6">
        <v>6</v>
      </c>
      <c r="D418" t="s">
        <v>34</v>
      </c>
      <c r="E418" s="39">
        <v>0</v>
      </c>
      <c r="F418" s="39"/>
      <c r="G418" s="39"/>
      <c r="H418" s="41">
        <v>0</v>
      </c>
      <c r="I418" s="41">
        <v>0</v>
      </c>
      <c r="K418" s="27"/>
      <c r="M418" s="29"/>
    </row>
    <row r="419" spans="1:13">
      <c r="A419" s="7" t="s">
        <v>33</v>
      </c>
      <c r="B419" s="3" t="s">
        <v>32</v>
      </c>
      <c r="C419" s="6">
        <v>12</v>
      </c>
      <c r="D419" t="s">
        <v>31</v>
      </c>
      <c r="E419" s="39">
        <v>0</v>
      </c>
      <c r="F419" s="39"/>
      <c r="G419" s="39"/>
      <c r="H419" s="41">
        <v>0</v>
      </c>
      <c r="I419" s="41">
        <v>0</v>
      </c>
      <c r="K419" s="27"/>
      <c r="M419" s="29"/>
    </row>
    <row r="420" spans="1:13">
      <c r="A420" s="7" t="s">
        <v>30</v>
      </c>
      <c r="B420" s="3" t="s">
        <v>29</v>
      </c>
      <c r="C420" s="6">
        <v>5</v>
      </c>
      <c r="D420" t="s">
        <v>28</v>
      </c>
      <c r="E420" s="39">
        <f>86184-67944</f>
        <v>18240</v>
      </c>
      <c r="F420" s="39"/>
      <c r="G420" s="39"/>
      <c r="H420" s="41">
        <v>584</v>
      </c>
      <c r="I420" s="39">
        <v>4897</v>
      </c>
      <c r="K420" s="27"/>
      <c r="M420" s="29"/>
    </row>
    <row r="421" spans="1:13">
      <c r="A421" s="7" t="s">
        <v>27</v>
      </c>
      <c r="B421" s="3" t="s">
        <v>26</v>
      </c>
      <c r="C421" s="6">
        <v>2</v>
      </c>
      <c r="D421" t="s">
        <v>25</v>
      </c>
      <c r="E421" s="39">
        <v>0</v>
      </c>
      <c r="F421" s="39"/>
      <c r="G421" s="39"/>
      <c r="H421" s="41">
        <v>23140</v>
      </c>
      <c r="I421" s="41">
        <v>0</v>
      </c>
      <c r="K421" s="27"/>
      <c r="M421" s="29"/>
    </row>
    <row r="422" spans="1:13">
      <c r="A422" s="7" t="s">
        <v>24</v>
      </c>
      <c r="B422" s="3" t="s">
        <v>23</v>
      </c>
      <c r="C422" s="6">
        <v>5</v>
      </c>
      <c r="D422" t="s">
        <v>22</v>
      </c>
      <c r="E422" s="39">
        <f>145522+1</f>
        <v>145523</v>
      </c>
      <c r="F422" s="39"/>
      <c r="G422" s="39"/>
      <c r="H422" s="41">
        <v>31909</v>
      </c>
      <c r="I422" s="39">
        <v>16426</v>
      </c>
      <c r="K422" s="27"/>
      <c r="M422" s="29"/>
    </row>
    <row r="423" spans="1:13">
      <c r="A423" s="7" t="s">
        <v>21</v>
      </c>
      <c r="B423" s="3" t="s">
        <v>20</v>
      </c>
      <c r="C423" s="6">
        <v>8</v>
      </c>
      <c r="D423" t="s">
        <v>19</v>
      </c>
      <c r="E423" s="39">
        <v>9298</v>
      </c>
      <c r="F423" s="39"/>
      <c r="G423" s="39"/>
      <c r="H423" s="41">
        <v>20652</v>
      </c>
      <c r="I423" s="41">
        <v>0</v>
      </c>
      <c r="K423" s="27"/>
      <c r="M423" s="29"/>
    </row>
    <row r="424" spans="1:13">
      <c r="A424" s="7" t="s">
        <v>18</v>
      </c>
      <c r="B424" s="3" t="s">
        <v>17</v>
      </c>
      <c r="C424" s="6">
        <v>4</v>
      </c>
      <c r="D424" t="s">
        <v>16</v>
      </c>
      <c r="E424" s="39">
        <v>11916</v>
      </c>
      <c r="F424" s="39"/>
      <c r="G424" s="39"/>
      <c r="H424" s="41">
        <v>3586</v>
      </c>
      <c r="I424" s="41">
        <v>0</v>
      </c>
      <c r="K424" s="27"/>
      <c r="M424" s="29"/>
    </row>
    <row r="425" spans="1:13">
      <c r="A425" s="7">
        <v>63</v>
      </c>
      <c r="B425" s="3" t="s">
        <v>15</v>
      </c>
      <c r="C425" s="6">
        <v>9</v>
      </c>
      <c r="D425" t="s">
        <v>14</v>
      </c>
      <c r="E425" s="39">
        <f>5107+1</f>
        <v>5108</v>
      </c>
      <c r="F425" s="39"/>
      <c r="G425" s="39"/>
      <c r="H425" s="41">
        <v>1280</v>
      </c>
      <c r="I425" s="41">
        <v>0</v>
      </c>
      <c r="K425" s="27"/>
      <c r="M425" s="29"/>
    </row>
    <row r="426" spans="1:13">
      <c r="A426" s="7" t="s">
        <v>5</v>
      </c>
      <c r="B426" s="3" t="s">
        <v>13</v>
      </c>
      <c r="C426" s="6">
        <v>7</v>
      </c>
      <c r="D426" t="s">
        <v>12</v>
      </c>
      <c r="E426" s="39">
        <v>0</v>
      </c>
      <c r="F426" s="39"/>
      <c r="G426" s="39"/>
      <c r="H426" s="41">
        <v>0</v>
      </c>
      <c r="I426" s="41">
        <v>0</v>
      </c>
      <c r="K426" s="27"/>
      <c r="M426" s="29"/>
    </row>
    <row r="427" spans="1:13">
      <c r="A427" s="7" t="s">
        <v>11</v>
      </c>
      <c r="B427" s="3" t="s">
        <v>10</v>
      </c>
      <c r="C427" s="6">
        <v>2</v>
      </c>
      <c r="D427" t="s">
        <v>9</v>
      </c>
      <c r="E427" s="39">
        <v>0</v>
      </c>
      <c r="F427" s="39"/>
      <c r="G427" s="39"/>
      <c r="H427" s="41">
        <v>0</v>
      </c>
      <c r="I427" s="41">
        <v>0</v>
      </c>
      <c r="K427" s="27"/>
      <c r="M427" s="29"/>
    </row>
    <row r="428" spans="1:13">
      <c r="A428" s="7">
        <v>51</v>
      </c>
      <c r="B428" s="7">
        <v>8110</v>
      </c>
      <c r="C428" s="17" t="s">
        <v>921</v>
      </c>
      <c r="D428" t="s">
        <v>8</v>
      </c>
      <c r="E428" s="39">
        <v>30595</v>
      </c>
      <c r="F428" s="39"/>
      <c r="G428" s="39"/>
      <c r="H428" s="41">
        <v>70</v>
      </c>
      <c r="I428" s="41">
        <v>0</v>
      </c>
      <c r="K428" s="27"/>
      <c r="M428" s="29"/>
    </row>
    <row r="429" spans="1:13" ht="19.5">
      <c r="A429" s="7">
        <v>40</v>
      </c>
      <c r="B429" s="7">
        <v>8123</v>
      </c>
      <c r="C429" s="17" t="s">
        <v>921</v>
      </c>
      <c r="D429" s="9" t="s">
        <v>940</v>
      </c>
      <c r="E429" s="39">
        <f>59905+1</f>
        <v>59906</v>
      </c>
      <c r="F429" s="45"/>
      <c r="G429" s="46"/>
      <c r="H429" s="40">
        <v>43703</v>
      </c>
      <c r="I429" s="41">
        <v>0</v>
      </c>
      <c r="K429" s="27"/>
      <c r="M429" s="29"/>
    </row>
    <row r="430" spans="1:13" ht="19.5">
      <c r="A430" s="7">
        <v>40</v>
      </c>
      <c r="B430" s="7">
        <v>8114</v>
      </c>
      <c r="C430" s="17" t="s">
        <v>921</v>
      </c>
      <c r="D430" t="s">
        <v>941</v>
      </c>
      <c r="E430" s="39">
        <v>23057</v>
      </c>
      <c r="F430" s="45"/>
      <c r="G430" s="47"/>
      <c r="H430" s="40">
        <v>6629</v>
      </c>
      <c r="I430" s="41">
        <v>0</v>
      </c>
      <c r="K430" s="27"/>
      <c r="M430" s="29"/>
    </row>
    <row r="431" spans="1:13" ht="17.25">
      <c r="A431" s="7">
        <v>40</v>
      </c>
      <c r="B431" s="3" t="s">
        <v>7</v>
      </c>
      <c r="C431" s="17" t="s">
        <v>921</v>
      </c>
      <c r="D431" t="s">
        <v>942</v>
      </c>
      <c r="E431" s="39">
        <v>0</v>
      </c>
      <c r="F431" s="39"/>
      <c r="G431" s="48"/>
      <c r="H431" s="41">
        <v>0</v>
      </c>
      <c r="I431" s="41">
        <v>0</v>
      </c>
      <c r="K431" s="27"/>
      <c r="M431" s="29"/>
    </row>
    <row r="432" spans="1:13">
      <c r="A432" s="7">
        <v>40</v>
      </c>
      <c r="B432" s="3" t="s">
        <v>6</v>
      </c>
      <c r="C432" s="17" t="s">
        <v>921</v>
      </c>
      <c r="D432" t="s">
        <v>960</v>
      </c>
      <c r="E432" s="39">
        <f>13323+1</f>
        <v>13324</v>
      </c>
      <c r="F432" s="39"/>
      <c r="G432" s="39"/>
      <c r="H432" s="41">
        <v>0</v>
      </c>
      <c r="I432" s="41">
        <v>0</v>
      </c>
      <c r="K432" s="27"/>
      <c r="M432" s="29"/>
    </row>
    <row r="433" spans="1:13" ht="17.25">
      <c r="A433" s="7">
        <v>40</v>
      </c>
      <c r="B433" s="7">
        <v>8101</v>
      </c>
      <c r="C433" s="17" t="s">
        <v>921</v>
      </c>
      <c r="D433" t="s">
        <v>944</v>
      </c>
      <c r="E433" s="39">
        <v>0</v>
      </c>
      <c r="F433" s="39"/>
      <c r="G433" s="49"/>
      <c r="H433" s="40">
        <v>4058</v>
      </c>
      <c r="I433" s="41">
        <v>0</v>
      </c>
      <c r="K433" s="27"/>
      <c r="M433" s="29"/>
    </row>
    <row r="434" spans="1:13" ht="17.25">
      <c r="A434" s="7">
        <v>40</v>
      </c>
      <c r="B434" s="7">
        <v>8126</v>
      </c>
      <c r="C434" s="17" t="s">
        <v>921</v>
      </c>
      <c r="D434" t="s">
        <v>943</v>
      </c>
      <c r="E434" s="39">
        <v>19755</v>
      </c>
      <c r="F434" s="39"/>
      <c r="G434" s="49"/>
      <c r="H434" s="40">
        <v>7913</v>
      </c>
      <c r="I434" s="41">
        <v>0</v>
      </c>
      <c r="K434" s="27"/>
      <c r="M434" s="29"/>
    </row>
    <row r="435" spans="1:13">
      <c r="A435" s="7">
        <v>40</v>
      </c>
      <c r="B435" s="7">
        <v>8106</v>
      </c>
      <c r="C435" s="17" t="s">
        <v>921</v>
      </c>
      <c r="D435" t="s">
        <v>945</v>
      </c>
      <c r="E435" s="39">
        <f>229163+1</f>
        <v>229164</v>
      </c>
      <c r="F435" s="39"/>
      <c r="G435" s="39"/>
      <c r="H435" s="41">
        <v>0</v>
      </c>
      <c r="I435" s="41">
        <v>0</v>
      </c>
      <c r="K435" s="27"/>
      <c r="M435" s="29"/>
    </row>
    <row r="436" spans="1:13" ht="18.75">
      <c r="A436" s="7">
        <v>40</v>
      </c>
      <c r="B436" s="7">
        <v>8103</v>
      </c>
      <c r="C436" s="17" t="s">
        <v>921</v>
      </c>
      <c r="D436" t="s">
        <v>956</v>
      </c>
      <c r="E436" s="39">
        <v>0</v>
      </c>
      <c r="F436" s="39"/>
      <c r="G436" s="50"/>
      <c r="H436" s="41">
        <v>0</v>
      </c>
      <c r="I436" s="41">
        <v>0</v>
      </c>
      <c r="K436" s="27"/>
      <c r="M436" s="29"/>
    </row>
    <row r="437" spans="1:13" ht="17.25">
      <c r="A437" s="7">
        <v>40</v>
      </c>
      <c r="B437" s="7">
        <v>8107</v>
      </c>
      <c r="C437" s="17" t="s">
        <v>921</v>
      </c>
      <c r="D437" s="4" t="s">
        <v>955</v>
      </c>
      <c r="E437" s="39">
        <f>15793+1</f>
        <v>15794</v>
      </c>
      <c r="F437" s="39"/>
      <c r="G437" s="49"/>
      <c r="H437" s="41">
        <v>0</v>
      </c>
      <c r="I437" s="41">
        <v>0</v>
      </c>
      <c r="K437" s="27"/>
      <c r="M437" s="29"/>
    </row>
    <row r="438" spans="1:13" ht="18.75">
      <c r="A438" s="7">
        <v>40</v>
      </c>
      <c r="B438" s="7">
        <v>8121</v>
      </c>
      <c r="C438" s="17" t="s">
        <v>921</v>
      </c>
      <c r="D438" s="8" t="s">
        <v>946</v>
      </c>
      <c r="E438" s="39">
        <v>0</v>
      </c>
      <c r="F438" s="51"/>
      <c r="G438" s="52"/>
      <c r="H438" s="41">
        <v>0</v>
      </c>
      <c r="I438" s="41">
        <v>0</v>
      </c>
      <c r="K438" s="27"/>
      <c r="M438" s="29"/>
    </row>
    <row r="439" spans="1:13" ht="17.25">
      <c r="A439" s="7">
        <v>40</v>
      </c>
      <c r="B439" s="7">
        <v>8115</v>
      </c>
      <c r="C439" s="17" t="s">
        <v>921</v>
      </c>
      <c r="D439" t="s">
        <v>947</v>
      </c>
      <c r="E439" s="39">
        <v>0</v>
      </c>
      <c r="F439" s="53"/>
      <c r="G439" s="49"/>
      <c r="H439" s="41">
        <v>0</v>
      </c>
      <c r="I439" s="41">
        <v>0</v>
      </c>
      <c r="K439" s="27"/>
      <c r="M439" s="29"/>
    </row>
    <row r="440" spans="1:13" ht="17.25">
      <c r="A440" s="7">
        <v>40</v>
      </c>
      <c r="B440" s="7">
        <v>8125</v>
      </c>
      <c r="C440" s="17" t="s">
        <v>921</v>
      </c>
      <c r="D440" s="8" t="s">
        <v>948</v>
      </c>
      <c r="E440" s="39">
        <v>0</v>
      </c>
      <c r="F440" s="53"/>
      <c r="G440" s="49"/>
      <c r="H440" s="41">
        <v>0</v>
      </c>
      <c r="I440" s="41">
        <v>0</v>
      </c>
      <c r="K440" s="27"/>
      <c r="M440" s="29"/>
    </row>
    <row r="441" spans="1:13" ht="17.25">
      <c r="A441" s="7">
        <v>40</v>
      </c>
      <c r="B441" s="7">
        <v>8124</v>
      </c>
      <c r="C441" s="17" t="s">
        <v>921</v>
      </c>
      <c r="D441" s="8" t="s">
        <v>949</v>
      </c>
      <c r="E441" s="39">
        <v>0</v>
      </c>
      <c r="F441" s="53"/>
      <c r="G441" s="49"/>
      <c r="H441" s="41">
        <v>0</v>
      </c>
      <c r="I441" s="41">
        <v>0</v>
      </c>
      <c r="K441" s="27"/>
      <c r="M441" s="29"/>
    </row>
    <row r="442" spans="1:13" ht="18.75">
      <c r="A442" s="7">
        <v>40</v>
      </c>
      <c r="B442" s="7">
        <v>8113</v>
      </c>
      <c r="C442" s="17" t="s">
        <v>921</v>
      </c>
      <c r="D442" s="4" t="s">
        <v>950</v>
      </c>
      <c r="E442" s="39">
        <f>12215+1+1063</f>
        <v>13279</v>
      </c>
      <c r="F442" s="51"/>
      <c r="G442" s="52"/>
      <c r="H442" s="40">
        <v>2341</v>
      </c>
      <c r="I442" s="41">
        <v>0</v>
      </c>
      <c r="K442" s="27"/>
      <c r="M442" s="29"/>
    </row>
    <row r="443" spans="1:13" ht="18.75">
      <c r="A443" s="7">
        <v>40</v>
      </c>
      <c r="B443" s="7">
        <v>8111</v>
      </c>
      <c r="C443" s="17" t="s">
        <v>921</v>
      </c>
      <c r="D443" s="4" t="s">
        <v>951</v>
      </c>
      <c r="E443" s="39">
        <v>0</v>
      </c>
      <c r="F443" s="39"/>
      <c r="G443" s="50"/>
      <c r="H443" s="41">
        <v>0</v>
      </c>
      <c r="I443" s="41">
        <v>0</v>
      </c>
      <c r="K443" s="27"/>
      <c r="M443" s="29"/>
    </row>
    <row r="444" spans="1:13" ht="18.75">
      <c r="A444" s="7">
        <v>32</v>
      </c>
      <c r="B444" s="7">
        <v>2849</v>
      </c>
      <c r="C444" s="17">
        <v>4</v>
      </c>
      <c r="D444" s="4" t="s">
        <v>966</v>
      </c>
      <c r="E444" s="39"/>
      <c r="F444" s="39">
        <v>11586</v>
      </c>
      <c r="G444" s="50"/>
      <c r="H444" s="41">
        <v>0</v>
      </c>
      <c r="I444" s="41">
        <v>0</v>
      </c>
      <c r="K444" s="27"/>
      <c r="M444" s="29"/>
    </row>
    <row r="445" spans="1:13" ht="18.75">
      <c r="A445" s="7">
        <v>67</v>
      </c>
      <c r="B445" s="7">
        <v>4060</v>
      </c>
      <c r="C445" s="17">
        <v>1</v>
      </c>
      <c r="D445" s="4" t="s">
        <v>967</v>
      </c>
      <c r="E445" s="39"/>
      <c r="F445" s="39">
        <v>5903</v>
      </c>
      <c r="G445" s="50"/>
      <c r="H445" s="41">
        <v>0</v>
      </c>
      <c r="I445" s="41">
        <v>0</v>
      </c>
      <c r="K445" s="27"/>
      <c r="M445" s="29"/>
    </row>
    <row r="446" spans="1:13" ht="18.75">
      <c r="A446" s="7">
        <v>12</v>
      </c>
      <c r="B446" s="7">
        <v>4543</v>
      </c>
      <c r="C446" s="17">
        <v>3</v>
      </c>
      <c r="D446" s="4" t="s">
        <v>968</v>
      </c>
      <c r="E446" s="39"/>
      <c r="F446" s="39">
        <f>7815</f>
        <v>7815</v>
      </c>
      <c r="G446" s="50"/>
      <c r="H446" s="41">
        <v>0</v>
      </c>
      <c r="I446" s="41">
        <v>0</v>
      </c>
      <c r="K446" s="27"/>
      <c r="M446" s="29"/>
    </row>
    <row r="447" spans="1:13" ht="18.75">
      <c r="A447" s="7">
        <v>68</v>
      </c>
      <c r="B447" s="7">
        <v>6196</v>
      </c>
      <c r="C447" s="17">
        <v>5</v>
      </c>
      <c r="D447" s="4" t="s">
        <v>969</v>
      </c>
      <c r="E447" s="39"/>
      <c r="F447" s="39">
        <v>5992</v>
      </c>
      <c r="G447" s="50"/>
      <c r="H447" s="41">
        <v>0</v>
      </c>
      <c r="I447" s="41">
        <v>0</v>
      </c>
      <c r="K447" s="27"/>
      <c r="M447" s="29"/>
    </row>
    <row r="448" spans="1:13" ht="18.75">
      <c r="A448" s="7">
        <v>40</v>
      </c>
      <c r="B448" s="7">
        <v>9901</v>
      </c>
      <c r="C448" s="17">
        <v>1</v>
      </c>
      <c r="D448" s="4" t="s">
        <v>970</v>
      </c>
      <c r="E448" s="39"/>
      <c r="F448" s="39">
        <f>8883</f>
        <v>8883</v>
      </c>
      <c r="G448" s="50"/>
      <c r="H448" s="41">
        <v>0</v>
      </c>
      <c r="I448" s="41">
        <v>0</v>
      </c>
      <c r="K448" s="27"/>
      <c r="M448" s="29"/>
    </row>
    <row r="449" spans="1:13" ht="18.75">
      <c r="A449" s="7">
        <v>59</v>
      </c>
      <c r="B449" s="7">
        <v>9901</v>
      </c>
      <c r="C449" s="17">
        <v>7</v>
      </c>
      <c r="D449" s="4" t="s">
        <v>971</v>
      </c>
      <c r="E449" s="39"/>
      <c r="F449" s="39">
        <v>17603</v>
      </c>
      <c r="G449" s="50"/>
      <c r="H449" s="41">
        <v>0</v>
      </c>
      <c r="I449" s="41">
        <v>0</v>
      </c>
      <c r="K449" s="27"/>
      <c r="M449" s="29"/>
    </row>
    <row r="450" spans="1:13">
      <c r="A450" s="7">
        <v>44</v>
      </c>
      <c r="B450" s="7">
        <v>147</v>
      </c>
      <c r="C450" s="17">
        <v>6</v>
      </c>
      <c r="D450" s="4" t="s">
        <v>972</v>
      </c>
      <c r="E450" s="39"/>
      <c r="F450" s="39"/>
      <c r="G450" s="39">
        <v>0</v>
      </c>
      <c r="H450" s="41">
        <v>0</v>
      </c>
      <c r="I450" s="41">
        <v>0</v>
      </c>
      <c r="K450" s="27"/>
      <c r="M450" s="29"/>
    </row>
    <row r="451" spans="1:13">
      <c r="A451" s="7">
        <v>2</v>
      </c>
      <c r="B451" s="7">
        <v>1554</v>
      </c>
      <c r="C451" s="17">
        <v>12</v>
      </c>
      <c r="D451" s="4" t="s">
        <v>973</v>
      </c>
      <c r="E451" s="39"/>
      <c r="F451" s="39"/>
      <c r="G451" s="39">
        <v>11900</v>
      </c>
      <c r="H451" s="41">
        <v>0</v>
      </c>
      <c r="I451" s="41">
        <v>0</v>
      </c>
      <c r="K451" s="27"/>
      <c r="M451" s="29"/>
    </row>
    <row r="452" spans="1:13">
      <c r="A452" s="7">
        <v>18</v>
      </c>
      <c r="B452" s="7">
        <v>3976</v>
      </c>
      <c r="C452" s="17">
        <v>10</v>
      </c>
      <c r="D452" s="4" t="s">
        <v>974</v>
      </c>
      <c r="E452" s="39"/>
      <c r="F452" s="39"/>
      <c r="G452" s="39">
        <f>35474</f>
        <v>35474</v>
      </c>
      <c r="H452" s="41">
        <v>0</v>
      </c>
      <c r="I452" s="41">
        <v>0</v>
      </c>
      <c r="K452" s="27"/>
      <c r="M452" s="29"/>
    </row>
    <row r="453" spans="1:13">
      <c r="A453" s="7">
        <v>30</v>
      </c>
      <c r="B453" s="7">
        <v>2793</v>
      </c>
      <c r="C453" s="17">
        <v>1</v>
      </c>
      <c r="D453" s="4" t="s">
        <v>975</v>
      </c>
      <c r="E453" s="39"/>
      <c r="F453" s="39"/>
      <c r="G453" s="39">
        <f>16257</f>
        <v>16257</v>
      </c>
      <c r="H453" s="41">
        <v>0</v>
      </c>
      <c r="I453" s="41">
        <v>0</v>
      </c>
      <c r="K453" s="27"/>
      <c r="M453" s="29"/>
    </row>
    <row r="454" spans="1:13">
      <c r="A454" s="7">
        <v>67</v>
      </c>
      <c r="B454" s="7">
        <v>1376</v>
      </c>
      <c r="C454" s="17">
        <v>1</v>
      </c>
      <c r="D454" s="4" t="s">
        <v>976</v>
      </c>
      <c r="E454" s="39"/>
      <c r="F454" s="39"/>
      <c r="G454" s="39">
        <f>4860</f>
        <v>4860</v>
      </c>
      <c r="H454" s="41">
        <v>0</v>
      </c>
      <c r="I454" s="41">
        <v>0</v>
      </c>
      <c r="K454" s="27"/>
      <c r="M454" s="29"/>
    </row>
    <row r="455" spans="1:13">
      <c r="A455" s="7">
        <v>13</v>
      </c>
      <c r="B455" s="7">
        <v>3269</v>
      </c>
      <c r="C455" s="17">
        <v>2</v>
      </c>
      <c r="D455" s="4" t="s">
        <v>977</v>
      </c>
      <c r="E455" s="39"/>
      <c r="F455" s="39"/>
      <c r="G455" s="39">
        <v>269</v>
      </c>
      <c r="H455" s="41">
        <v>0</v>
      </c>
      <c r="I455" s="41">
        <v>0</v>
      </c>
      <c r="K455" s="27"/>
      <c r="M455" s="29"/>
    </row>
    <row r="456" spans="1:13">
      <c r="A456" s="7">
        <v>68</v>
      </c>
      <c r="B456" s="7">
        <v>3955</v>
      </c>
      <c r="C456" s="17">
        <v>6</v>
      </c>
      <c r="D456" s="4" t="s">
        <v>978</v>
      </c>
      <c r="E456" s="39"/>
      <c r="F456" s="39"/>
      <c r="G456" s="39">
        <f>16185+1</f>
        <v>16186</v>
      </c>
      <c r="H456" s="41">
        <v>0</v>
      </c>
      <c r="I456" s="41">
        <v>0</v>
      </c>
      <c r="K456" s="27"/>
      <c r="M456" s="29"/>
    </row>
    <row r="457" spans="1:13">
      <c r="A457" s="7">
        <v>67</v>
      </c>
      <c r="B457" s="7">
        <v>3976</v>
      </c>
      <c r="C457" s="17">
        <v>1</v>
      </c>
      <c r="D457" s="4" t="s">
        <v>979</v>
      </c>
      <c r="E457" s="39"/>
      <c r="F457" s="39"/>
      <c r="G457" s="39">
        <v>0</v>
      </c>
      <c r="H457" s="41">
        <v>0</v>
      </c>
      <c r="I457" s="41">
        <v>0</v>
      </c>
      <c r="K457" s="27"/>
      <c r="M457" s="29"/>
    </row>
    <row r="458" spans="1:13">
      <c r="A458" s="7">
        <v>51</v>
      </c>
      <c r="B458" s="7">
        <v>4620</v>
      </c>
      <c r="C458" s="17">
        <v>1</v>
      </c>
      <c r="D458" s="4" t="s">
        <v>980</v>
      </c>
      <c r="E458" s="39"/>
      <c r="F458" s="39"/>
      <c r="G458" s="39">
        <v>19355</v>
      </c>
      <c r="H458" s="41">
        <v>0</v>
      </c>
      <c r="I458" s="41">
        <v>0</v>
      </c>
      <c r="K458" s="27"/>
      <c r="M458" s="29"/>
    </row>
    <row r="459" spans="1:13" s="34" customFormat="1">
      <c r="A459" s="35">
        <v>66</v>
      </c>
      <c r="B459" s="35">
        <v>6328</v>
      </c>
      <c r="C459" s="17">
        <v>6</v>
      </c>
      <c r="D459" s="4" t="s">
        <v>981</v>
      </c>
      <c r="E459" s="39"/>
      <c r="F459" s="39"/>
      <c r="G459" s="39">
        <v>15706</v>
      </c>
      <c r="H459" s="41">
        <v>0</v>
      </c>
      <c r="I459" s="41">
        <v>0</v>
      </c>
      <c r="K459" s="27"/>
      <c r="M459" s="29"/>
    </row>
    <row r="460" spans="1:13" s="34" customFormat="1">
      <c r="A460" s="35">
        <v>5</v>
      </c>
      <c r="B460" s="35">
        <v>6328</v>
      </c>
      <c r="C460" s="17">
        <v>7</v>
      </c>
      <c r="D460" s="4" t="s">
        <v>982</v>
      </c>
      <c r="E460" s="39"/>
      <c r="F460" s="39"/>
      <c r="G460" s="39">
        <f>5824</f>
        <v>5824</v>
      </c>
      <c r="H460" s="41">
        <v>0</v>
      </c>
      <c r="I460" s="41">
        <v>0</v>
      </c>
      <c r="K460" s="27"/>
      <c r="M460" s="29"/>
    </row>
    <row r="461" spans="1:13" s="34" customFormat="1">
      <c r="A461" s="35">
        <v>40</v>
      </c>
      <c r="B461" s="35">
        <v>9901</v>
      </c>
      <c r="C461" s="17">
        <v>1</v>
      </c>
      <c r="D461" s="4" t="s">
        <v>983</v>
      </c>
      <c r="E461" s="39"/>
      <c r="F461" s="39"/>
      <c r="G461" s="39">
        <v>469</v>
      </c>
      <c r="H461" s="41">
        <v>0</v>
      </c>
      <c r="I461" s="41">
        <v>0</v>
      </c>
      <c r="K461" s="27"/>
      <c r="M461" s="29"/>
    </row>
    <row r="462" spans="1:13" s="34" customFormat="1">
      <c r="A462" s="35">
        <v>40</v>
      </c>
      <c r="B462" s="35">
        <v>9901</v>
      </c>
      <c r="C462" s="17">
        <v>1</v>
      </c>
      <c r="D462" s="4" t="s">
        <v>984</v>
      </c>
      <c r="E462" s="39"/>
      <c r="F462" s="39"/>
      <c r="G462" s="39">
        <v>5647</v>
      </c>
      <c r="H462" s="41">
        <v>0</v>
      </c>
      <c r="I462" s="41">
        <v>0</v>
      </c>
      <c r="K462" s="27"/>
      <c r="M462" s="29"/>
    </row>
    <row r="463" spans="1:13" s="34" customFormat="1">
      <c r="A463" s="35">
        <v>40</v>
      </c>
      <c r="B463" s="35">
        <v>9901</v>
      </c>
      <c r="C463" s="17">
        <v>1</v>
      </c>
      <c r="D463" s="4" t="s">
        <v>985</v>
      </c>
      <c r="E463" s="39"/>
      <c r="F463" s="39"/>
      <c r="G463" s="39">
        <f>59680</f>
        <v>59680</v>
      </c>
      <c r="H463" s="41">
        <v>0</v>
      </c>
      <c r="I463" s="41">
        <v>0</v>
      </c>
      <c r="K463" s="27"/>
      <c r="M463" s="29"/>
    </row>
    <row r="464" spans="1:13" s="34" customFormat="1">
      <c r="A464" s="35">
        <v>40</v>
      </c>
      <c r="B464" s="35">
        <v>9901</v>
      </c>
      <c r="C464" s="17">
        <v>1</v>
      </c>
      <c r="D464" s="4" t="s">
        <v>986</v>
      </c>
      <c r="E464" s="39"/>
      <c r="F464" s="39"/>
      <c r="G464" s="39">
        <v>9777</v>
      </c>
      <c r="H464" s="41">
        <v>0</v>
      </c>
      <c r="I464" s="41">
        <v>0</v>
      </c>
      <c r="K464" s="27"/>
      <c r="M464" s="29"/>
    </row>
    <row r="465" spans="1:13">
      <c r="A465" s="7">
        <v>40</v>
      </c>
      <c r="B465" s="7">
        <v>9901</v>
      </c>
      <c r="C465" s="17">
        <v>1</v>
      </c>
      <c r="D465" s="4" t="s">
        <v>987</v>
      </c>
      <c r="E465" s="39"/>
      <c r="F465" s="39"/>
      <c r="G465" s="39">
        <f>9171</f>
        <v>9171</v>
      </c>
      <c r="H465" s="41">
        <v>0</v>
      </c>
      <c r="I465" s="41">
        <v>0</v>
      </c>
      <c r="K465" s="27"/>
      <c r="M465" s="29"/>
    </row>
    <row r="466" spans="1:13">
      <c r="A466" s="7">
        <v>58</v>
      </c>
      <c r="B466" s="7">
        <v>9908</v>
      </c>
      <c r="C466" s="17">
        <v>8</v>
      </c>
      <c r="D466" s="4" t="s">
        <v>988</v>
      </c>
      <c r="E466" s="39"/>
      <c r="F466" s="39"/>
      <c r="G466" s="39">
        <v>0</v>
      </c>
      <c r="H466" s="41">
        <v>0</v>
      </c>
      <c r="I466" s="41">
        <v>0</v>
      </c>
      <c r="K466" s="27"/>
      <c r="M466" s="29"/>
    </row>
    <row r="467" spans="1:13">
      <c r="A467" s="7">
        <v>10</v>
      </c>
      <c r="B467" s="7">
        <v>9910</v>
      </c>
      <c r="C467" s="17">
        <v>10</v>
      </c>
      <c r="D467" s="4" t="s">
        <v>989</v>
      </c>
      <c r="E467" s="39"/>
      <c r="F467" s="39"/>
      <c r="G467" s="39">
        <v>0</v>
      </c>
      <c r="H467" s="41">
        <v>0</v>
      </c>
      <c r="I467" s="41">
        <v>0</v>
      </c>
      <c r="K467" s="27"/>
      <c r="M467" s="29"/>
    </row>
    <row r="468" spans="1:13">
      <c r="A468" s="7">
        <v>7</v>
      </c>
      <c r="B468" s="7">
        <v>9911</v>
      </c>
      <c r="C468" s="17">
        <v>11</v>
      </c>
      <c r="D468" s="4" t="s">
        <v>990</v>
      </c>
      <c r="E468" s="39"/>
      <c r="F468" s="39"/>
      <c r="G468" s="39">
        <v>9160</v>
      </c>
      <c r="H468" s="41">
        <v>0</v>
      </c>
      <c r="I468" s="41">
        <v>0</v>
      </c>
      <c r="K468" s="27"/>
      <c r="M468" s="29"/>
    </row>
    <row r="469" spans="1:13">
      <c r="A469" s="7" t="s">
        <v>5</v>
      </c>
      <c r="B469" s="3" t="s">
        <v>4</v>
      </c>
      <c r="C469" s="6"/>
      <c r="D469" t="s">
        <v>952</v>
      </c>
      <c r="E469" s="39"/>
      <c r="F469" s="53"/>
      <c r="G469" s="39"/>
      <c r="H469" s="41">
        <v>0</v>
      </c>
      <c r="I469" s="41">
        <v>0</v>
      </c>
      <c r="K469" s="27"/>
      <c r="M469" s="29"/>
    </row>
    <row r="470" spans="1:13">
      <c r="A470" s="7" t="s">
        <v>3</v>
      </c>
      <c r="B470" s="3" t="s">
        <v>2</v>
      </c>
      <c r="C470" s="6"/>
      <c r="D470" t="s">
        <v>953</v>
      </c>
      <c r="E470" s="39"/>
      <c r="F470" s="39"/>
      <c r="G470" s="39"/>
      <c r="H470" s="41">
        <v>0</v>
      </c>
      <c r="I470" s="41">
        <v>0</v>
      </c>
      <c r="K470" s="27"/>
      <c r="M470" s="29"/>
    </row>
    <row r="471" spans="1:13">
      <c r="B471" s="7">
        <v>7000</v>
      </c>
      <c r="C471" s="6"/>
      <c r="D471" t="s">
        <v>954</v>
      </c>
      <c r="E471" s="39"/>
      <c r="F471" s="39"/>
      <c r="G471" s="39"/>
      <c r="H471" s="40">
        <v>155</v>
      </c>
      <c r="I471" s="41">
        <v>0</v>
      </c>
      <c r="K471" s="27"/>
      <c r="M471" s="29"/>
    </row>
    <row r="472" spans="1:13">
      <c r="B472" s="7">
        <v>7100</v>
      </c>
      <c r="C472" s="6"/>
      <c r="D472" t="s">
        <v>959</v>
      </c>
      <c r="E472" s="39"/>
      <c r="F472" s="39"/>
      <c r="G472" s="39"/>
      <c r="H472" s="41">
        <v>0</v>
      </c>
      <c r="I472" s="41">
        <v>0</v>
      </c>
      <c r="K472" s="27"/>
      <c r="M472" s="29"/>
    </row>
    <row r="473" spans="1:13">
      <c r="B473" s="7">
        <v>9910</v>
      </c>
      <c r="C473">
        <v>10</v>
      </c>
      <c r="D473" t="s">
        <v>965</v>
      </c>
      <c r="E473" s="39"/>
      <c r="F473" s="39"/>
      <c r="G473" s="39"/>
      <c r="H473" s="41">
        <v>149512</v>
      </c>
      <c r="I473" s="41">
        <v>0</v>
      </c>
      <c r="K473" s="27"/>
      <c r="M473" s="29"/>
    </row>
    <row r="474" spans="1:13">
      <c r="E474" s="39"/>
      <c r="F474" s="39"/>
      <c r="G474" s="39"/>
      <c r="H474" s="41">
        <v>0</v>
      </c>
      <c r="I474" s="41">
        <v>0</v>
      </c>
      <c r="K474" s="27"/>
      <c r="M474" s="29"/>
    </row>
    <row r="475" spans="1:13">
      <c r="D475" s="5" t="s">
        <v>1</v>
      </c>
      <c r="E475" s="53">
        <f t="shared" ref="E475:I475" si="0">SUM(E4:E474)</f>
        <v>26560159</v>
      </c>
      <c r="F475" s="53">
        <f t="shared" si="0"/>
        <v>57782</v>
      </c>
      <c r="G475" s="53">
        <f t="shared" si="0"/>
        <v>219735</v>
      </c>
      <c r="H475" s="54">
        <f t="shared" si="0"/>
        <v>7985410</v>
      </c>
      <c r="I475" s="53">
        <f t="shared" si="0"/>
        <v>1483663</v>
      </c>
      <c r="K475" s="27"/>
      <c r="M475" s="29"/>
    </row>
    <row r="476" spans="1:13" ht="15.75" hidden="1">
      <c r="D476" t="s">
        <v>0</v>
      </c>
      <c r="E476" s="36"/>
      <c r="H476" s="38"/>
      <c r="I476" s="36"/>
      <c r="K476" s="28"/>
      <c r="M476" s="29"/>
    </row>
    <row r="477" spans="1:13" hidden="1">
      <c r="C477" t="s">
        <v>961</v>
      </c>
      <c r="D477" s="24" t="s">
        <v>962</v>
      </c>
      <c r="E477" s="36">
        <v>48601</v>
      </c>
      <c r="G477" s="16"/>
      <c r="H477" s="38">
        <v>3965</v>
      </c>
      <c r="I477" s="36"/>
      <c r="K477" s="27"/>
      <c r="M477" s="29"/>
    </row>
    <row r="478" spans="1:13" hidden="1">
      <c r="E478" s="37"/>
      <c r="F478" s="2"/>
      <c r="G478" s="16"/>
      <c r="H478" s="38"/>
      <c r="I478" s="36"/>
      <c r="K478" s="27"/>
      <c r="M478" s="29"/>
    </row>
    <row r="479" spans="1:13" hidden="1">
      <c r="D479" t="s">
        <v>963</v>
      </c>
      <c r="E479" s="36"/>
      <c r="G479" s="16"/>
      <c r="H479" s="38">
        <v>117984</v>
      </c>
      <c r="I479" s="36"/>
      <c r="K479" s="27"/>
      <c r="M479" s="29"/>
    </row>
    <row r="480" spans="1:13">
      <c r="D480" s="34" t="s">
        <v>991</v>
      </c>
      <c r="E480" s="36"/>
      <c r="G480" s="16"/>
      <c r="H480" s="38"/>
      <c r="I480" s="36"/>
      <c r="K480" s="27"/>
      <c r="M480" s="29"/>
    </row>
    <row r="481" spans="5:13">
      <c r="E481" s="1">
        <f>+E475+F475+G475</f>
        <v>26837676</v>
      </c>
      <c r="F481" s="25"/>
      <c r="G481" s="16"/>
      <c r="H481" s="38"/>
      <c r="I481" s="36"/>
      <c r="K481" s="27"/>
      <c r="M481" s="29"/>
    </row>
    <row r="482" spans="5:13">
      <c r="E482" s="25"/>
      <c r="G482" s="1"/>
      <c r="H482" s="38"/>
      <c r="I482" s="36"/>
      <c r="K482" s="27"/>
      <c r="M482" s="29"/>
    </row>
    <row r="483" spans="5:13">
      <c r="E483" s="25"/>
      <c r="G483" s="1"/>
      <c r="H483" s="38"/>
      <c r="I483" s="36"/>
      <c r="K483" s="27"/>
      <c r="M483" s="29"/>
    </row>
    <row r="484" spans="5:13">
      <c r="E484" s="25"/>
      <c r="G484" s="1"/>
      <c r="H484" s="38"/>
      <c r="I484" s="36"/>
      <c r="K484" s="27"/>
      <c r="M484" s="29"/>
    </row>
    <row r="485" spans="5:13">
      <c r="G485" s="1"/>
      <c r="H485" s="38"/>
      <c r="I485" s="36"/>
      <c r="K485" s="27"/>
      <c r="M485" s="29"/>
    </row>
    <row r="486" spans="5:13">
      <c r="G486" s="1"/>
      <c r="H486" s="38"/>
      <c r="I486" s="36"/>
      <c r="K486" s="27"/>
      <c r="M486" s="29"/>
    </row>
    <row r="487" spans="5:13">
      <c r="F487" s="33"/>
      <c r="G487" s="1"/>
      <c r="H487" s="38"/>
      <c r="I487" s="36"/>
      <c r="K487" s="27"/>
      <c r="M487" s="29"/>
    </row>
    <row r="488" spans="5:13">
      <c r="G488" s="1"/>
      <c r="H488" s="38"/>
      <c r="I488" s="36"/>
      <c r="K488" s="27"/>
      <c r="M488" s="29"/>
    </row>
    <row r="489" spans="5:13">
      <c r="H489" s="38"/>
      <c r="I489" s="36"/>
      <c r="K489" s="27"/>
      <c r="M489" s="29"/>
    </row>
    <row r="490" spans="5:13">
      <c r="H490" s="38"/>
      <c r="I490" s="36"/>
      <c r="K490" s="27"/>
      <c r="M490" s="29"/>
    </row>
    <row r="491" spans="5:13">
      <c r="H491" s="38"/>
      <c r="I491" s="36"/>
      <c r="K491" s="27"/>
      <c r="M491" s="29"/>
    </row>
    <row r="492" spans="5:13">
      <c r="H492" s="38"/>
      <c r="I492" s="36"/>
      <c r="K492" s="27"/>
      <c r="M492" s="29"/>
    </row>
    <row r="493" spans="5:13">
      <c r="H493" s="38"/>
      <c r="I493" s="36"/>
      <c r="K493" s="27"/>
      <c r="M493" s="29"/>
    </row>
    <row r="494" spans="5:13">
      <c r="H494" s="38"/>
      <c r="I494" s="36"/>
      <c r="K494" s="27"/>
      <c r="M494" s="29"/>
    </row>
    <row r="495" spans="5:13">
      <c r="H495" s="38"/>
      <c r="I495" s="36"/>
      <c r="K495" s="27"/>
      <c r="M495" s="29"/>
    </row>
    <row r="496" spans="5:13">
      <c r="H496" s="38"/>
      <c r="I496" s="36"/>
      <c r="K496" s="27"/>
      <c r="M496" s="29"/>
    </row>
    <row r="497" spans="8:13">
      <c r="H497" s="38"/>
      <c r="I497" s="36"/>
      <c r="K497" s="27"/>
      <c r="M497" s="29"/>
    </row>
    <row r="498" spans="8:13">
      <c r="H498" s="32"/>
      <c r="K498" s="27"/>
      <c r="M498" s="29"/>
    </row>
    <row r="499" spans="8:13">
      <c r="H499" s="32"/>
      <c r="K499" s="27"/>
      <c r="M499" s="29"/>
    </row>
    <row r="500" spans="8:13">
      <c r="H500" s="32"/>
      <c r="K500" s="27"/>
      <c r="M500" s="29"/>
    </row>
    <row r="501" spans="8:13">
      <c r="H501" s="32"/>
      <c r="K501" s="27"/>
      <c r="M501" s="29"/>
    </row>
    <row r="502" spans="8:13">
      <c r="H502" s="32"/>
      <c r="K502" s="27"/>
      <c r="M502" s="29"/>
    </row>
    <row r="503" spans="8:13">
      <c r="H503" s="32"/>
      <c r="K503" s="27"/>
      <c r="M503" s="29"/>
    </row>
    <row r="504" spans="8:13">
      <c r="H504" s="32"/>
      <c r="K504" s="27"/>
      <c r="M504" s="29"/>
    </row>
    <row r="505" spans="8:13">
      <c r="H505" s="32"/>
      <c r="K505" s="27"/>
      <c r="M505" s="29"/>
    </row>
    <row r="506" spans="8:13">
      <c r="H506" s="32"/>
      <c r="K506" s="27"/>
      <c r="M506" s="29"/>
    </row>
    <row r="507" spans="8:13">
      <c r="H507" s="32"/>
      <c r="K507" s="27"/>
      <c r="M507" s="29"/>
    </row>
    <row r="508" spans="8:13">
      <c r="H508" s="32"/>
      <c r="K508" s="27"/>
      <c r="M508" s="29"/>
    </row>
    <row r="509" spans="8:13">
      <c r="H509" s="32"/>
      <c r="K509" s="27"/>
      <c r="M509" s="29"/>
    </row>
    <row r="510" spans="8:13">
      <c r="H510" s="32"/>
      <c r="K510" s="27"/>
    </row>
    <row r="511" spans="8:13">
      <c r="H511" s="32"/>
      <c r="K511" s="27"/>
    </row>
    <row r="512" spans="8:13">
      <c r="H512" s="32"/>
      <c r="K512" s="27"/>
    </row>
    <row r="513" spans="11:11">
      <c r="K513" s="27"/>
    </row>
    <row r="514" spans="11:11" ht="15.75">
      <c r="K514" s="26"/>
    </row>
    <row r="515" spans="11:11" ht="15.75">
      <c r="K515" s="26"/>
    </row>
    <row r="516" spans="11:11" ht="15.75">
      <c r="K516" s="26"/>
    </row>
  </sheetData>
  <pageMargins left="0.45" right="0.45" top="0.75" bottom="0.75" header="0.3" footer="0.3"/>
  <pageSetup scale="90" fitToHeight="14" orientation="landscape" r:id="rId1"/>
  <headerFooter>
    <oddHeader>&amp;C&amp;"-,Bold"&amp;12 2009-10 PRELIMINARY CARRYOVER
ELEMENTARY AND SECONDARY EDUCATION ACT NCLB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virniaj</dc:creator>
  <cp:lastModifiedBy>Richard V. Brown</cp:lastModifiedBy>
  <cp:lastPrinted>2012-01-06T16:43:59Z</cp:lastPrinted>
  <dcterms:created xsi:type="dcterms:W3CDTF">2010-05-18T13:38:43Z</dcterms:created>
  <dcterms:modified xsi:type="dcterms:W3CDTF">2012-01-06T17:28:10Z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-1443835122</vt:i4>
  </property>
  <property fmtid="{D5CDD505-2E9C-101B-9397-08002B2CF9AE}" pid="3" name="_NewReviewCycle">
    <vt:lpwstr/>
  </property>
  <property fmtid="{D5CDD505-2E9C-101B-9397-08002B2CF9AE}" pid="4" name="_EmailSubject">
    <vt:lpwstr>ESEA</vt:lpwstr>
  </property>
  <property fmtid="{D5CDD505-2E9C-101B-9397-08002B2CF9AE}" pid="5" name="_AuthorEmail">
    <vt:lpwstr>MaryJo.Parman@dpi.wi.gov</vt:lpwstr>
  </property>
  <property fmtid="{D5CDD505-2E9C-101B-9397-08002B2CF9AE}" pid="6" name="_AuthorEmailDisplayName">
    <vt:lpwstr>Parman, Mary Jo   DPI</vt:lpwstr>
  </property>
  <property fmtid="{D5CDD505-2E9C-101B-9397-08002B2CF9AE}" pid="7" name="_PreviousAdHocReviewCycleID">
    <vt:i4>1126619770</vt:i4>
  </property>
</Properties>
</file>