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532" tabRatio="875" activeTab="7"/>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s>
  <definedNames>
    <definedName name="_xlnm._FilterDatabase" localSheetId="11" hidden="1">'Counts'!$A$1:$AA$180</definedName>
    <definedName name="_xlfn.COUNTIFS" hidden="1">#NAME?</definedName>
    <definedName name="_xlfn.IFERROR" hidden="1">#NAME?</definedName>
    <definedName name="_xlfn.SINGLE"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Page'!$A$1:$E$26</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2'!$A$1:$H$20</definedName>
    <definedName name="_xlnm.Print_Area" localSheetId="7">'Schedule 3'!$A$1:$L$22</definedName>
    <definedName name="_xlnm.Print_Area" localSheetId="8">'Schedule 4'!$A$1:$G$19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 Federal Title program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<sst xmlns="http://schemas.openxmlformats.org/spreadsheetml/2006/main" count="683" uniqueCount="422">
  <si>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</si>
  <si>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</si>
  <si>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</si>
  <si>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</si>
  <si>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</si>
  <si>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</si>
  <si>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</si>
  <si>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</si>
  <si>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</si>
  <si>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</si>
  <si>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</si>
  <si>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</si>
  <si>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</si>
  <si>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</si>
  <si>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</si>
  <si>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</si>
  <si>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</si>
  <si>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</si>
  <si>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</si>
  <si>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</si>
  <si>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</si>
  <si>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</si>
  <si>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</si>
  <si>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</si>
  <si>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</si>
  <si>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</si>
  <si>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</si>
  <si>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</si>
  <si>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</si>
  <si>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</si>
  <si>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</si>
  <si>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</si>
  <si>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</si>
  <si>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</si>
  <si>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</si>
  <si>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</si>
  <si>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</si>
  <si>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</si>
  <si>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</si>
  <si>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</si>
  <si>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</si>
  <si>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</si>
  <si>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</si>
  <si>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</si>
  <si>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</si>
  <si>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</si>
  <si>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</si>
  <si>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</si>
  <si>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</si>
  <si>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</si>
  <si>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</si>
  <si>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 xml:space="preserve">1) The student did not attend either on, or before and after the count date. </t>
  </si>
  <si>
    <t>General Application</t>
  </si>
  <si>
    <t>Attendance &amp; Age</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</si>
  <si>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</si>
  <si>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</si>
  <si>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</si>
  <si>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</si>
  <si>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</si>
  <si>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</si>
  <si>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</si>
  <si>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</si>
  <si>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</si>
  <si>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</si>
  <si>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</si>
  <si>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</si>
  <si>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</si>
  <si>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</si>
  <si>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</si>
  <si>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</si>
  <si>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</si>
  <si>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</si>
  <si>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</si>
  <si>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</si>
  <si>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</si>
  <si>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</si>
  <si>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</si>
  <si>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</si>
  <si>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</si>
  <si>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</si>
  <si>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</si>
  <si>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</si>
  <si>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</si>
  <si>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</si>
  <si>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</si>
  <si>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</si>
  <si>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</si>
  <si>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</si>
  <si>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</si>
  <si>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</si>
  <si>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</si>
  <si>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</si>
  <si>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</si>
  <si>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</si>
  <si>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</si>
  <si>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</si>
  <si>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</si>
  <si>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</si>
  <si>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</si>
  <si>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</si>
  <si>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</si>
  <si>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Transfer Request Ineligibility Reasons</t>
  </si>
  <si>
    <t>Transfer Requests</t>
  </si>
  <si>
    <t>Email Address</t>
  </si>
  <si>
    <t>Include This Page Immediately Behind the Cover Page</t>
  </si>
  <si>
    <t>TOTAL HEADCOUNT AND FTE</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</si>
  <si>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</si>
  <si>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</si>
  <si>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</si>
  <si>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</si>
  <si>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</si>
  <si>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</si>
  <si>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</si>
  <si>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</si>
  <si>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</si>
  <si>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</si>
  <si>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</si>
  <si>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</si>
  <si>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</si>
  <si>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</si>
  <si>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</si>
  <si>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</si>
  <si>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</si>
  <si>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</si>
  <si>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</si>
  <si>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</si>
  <si>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</si>
  <si>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</si>
  <si>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</si>
  <si>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</si>
  <si>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</si>
  <si>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</si>
  <si>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</si>
  <si>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</si>
  <si>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</si>
  <si>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</si>
  <si>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</si>
  <si>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</si>
  <si>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</si>
  <si>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</si>
  <si>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</si>
  <si>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</si>
  <si>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</si>
  <si>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</si>
  <si>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</si>
  <si>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</si>
  <si>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</si>
  <si>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</si>
  <si>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</si>
  <si>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</si>
  <si>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</si>
  <si>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</si>
  <si>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</si>
  <si>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</si>
  <si>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</si>
  <si>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t>Partial Grades K-8</t>
  </si>
  <si>
    <t>Partial Grades 9-12</t>
  </si>
  <si>
    <t>Schedule 6:  Summer School</t>
  </si>
  <si>
    <t>Good Shepherd Evangelical Lutheran School - West Bend</t>
  </si>
  <si>
    <t>Holy Rosary Catholic School - Medford</t>
  </si>
  <si>
    <t>Immanuel Lutheran School - Brookfield</t>
  </si>
  <si>
    <t>Newman Catholic Elementary School - Rothschild</t>
  </si>
  <si>
    <t>Newman Catholic Elementary School - Wausau</t>
  </si>
  <si>
    <t>Pilgrim Lutheran School - Wauwatosa</t>
  </si>
  <si>
    <t>Saint Augustine Preparatory Academy - Milwaukee</t>
  </si>
  <si>
    <t>Saint John XXIII Catholic School - Port Washington</t>
  </si>
  <si>
    <t>Saint Joseph Catholic Academy - Kenosha</t>
  </si>
  <si>
    <t>Saint Paul Lutheran School - Luxemburg</t>
  </si>
  <si>
    <t>Saint Paul Lutheran School - Sheboygan</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</si>
  <si>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</si>
  <si>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</si>
  <si>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</si>
  <si>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</si>
  <si>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</si>
  <si>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</si>
  <si>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</si>
  <si>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</si>
  <si>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</si>
  <si>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</si>
  <si>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</si>
  <si>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</si>
  <si>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</si>
  <si>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</si>
  <si>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</si>
  <si>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</si>
  <si>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</si>
  <si>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</si>
  <si>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</si>
  <si>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</si>
  <si>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FINAL DETERMINATION OF WHETHER THE PUPIL IS ELIGIBILE FOR THE SNSP IS MADE BY THE DPI.
No payment to or from the school is due until the certification of the enrollment audit by DPI.</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</si>
  <si>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</si>
  <si>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</si>
  <si>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</si>
  <si>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</si>
  <si>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</si>
  <si>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</si>
  <si>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</si>
  <si>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</si>
  <si>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</si>
  <si>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</si>
  <si>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</si>
  <si>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</si>
  <si>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</si>
  <si>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</si>
  <si>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</si>
  <si>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</si>
  <si>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</si>
  <si>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</si>
  <si>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</si>
  <si>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</si>
  <si>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</si>
  <si>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</si>
  <si>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</si>
  <si>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</si>
  <si>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</si>
  <si>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</si>
  <si>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</si>
  <si>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</si>
  <si>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t>Martin Luther High School - Greendale</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</si>
  <si>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</si>
  <si>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</si>
  <si>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</si>
  <si>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</si>
  <si>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</si>
  <si>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</si>
  <si>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</si>
  <si>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</si>
  <si>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Grades 1-8 (1.0 FTE)</t>
  </si>
  <si>
    <t>Schedule 5: Headcount and FTE Per Examination</t>
  </si>
  <si>
    <t>Immanuel Lutheran School - Wisconsin Rapids</t>
  </si>
  <si>
    <t>Notre Dame Middle School - Chippewa Falls</t>
  </si>
  <si>
    <t>Peace Lutheran School - Hartford</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</si>
  <si>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</si>
  <si>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</si>
  <si>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</si>
  <si>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</si>
  <si>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</si>
  <si>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</si>
  <si>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</si>
  <si>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</si>
  <si>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Paul Lutheran School - Bonduel</t>
  </si>
  <si>
    <t>Saint Paul Lutheran School - Green Bay</t>
  </si>
  <si>
    <r>
      <t xml:space="preserve">Total Headcount and FTE </t>
    </r>
    <r>
      <rPr>
        <i/>
        <sz val="8"/>
        <color indexed="8"/>
        <rFont val="Arial"/>
        <family val="2"/>
      </rPr>
      <t>Sum Lines 1 to 8</t>
    </r>
  </si>
  <si>
    <t>ADJUSTED SUMMER SCHOOL PUPIL HEADCOUNTS</t>
  </si>
  <si>
    <t>The total headcount and FTE shown is subject to final determination by the DPI and may be changed upon the DPI's review of the report.</t>
  </si>
  <si>
    <t>Pupil Incorrectly Included</t>
  </si>
  <si>
    <t>Bethlehem Evangelical Lutheran School - Menomonee Falls</t>
  </si>
  <si>
    <t>Divine Redeemer Lutheran School - Hartland</t>
  </si>
  <si>
    <t>Faith Christian School - Coleman</t>
  </si>
  <si>
    <t>Holy Family School - Whitefish Bay</t>
  </si>
  <si>
    <t>Saint John's Lutheran School - Watertown</t>
  </si>
  <si>
    <t>Saint Paul's Lutheran School - Howards Grove</t>
  </si>
  <si>
    <t>Saint Peter Lutheran School - Freedom</t>
  </si>
  <si>
    <t>Zion Lutheran School - Hartland</t>
  </si>
  <si>
    <t>10. Schedule 6: Summer School information is not complete or a pupil is incorrectly included</t>
  </si>
  <si>
    <t>Crown of Life Christian Academy - Fort Atkinson</t>
  </si>
  <si>
    <t>Pilgrim Evangelical Lutheran School - Menomonee Falls</t>
  </si>
  <si>
    <t>Saint John Ev Lutheran School - Waterloo</t>
  </si>
  <si>
    <t>Saint Joseph Catholic School - Boyd</t>
  </si>
  <si>
    <t>Saint Joseph School - Rice Lake</t>
  </si>
  <si>
    <t>Saint Mark Lutheran School - Eau Claire</t>
  </si>
  <si>
    <t>Saint Mark Lutheran School - Green Bay</t>
  </si>
  <si>
    <t>Saint Paul's Lutheran School - Menomonie</t>
  </si>
  <si>
    <t>Saint Peter Immanuel Lutheran School - Milwaukee</t>
  </si>
  <si>
    <t>Trinity Lutheran School - Mequon</t>
  </si>
  <si>
    <t>Trinity St. Luke's Lutheran School - Watertown</t>
  </si>
  <si>
    <t>Valley Christian School - Oshkosh</t>
  </si>
  <si>
    <t>Summer School Full HC</t>
  </si>
  <si>
    <t>Summer School Partial HC K-8</t>
  </si>
  <si>
    <t>Summer School Partial HC 9-12</t>
  </si>
  <si>
    <t>IV. SUMMARY OF RESULTS</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</si>
  <si>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</si>
  <si>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</si>
  <si>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</si>
  <si>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</si>
  <si>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</si>
  <si>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</si>
  <si>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Schedule 6: Summer School Result</t>
  </si>
  <si>
    <t>The following pupils require a correction to DPI's pupil data, had a grade or scholarship type change, or required a change in the FTE. Based on our audit, these pupils meet the attendance criteria. If an application or transfer request listed below was audited as part of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</si>
  <si>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The following pupils have not been paid for the applicable count date. Based on our audit, these pupils meet the attendance criteria. If an application or transfer request listed below was audited as part of the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</si>
  <si>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t>If there are changes to the summer school days attended that require reporting, include the summer school grade, application number, pupil first name, pupil last name, and scholarship type. Step 5.8 of the Enrollment Audit Guide explains which changes must be reported.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</si>
  <si>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this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</si>
  <si>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</si>
  <si>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r>
      <t xml:space="preserve">As a result of your review, does the summer school program have at least 19 days that have at least 270 minutes of non-Federal Title program instruction?  </t>
    </r>
    <r>
      <rPr>
        <i/>
        <sz val="8"/>
        <color indexed="8"/>
        <rFont val="Arial"/>
        <family val="2"/>
      </rPr>
      <t xml:space="preserve">Select N/A if the school doesn't offer SNSP summer school. </t>
    </r>
  </si>
  <si>
    <t>Academy of Excellence - Milwaukee</t>
  </si>
  <si>
    <t>All Saints Catholic School - Berlin</t>
  </si>
  <si>
    <t>Aquinas High - La Crosse</t>
  </si>
  <si>
    <t>Aquinas Middle - La Crosse</t>
  </si>
  <si>
    <t>Assumption High School - Wisconsin Rapids</t>
  </si>
  <si>
    <t>Assumption Middle School - Wisconsin Rapids</t>
  </si>
  <si>
    <t>Beautiful Savior Lutheran School - Waukesha</t>
  </si>
  <si>
    <t>Blessed Sacrament Catholic School - Milwaukee</t>
  </si>
  <si>
    <t>Blessed Sacrament Elementary - La Crosse</t>
  </si>
  <si>
    <t>Cathedral Elementary - La Crosse</t>
  </si>
  <si>
    <t>Catholic East Elementary - Milwaukee</t>
  </si>
  <si>
    <t>Central Wisconsin Christian School - Waupun</t>
  </si>
  <si>
    <t>CERT School - Racine</t>
  </si>
  <si>
    <t>Chilton Area Catholic School - Chilton</t>
  </si>
  <si>
    <t>Christ St. Peter Lutheran School - Milwaukee</t>
  </si>
  <si>
    <t>Community Christian School of Baraboo - Baraboo</t>
  </si>
  <si>
    <t>Concordia Lutheran School - Sturtevant</t>
  </si>
  <si>
    <t>Coulee Christian School - West Salem</t>
  </si>
  <si>
    <t>Cross Trainers Academy - Milwaukee</t>
  </si>
  <si>
    <t>Crown of Life Evangelical Lutheran School - Hubertus</t>
  </si>
  <si>
    <t>Divine Mercy Academy - Madison</t>
  </si>
  <si>
    <t>Divine Savior Catholic School - Kiel</t>
  </si>
  <si>
    <t>Divine Savior Holy Angels High School - Milwaukee</t>
  </si>
  <si>
    <t>El Puente High School - Milwaukee</t>
  </si>
  <si>
    <t>Emanuel Lutheran School - New London</t>
  </si>
  <si>
    <t>Faith Lutheran School - Fond du Lac</t>
  </si>
  <si>
    <t>First German Evangelical Lutheran Grade School - Manitowoc</t>
  </si>
  <si>
    <t>Fox Valley Lutheran High School - Appleton</t>
  </si>
  <si>
    <t>Good Shepherd Lutheran School - Watertown</t>
  </si>
  <si>
    <t>Granville Lutheran School - Milwaukee</t>
  </si>
  <si>
    <t>Heritage Christian Schools - New Berlin</t>
  </si>
  <si>
    <t>High Point Christian School - Madison</t>
  </si>
  <si>
    <t>Hillel Academy - Milwaukee</t>
  </si>
  <si>
    <t>Holy Ghost Elementary School - Chippewa Falls</t>
  </si>
  <si>
    <t>Holy Spirit Catholic School - Appleton</t>
  </si>
  <si>
    <t>Immaculate Heart of Mary Catholic School - Monona</t>
  </si>
  <si>
    <t>Immanuel Evangelical Lutheran Grade - Manitowoc</t>
  </si>
  <si>
    <t>Journeys Lutheran School - Hales Corners</t>
  </si>
  <si>
    <t>Kenosha Lutheran Academy - Kenosha</t>
  </si>
  <si>
    <t>Kettle Moraine Lutheran High School - Jackson</t>
  </si>
  <si>
    <t>Lake Country Lutheran High School - Hartland</t>
  </si>
  <si>
    <t>Lakeside Lutheran High School - Lake Mills</t>
  </si>
  <si>
    <t>Lighthouse Christian School - Madison</t>
  </si>
  <si>
    <t>Living Word Lutheran High School - Jackson</t>
  </si>
  <si>
    <t>Lumen Christi Catholic School - Mequon</t>
  </si>
  <si>
    <t>Mary Queen of Saints Catholic Academy - West Allis</t>
  </si>
  <si>
    <t>McDonell Central Catholic High School - Chippewa Falls</t>
  </si>
  <si>
    <t>Messmer Catholic Schools - Milwaukee</t>
  </si>
  <si>
    <t>Milwaukee Lutheran High School - Milwaukee</t>
  </si>
  <si>
    <t>Montessori School of Waukesha - Waukesha</t>
  </si>
  <si>
    <t>Morning Star Lutheran School - Jackson</t>
  </si>
  <si>
    <t>Mount Calvary Lutheran School - Milwaukee</t>
  </si>
  <si>
    <t>Mount Horeb Christian School - Mount Horeb</t>
  </si>
  <si>
    <t>Mount Lebanon Lutheran School - Milwaukee</t>
  </si>
  <si>
    <t>Neenah Lutheran School - Neenah</t>
  </si>
  <si>
    <t>Newman Catholic High - Wausau</t>
  </si>
  <si>
    <t>Newman Catholic Middle - Wausau</t>
  </si>
  <si>
    <t>Northwest Catholic School - Milwaukee</t>
  </si>
  <si>
    <t>Northwest Lutheran School - Milwaukee</t>
  </si>
  <si>
    <t>Notre Dame de la Baie Academy - Green Bay</t>
  </si>
  <si>
    <t>Notre Dame School of Milwaukee - Milwaukee</t>
  </si>
  <si>
    <t>Oostburg Christian School - Oostburg</t>
  </si>
  <si>
    <t>Open Wings Learning Community - Kenosha</t>
  </si>
  <si>
    <t>Our Lady of the Lake Catholic School - Ashland</t>
  </si>
  <si>
    <t>Our Lady Queen of Heaven - Wisconsin Rapids</t>
  </si>
  <si>
    <t>Our Savior Lutheran School - Grafton</t>
  </si>
  <si>
    <t>Pacelli Catholic Elementary Saint Bronislava - Plover</t>
  </si>
  <si>
    <t>Pacelli Catholic Elementary Saint Stephen - Stevens Point</t>
  </si>
  <si>
    <t>Pacelli Catholic Middle - Stevens Point</t>
  </si>
  <si>
    <t>Pacelli High - Stevens Point</t>
  </si>
  <si>
    <t>Pius XI Catholic High School - Milwaukee</t>
  </si>
  <si>
    <t>Prince of Peace - Milwaukee</t>
  </si>
  <si>
    <t>Racine Christian School - Racine</t>
  </si>
  <si>
    <t>Renaissance Lutheran School - Racine</t>
  </si>
  <si>
    <t>Risen Savior Lutheran School - Milwaukee</t>
  </si>
  <si>
    <t>Roncalli Catholic Schools - Manitowoc</t>
  </si>
  <si>
    <t>Saint Bruno Parish School - Dousman</t>
  </si>
  <si>
    <t>Saint Coletta Day School - Milwaukee</t>
  </si>
  <si>
    <t>Saint Elizabeth Ann Seton Catholic School - Sheboygan</t>
  </si>
  <si>
    <t>Saint Ignatius of Loyola Catholic School - Kaukauna</t>
  </si>
  <si>
    <t>Saint John Saint James Lutheran School - Reedsville</t>
  </si>
  <si>
    <t>Saint Lucas Lutheran School - Milwaukee</t>
  </si>
  <si>
    <t>Saint Marcus Lutheran School - Milwaukee</t>
  </si>
  <si>
    <t>Saint Martini Lutheran School - Milwaukee</t>
  </si>
  <si>
    <t>Saint Mary Saint Michael School - Cato</t>
  </si>
  <si>
    <t>Saint Mary's Springs Academy - Fond du Lac</t>
  </si>
  <si>
    <t>Saint Matthew's Lutheran School - Oconomowoc</t>
  </si>
  <si>
    <t>Saint Patricks Elementary - Onalaska</t>
  </si>
  <si>
    <t>Saint Paul Lutheran School - Appleton</t>
  </si>
  <si>
    <t>Saint Paul's Evangelical Lutheran School - Oconomowoc</t>
  </si>
  <si>
    <t>Saint Philip's Lutheran School - Milwaukee</t>
  </si>
  <si>
    <t>Saint Rafael the Archangel School - Milwaukee</t>
  </si>
  <si>
    <t>Saint Robert School - Shorewood</t>
  </si>
  <si>
    <t>Saint Sebastian School - Milwaukee</t>
  </si>
  <si>
    <t>Saint Vincent de Paul - Wisconsin Rapids</t>
  </si>
  <si>
    <t>Sheboygan Christian School - Sheboygan</t>
  </si>
  <si>
    <t>Shoreland Lutheran High School - Kenosha</t>
  </si>
  <si>
    <t>Sonnenberg Schools - Racine</t>
  </si>
  <si>
    <t>Stevens Point Christian Academy - Stevens Point</t>
  </si>
  <si>
    <t>Superior Learning Academy - Superior</t>
  </si>
  <si>
    <t>Tamarack Waldorf School - Milwaukee</t>
  </si>
  <si>
    <t>Torah Academy of Milwaukee - Glendale</t>
  </si>
  <si>
    <t>Westside Christian School - Middleton</t>
  </si>
  <si>
    <t>Winnebago Lutheran Academy - Fond du Lac</t>
  </si>
  <si>
    <t>Wisconsin Lutheran High School - Milwaukee</t>
  </si>
  <si>
    <t>Wolf River Lutheran High School - Shawano</t>
  </si>
  <si>
    <t>Xavier High School - Appleton</t>
  </si>
  <si>
    <t>Xavier Middle School - Appleton</t>
  </si>
  <si>
    <t>Yeshiva Elementary School - Milwaukee</t>
  </si>
  <si>
    <r>
      <rPr>
        <b/>
        <sz val="8"/>
        <color indexed="8"/>
        <rFont val="Arial"/>
        <family val="2"/>
      </rPr>
      <t>INSTRUCTIONS:</t>
    </r>
    <r>
      <rPr>
        <sz val="8"/>
        <color indexed="8"/>
        <rFont val="Arial"/>
        <family val="2"/>
      </rPr>
      <t xml:space="preserve"> Submit the report in Kiteworks by </t>
    </r>
    <r>
      <rPr>
        <b/>
        <sz val="8"/>
        <color indexed="8"/>
        <rFont val="Arial"/>
        <family val="2"/>
      </rPr>
      <t>December 15</t>
    </r>
    <r>
      <rPr>
        <b/>
        <sz val="8"/>
        <color indexed="8"/>
        <rFont val="Arial"/>
        <family val="2"/>
      </rPr>
      <t>, 2023</t>
    </r>
    <r>
      <rPr>
        <sz val="8"/>
        <color indexed="8"/>
        <rFont val="Arial"/>
        <family val="2"/>
      </rPr>
      <t>. Refer to detailed instructions on the Excel Instructions sheet.</t>
    </r>
  </si>
  <si>
    <t>September 15, 2023 SNSP Enrollment Audit</t>
  </si>
  <si>
    <t>Aquinas Academy - Menomonee Falls</t>
  </si>
  <si>
    <t>Atonement Lutheran School - Milwaukee</t>
  </si>
  <si>
    <t>Bader Hillel High Inc - Glendale</t>
  </si>
  <si>
    <t>Carter's Christian Academy Inc - Milwaukee</t>
  </si>
  <si>
    <t>Christ Lutheran School - Big Bend</t>
  </si>
  <si>
    <t>David's Star Lutheran School - Jackson</t>
  </si>
  <si>
    <t>Grace Lutheran School - Oshkosh</t>
  </si>
  <si>
    <t>Manitowoc Lutheran High School - Manitowoc</t>
  </si>
  <si>
    <t>Nativity Jesuit Academy - Milwaukee</t>
  </si>
  <si>
    <t>Northland Lutheran High School - Kronenwetter</t>
  </si>
  <si>
    <t>Our Lady of Sorrows Grade School - Ladysmith</t>
  </si>
  <si>
    <t>Randolph Christian School Society Inc - Randolph</t>
  </si>
  <si>
    <t>Saint John Lutheran School - Plymouth</t>
  </si>
  <si>
    <t>Saint John's Evangelical Lutheran School - Wauwatosa</t>
  </si>
  <si>
    <t>Saint John's Lutheran School - Mayville</t>
  </si>
  <si>
    <t>Saint John's Lutheran School - Milwaukee</t>
  </si>
  <si>
    <t>Saint Paul's Evangelical Lutheran School - Onalaska</t>
  </si>
  <si>
    <t>Saint Thomas Aquinas Academy - Marinette</t>
  </si>
  <si>
    <t>Shining Star Christian Schools Inc - Milwaukee</t>
  </si>
  <si>
    <t>Thorp Catholic School - Thorp</t>
  </si>
  <si>
    <t>Trinity Lutheran School - Sheboygan</t>
  </si>
  <si>
    <t>TRIO Young Scholars - Oshkosh</t>
  </si>
  <si>
    <t>Xavier Elementary: Marquette Street - Appleton</t>
  </si>
  <si>
    <t>Xavier Elementary: McDonald Street - Appleton</t>
  </si>
  <si>
    <t>1. Schedule 1-1: The All Pupil count is less than the SNSP pupil count for one or more FTE categories</t>
  </si>
  <si>
    <t xml:space="preserve">13) A complete and signed lease agreement, utility bill or letter, government correspondence, letter from a public service agency for a homeless individual, current wage statement, W2 form, Safe at Home card, or another document approved in an email from DPI was not provided for residency documentation. </t>
  </si>
  <si>
    <r>
      <t xml:space="preserve">Wisconsin Department of Public Instruction
</t>
    </r>
    <r>
      <rPr>
        <b/>
        <sz val="8"/>
        <color indexed="8"/>
        <rFont val="Arial"/>
        <family val="2"/>
      </rPr>
      <t>SPECIAL NEEDS SCHOLARSHIP PROGRAM
ENROLLMENT AUDIT FOR SEPTEMBER AND NOVEMBER 2023
PAYMENT ELIGIBILITY AS OF SEPTEMBER 15, 2023</t>
    </r>
    <r>
      <rPr>
        <sz val="8"/>
        <color indexed="8"/>
        <rFont val="Arial"/>
        <family val="2"/>
      </rPr>
      <t xml:space="preserve">
PI-SNSP-0102 (10 Lines) (Rev 11-23)</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</si>
</sst>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6">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color indexed="63"/>
      </left>
      <right style="thin"/>
      <top>
        <color indexed="63"/>
      </top>
      <bottom style="double"/>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418">
    <xf numFmtId="0" fontId="0" fillId="0" borderId="0" xfId="0" applyFont="1" applyAlignment="1">
      <alignment/>
    </xf>
    <xf numFmtId="0" fontId="55" fillId="0" borderId="0" xfId="0" applyFont="1" applyAlignment="1">
      <alignment horizontal="left" readingOrder="1"/>
    </xf>
    <xf numFmtId="0" fontId="56" fillId="0" borderId="0" xfId="0" applyFont="1" applyAlignment="1">
      <alignment horizontal="left" readingOrder="1"/>
    </xf>
    <xf numFmtId="0" fontId="57" fillId="0" borderId="0" xfId="0" applyFont="1" applyAlignment="1" applyProtection="1">
      <alignment horizontal="right"/>
      <protection/>
    </xf>
    <xf numFmtId="0" fontId="57" fillId="0" borderId="0" xfId="0" applyFont="1" applyAlignment="1" applyProtection="1">
      <alignment/>
      <protection/>
    </xf>
    <xf numFmtId="0" fontId="58" fillId="0" borderId="0" xfId="0" applyFont="1" applyFill="1" applyAlignment="1" applyProtection="1">
      <alignment horizontal="justify"/>
      <protection/>
    </xf>
    <xf numFmtId="0" fontId="58" fillId="0" borderId="0" xfId="0" applyFont="1" applyAlignment="1">
      <alignment/>
    </xf>
    <xf numFmtId="0" fontId="57"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7" fillId="0" borderId="0" xfId="59" applyFont="1" applyProtection="1">
      <alignment/>
      <protection/>
    </xf>
    <xf numFmtId="0" fontId="6" fillId="0" borderId="12" xfId="0" applyFont="1" applyBorder="1" applyAlignment="1" applyProtection="1">
      <alignment vertical="center"/>
      <protection/>
    </xf>
    <xf numFmtId="0" fontId="57" fillId="0" borderId="0" xfId="0" applyFont="1" applyAlignment="1" applyProtection="1">
      <alignment vertical="center"/>
      <protection/>
    </xf>
    <xf numFmtId="0" fontId="57" fillId="33" borderId="11" xfId="0" applyFont="1" applyFill="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9" fillId="32" borderId="13"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vertical="center" wrapText="1"/>
      <protection locked="0"/>
    </xf>
    <xf numFmtId="0" fontId="59" fillId="32" borderId="14" xfId="0" applyFont="1" applyFill="1" applyBorder="1" applyAlignment="1" applyProtection="1">
      <alignment horizontal="center" vertical="center" wrapText="1"/>
      <protection locked="0"/>
    </xf>
    <xf numFmtId="0" fontId="59" fillId="32" borderId="17" xfId="0" applyFont="1" applyFill="1" applyBorder="1" applyAlignment="1" applyProtection="1">
      <alignment vertical="center" wrapText="1"/>
      <protection locked="0"/>
    </xf>
    <xf numFmtId="0" fontId="58" fillId="0" borderId="0" xfId="0" applyFont="1" applyFill="1" applyAlignment="1" applyProtection="1">
      <alignment horizontal="justify" vertical="top"/>
      <protection/>
    </xf>
    <xf numFmtId="0" fontId="57" fillId="34" borderId="0" xfId="0" applyFont="1" applyFill="1" applyAlignment="1" applyProtection="1">
      <alignment/>
      <protection/>
    </xf>
    <xf numFmtId="0" fontId="57" fillId="2" borderId="18" xfId="0" applyFont="1" applyFill="1" applyBorder="1" applyAlignment="1" applyProtection="1">
      <alignment horizontal="right"/>
      <protection/>
    </xf>
    <xf numFmtId="0" fontId="57" fillId="0" borderId="19" xfId="0" applyFont="1" applyBorder="1" applyAlignment="1" applyProtection="1">
      <alignment horizontal="left" vertical="center"/>
      <protection/>
    </xf>
    <xf numFmtId="0" fontId="57" fillId="0" borderId="0" xfId="0" applyFont="1" applyBorder="1" applyAlignment="1" applyProtection="1">
      <alignment/>
      <protection/>
    </xf>
    <xf numFmtId="0" fontId="57" fillId="0" borderId="0" xfId="0" applyFont="1" applyBorder="1" applyAlignment="1" applyProtection="1">
      <alignment vertical="center"/>
      <protection/>
    </xf>
    <xf numFmtId="0" fontId="59" fillId="32" borderId="16" xfId="0" applyFont="1" applyFill="1" applyBorder="1" applyAlignment="1" applyProtection="1">
      <alignment horizontal="center" vertical="center"/>
      <protection locked="0"/>
    </xf>
    <xf numFmtId="0" fontId="59" fillId="32" borderId="20" xfId="0" applyFont="1" applyFill="1" applyBorder="1" applyAlignment="1" applyProtection="1">
      <alignment horizontal="center" vertical="center"/>
      <protection locked="0"/>
    </xf>
    <xf numFmtId="0" fontId="59" fillId="32" borderId="13" xfId="0" applyFont="1" applyFill="1" applyBorder="1" applyAlignment="1" applyProtection="1">
      <alignment horizontal="center" vertical="center"/>
      <protection locked="0"/>
    </xf>
    <xf numFmtId="0" fontId="59" fillId="32" borderId="21" xfId="0" applyFont="1" applyFill="1" applyBorder="1" applyAlignment="1" applyProtection="1">
      <alignment horizontal="center" vertical="center"/>
      <protection locked="0"/>
    </xf>
    <xf numFmtId="0" fontId="59" fillId="32" borderId="22" xfId="0" applyFont="1" applyFill="1" applyBorder="1" applyAlignment="1" applyProtection="1">
      <alignment horizontal="center" vertical="center"/>
      <protection locked="0"/>
    </xf>
    <xf numFmtId="0" fontId="59" fillId="32" borderId="23" xfId="0" applyFont="1" applyFill="1" applyBorder="1" applyAlignment="1" applyProtection="1">
      <alignment horizontal="center" vertical="center"/>
      <protection locked="0"/>
    </xf>
    <xf numFmtId="0" fontId="59"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0" fillId="0" borderId="0" xfId="0" applyFont="1" applyFill="1" applyAlignment="1" applyProtection="1">
      <alignment horizontal="justify" wrapText="1"/>
      <protection/>
    </xf>
    <xf numFmtId="0" fontId="61"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protection/>
    </xf>
    <xf numFmtId="0" fontId="59"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7" fillId="0" borderId="25" xfId="0" applyFont="1" applyBorder="1" applyAlignment="1" applyProtection="1">
      <alignment vertical="center"/>
      <protection/>
    </xf>
    <xf numFmtId="0" fontId="57" fillId="0" borderId="14" xfId="0" applyFont="1" applyBorder="1" applyAlignment="1" applyProtection="1">
      <alignment vertical="center"/>
      <protection/>
    </xf>
    <xf numFmtId="0" fontId="62" fillId="36" borderId="11" xfId="0" applyFont="1" applyFill="1" applyBorder="1" applyAlignment="1" applyProtection="1">
      <alignment horizontal="center"/>
      <protection/>
    </xf>
    <xf numFmtId="0" fontId="62"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8" fillId="0" borderId="16" xfId="0" applyNumberFormat="1" applyFont="1" applyFill="1" applyBorder="1" applyAlignment="1" applyProtection="1">
      <alignment horizontal="justify" vertical="top" wrapText="1"/>
      <protection/>
    </xf>
    <xf numFmtId="0" fontId="58" fillId="32" borderId="16" xfId="0" applyFont="1" applyFill="1" applyBorder="1" applyAlignment="1" applyProtection="1">
      <alignment horizontal="justify" vertical="top" wrapText="1"/>
      <protection locked="0"/>
    </xf>
    <xf numFmtId="0" fontId="57" fillId="33" borderId="26" xfId="0" applyFont="1" applyFill="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0" borderId="27" xfId="0" applyFont="1" applyBorder="1" applyAlignment="1" applyProtection="1">
      <alignment horizontal="center" vertical="center"/>
      <protection/>
    </xf>
    <xf numFmtId="0" fontId="59" fillId="32" borderId="24" xfId="0" applyFont="1" applyFill="1" applyBorder="1" applyAlignment="1" applyProtection="1">
      <alignment horizontal="center" vertical="center" wrapText="1"/>
      <protection locked="0"/>
    </xf>
    <xf numFmtId="0" fontId="59" fillId="32" borderId="22" xfId="0" applyFont="1" applyFill="1" applyBorder="1" applyAlignment="1" applyProtection="1">
      <alignment horizontal="center" vertical="center" wrapText="1"/>
      <protection locked="0"/>
    </xf>
    <xf numFmtId="0" fontId="59" fillId="32" borderId="22" xfId="0" applyFont="1" applyFill="1" applyBorder="1" applyAlignment="1" applyProtection="1">
      <alignment vertical="center" wrapText="1"/>
      <protection locked="0"/>
    </xf>
    <xf numFmtId="0" fontId="62" fillId="0" borderId="0" xfId="0" applyFont="1" applyFill="1" applyBorder="1" applyAlignment="1" applyProtection="1">
      <alignment horizontal="center"/>
      <protection/>
    </xf>
    <xf numFmtId="0" fontId="57" fillId="0" borderId="28" xfId="0" applyFont="1" applyBorder="1" applyAlignment="1" applyProtection="1">
      <alignment horizontal="center" vertical="center"/>
      <protection/>
    </xf>
    <xf numFmtId="173" fontId="57" fillId="0" borderId="9" xfId="0" applyNumberFormat="1" applyFont="1" applyBorder="1" applyAlignment="1" applyProtection="1">
      <alignment vertical="center"/>
      <protection/>
    </xf>
    <xf numFmtId="49" fontId="59" fillId="32" borderId="29" xfId="0" applyNumberFormat="1" applyFont="1" applyFill="1" applyBorder="1" applyAlignment="1" applyProtection="1">
      <alignment horizontal="center" vertical="center"/>
      <protection locked="0"/>
    </xf>
    <xf numFmtId="0" fontId="58" fillId="0" borderId="0" xfId="0" applyFont="1" applyFill="1" applyAlignment="1" applyProtection="1">
      <alignment horizontal="justify" wrapText="1"/>
      <protection/>
    </xf>
    <xf numFmtId="0" fontId="62" fillId="0" borderId="30" xfId="0" applyFont="1" applyBorder="1" applyAlignment="1" applyProtection="1">
      <alignment horizontal="center" textRotation="90" wrapText="1"/>
      <protection/>
    </xf>
    <xf numFmtId="41" fontId="59" fillId="32" borderId="31" xfId="46" applyNumberFormat="1" applyFont="1" applyFill="1" applyBorder="1" applyAlignment="1" applyProtection="1">
      <alignment horizontal="center" vertical="center"/>
      <protection locked="0"/>
    </xf>
    <xf numFmtId="0" fontId="62" fillId="0" borderId="9" xfId="0" applyFont="1" applyBorder="1" applyAlignment="1" applyProtection="1">
      <alignment vertical="center"/>
      <protection/>
    </xf>
    <xf numFmtId="0" fontId="62" fillId="0" borderId="32" xfId="0" applyFont="1" applyBorder="1" applyAlignment="1" applyProtection="1">
      <alignment vertical="center"/>
      <protection/>
    </xf>
    <xf numFmtId="0" fontId="59" fillId="32" borderId="33" xfId="0" applyFont="1" applyFill="1" applyBorder="1" applyAlignment="1" applyProtection="1">
      <alignment horizontal="center" vertical="center"/>
      <protection locked="0"/>
    </xf>
    <xf numFmtId="0" fontId="59" fillId="32" borderId="34" xfId="0" applyFont="1" applyFill="1" applyBorder="1" applyAlignment="1" applyProtection="1">
      <alignment horizontal="center" vertical="center"/>
      <protection locked="0"/>
    </xf>
    <xf numFmtId="0" fontId="62" fillId="0" borderId="19" xfId="0" applyFont="1" applyFill="1" applyBorder="1" applyAlignment="1" applyProtection="1">
      <alignment vertical="center"/>
      <protection/>
    </xf>
    <xf numFmtId="0" fontId="57" fillId="0" borderId="19" xfId="0" applyFont="1" applyBorder="1" applyAlignment="1" applyProtection="1">
      <alignment/>
      <protection/>
    </xf>
    <xf numFmtId="0" fontId="62" fillId="0" borderId="19" xfId="0" applyFont="1" applyFill="1" applyBorder="1" applyAlignment="1" applyProtection="1">
      <alignment vertical="center" wrapText="1"/>
      <protection/>
    </xf>
    <xf numFmtId="3" fontId="57" fillId="0" borderId="21" xfId="0" applyNumberFormat="1" applyFont="1" applyBorder="1" applyAlignment="1" applyProtection="1">
      <alignment vertical="center"/>
      <protection/>
    </xf>
    <xf numFmtId="0" fontId="57" fillId="0" borderId="35" xfId="0" applyFont="1" applyBorder="1" applyAlignment="1" applyProtection="1">
      <alignment vertical="center"/>
      <protection/>
    </xf>
    <xf numFmtId="0" fontId="57" fillId="0" borderId="26" xfId="0" applyFont="1" applyBorder="1" applyAlignment="1" applyProtection="1">
      <alignment vertical="center" wrapText="1"/>
      <protection/>
    </xf>
    <xf numFmtId="0" fontId="62" fillId="0" borderId="30" xfId="0" applyFont="1" applyBorder="1" applyAlignment="1" applyProtection="1">
      <alignment horizontal="center" vertical="center" wrapText="1"/>
      <protection/>
    </xf>
    <xf numFmtId="0" fontId="62" fillId="0" borderId="36" xfId="0" applyFont="1" applyBorder="1" applyAlignment="1" applyProtection="1">
      <alignment horizontal="center" vertical="center" wrapText="1"/>
      <protection/>
    </xf>
    <xf numFmtId="0" fontId="62" fillId="0" borderId="33" xfId="0" applyFont="1" applyBorder="1" applyAlignment="1" applyProtection="1">
      <alignment horizontal="center" vertical="center" wrapText="1"/>
      <protection/>
    </xf>
    <xf numFmtId="3" fontId="57" fillId="0" borderId="37" xfId="42" applyNumberFormat="1" applyFont="1" applyBorder="1" applyAlignment="1" applyProtection="1">
      <alignment vertical="center"/>
      <protection/>
    </xf>
    <xf numFmtId="173" fontId="57" fillId="0" borderId="38" xfId="0" applyNumberFormat="1" applyFont="1" applyBorder="1" applyAlignment="1" applyProtection="1">
      <alignment vertical="center"/>
      <protection/>
    </xf>
    <xf numFmtId="3" fontId="57" fillId="0" borderId="20" xfId="42" applyNumberFormat="1" applyFont="1" applyBorder="1" applyAlignment="1" applyProtection="1">
      <alignment vertical="center"/>
      <protection/>
    </xf>
    <xf numFmtId="173" fontId="57" fillId="0" borderId="33" xfId="0" applyNumberFormat="1" applyFont="1" applyBorder="1" applyAlignment="1" applyProtection="1">
      <alignment vertical="center"/>
      <protection/>
    </xf>
    <xf numFmtId="173" fontId="57" fillId="0" borderId="34" xfId="0" applyNumberFormat="1" applyFont="1" applyBorder="1" applyAlignment="1" applyProtection="1">
      <alignment vertical="center"/>
      <protection/>
    </xf>
    <xf numFmtId="3" fontId="57" fillId="0" borderId="13" xfId="0" applyNumberFormat="1" applyFont="1" applyBorder="1" applyAlignment="1" applyProtection="1">
      <alignment vertical="center"/>
      <protection/>
    </xf>
    <xf numFmtId="0" fontId="57" fillId="0" borderId="30" xfId="0" applyFont="1" applyBorder="1" applyAlignment="1" applyProtection="1">
      <alignment horizontal="center" vertical="center"/>
      <protection/>
    </xf>
    <xf numFmtId="0" fontId="57" fillId="36" borderId="39" xfId="0" applyFont="1" applyFill="1" applyBorder="1" applyAlignment="1" applyProtection="1">
      <alignment horizontal="center"/>
      <protection/>
    </xf>
    <xf numFmtId="0" fontId="62" fillId="36" borderId="39" xfId="0" applyFont="1" applyFill="1" applyBorder="1" applyAlignment="1" applyProtection="1">
      <alignment horizontal="center"/>
      <protection/>
    </xf>
    <xf numFmtId="0" fontId="62" fillId="0" borderId="40" xfId="0" applyFont="1" applyFill="1" applyBorder="1" applyAlignment="1" applyProtection="1">
      <alignment horizontal="center" vertical="center"/>
      <protection/>
    </xf>
    <xf numFmtId="0" fontId="59" fillId="32" borderId="32" xfId="0" applyFont="1" applyFill="1" applyBorder="1" applyAlignment="1" applyProtection="1">
      <alignment horizontal="center" vertical="center"/>
      <protection locked="0"/>
    </xf>
    <xf numFmtId="0" fontId="59"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7" fillId="0" borderId="32" xfId="0" applyFont="1" applyFill="1" applyBorder="1" applyAlignment="1" applyProtection="1">
      <alignment horizontal="center" vertical="center"/>
      <protection/>
    </xf>
    <xf numFmtId="0" fontId="62" fillId="0" borderId="32"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61" fillId="0" borderId="16" xfId="0" applyFont="1" applyFill="1" applyBorder="1" applyAlignment="1" applyProtection="1">
      <alignment horizontal="justify" wrapText="1"/>
      <protection/>
    </xf>
    <xf numFmtId="0" fontId="61" fillId="0" borderId="16" xfId="0" applyNumberFormat="1" applyFont="1" applyFill="1" applyBorder="1" applyAlignment="1" applyProtection="1">
      <alignment horizontal="justify" wrapText="1"/>
      <protection/>
    </xf>
    <xf numFmtId="0" fontId="62" fillId="0" borderId="42" xfId="0" applyFont="1" applyBorder="1" applyAlignment="1" applyProtection="1">
      <alignment horizontal="center" wrapText="1"/>
      <protection/>
    </xf>
    <xf numFmtId="0" fontId="62" fillId="0" borderId="43" xfId="0" applyFont="1" applyBorder="1" applyAlignment="1" applyProtection="1">
      <alignment horizontal="center" wrapText="1"/>
      <protection/>
    </xf>
    <xf numFmtId="0" fontId="62" fillId="0" borderId="44" xfId="0" applyFont="1" applyFill="1" applyBorder="1" applyAlignment="1" applyProtection="1">
      <alignment horizontal="center" wrapText="1"/>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0" fontId="62" fillId="0" borderId="45" xfId="0" applyFont="1" applyFill="1" applyBorder="1" applyAlignment="1" applyProtection="1">
      <alignment horizontal="center" wrapText="1"/>
      <protection/>
    </xf>
    <xf numFmtId="0" fontId="59" fillId="32" borderId="9" xfId="0" applyFont="1" applyFill="1" applyBorder="1" applyAlignment="1" applyProtection="1">
      <alignment vertical="center" wrapText="1"/>
      <protection locked="0"/>
    </xf>
    <xf numFmtId="0" fontId="62" fillId="0" borderId="46" xfId="0" applyFont="1" applyFill="1" applyBorder="1" applyAlignment="1" applyProtection="1">
      <alignment horizontal="center" wrapText="1"/>
      <protection/>
    </xf>
    <xf numFmtId="0" fontId="59" fillId="32" borderId="33" xfId="0" applyFont="1" applyFill="1" applyBorder="1" applyAlignment="1" applyProtection="1">
      <alignment vertical="center" wrapText="1"/>
      <protection locked="0"/>
    </xf>
    <xf numFmtId="0" fontId="59" fillId="32" borderId="23" xfId="0" applyFont="1" applyFill="1" applyBorder="1" applyAlignment="1" applyProtection="1">
      <alignment vertical="center" wrapText="1"/>
      <protection locked="0"/>
    </xf>
    <xf numFmtId="0" fontId="59" fillId="32" borderId="34" xfId="0" applyFont="1" applyFill="1" applyBorder="1" applyAlignment="1" applyProtection="1">
      <alignment vertical="center" wrapText="1"/>
      <protection locked="0"/>
    </xf>
    <xf numFmtId="0" fontId="62" fillId="0" borderId="0" xfId="0" applyFont="1" applyBorder="1" applyAlignment="1" applyProtection="1">
      <alignment horizontal="left" vertical="center" wrapText="1"/>
      <protection/>
    </xf>
    <xf numFmtId="0" fontId="63" fillId="0" borderId="0" xfId="0" applyFont="1" applyBorder="1" applyAlignment="1" applyProtection="1">
      <alignment horizontal="center"/>
      <protection/>
    </xf>
    <xf numFmtId="0" fontId="57" fillId="0" borderId="0" xfId="0" applyFont="1" applyAlignment="1" applyProtection="1">
      <alignment horizontal="center" vertical="center"/>
      <protection/>
    </xf>
    <xf numFmtId="0" fontId="62" fillId="0" borderId="32" xfId="0" applyFont="1" applyBorder="1" applyAlignment="1" applyProtection="1">
      <alignment horizontal="center" textRotation="90"/>
      <protection/>
    </xf>
    <xf numFmtId="0" fontId="62" fillId="0" borderId="47" xfId="0" applyFont="1" applyFill="1" applyBorder="1" applyAlignment="1" applyProtection="1">
      <alignment horizontal="center" wrapText="1"/>
      <protection/>
    </xf>
    <xf numFmtId="0" fontId="59" fillId="32" borderId="20" xfId="0" applyFont="1" applyFill="1" applyBorder="1" applyAlignment="1" applyProtection="1">
      <alignment horizontal="center" vertical="center" wrapText="1"/>
      <protection locked="0"/>
    </xf>
    <xf numFmtId="0" fontId="59"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59" fillId="32" borderId="36" xfId="0" applyFont="1" applyFill="1" applyBorder="1" applyAlignment="1" applyProtection="1">
      <alignment horizontal="center" vertical="center" wrapText="1"/>
      <protection locked="0"/>
    </xf>
    <xf numFmtId="0" fontId="59" fillId="32" borderId="48" xfId="0" applyFont="1" applyFill="1" applyBorder="1" applyAlignment="1" applyProtection="1">
      <alignment horizontal="center" vertical="center" wrapText="1"/>
      <protection locked="0"/>
    </xf>
    <xf numFmtId="0" fontId="57" fillId="0" borderId="0" xfId="0" applyFont="1" applyBorder="1" applyAlignment="1" applyProtection="1">
      <alignment horizontal="center" vertical="center"/>
      <protection/>
    </xf>
    <xf numFmtId="0" fontId="57" fillId="0" borderId="0" xfId="0" applyFont="1" applyBorder="1" applyAlignment="1" applyProtection="1">
      <alignment horizontal="center" wrapText="1"/>
      <protection/>
    </xf>
    <xf numFmtId="166" fontId="62"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7" fillId="0" borderId="16" xfId="0" applyFont="1" applyBorder="1" applyAlignment="1" applyProtection="1">
      <alignment horizontal="center" vertical="center"/>
      <protection/>
    </xf>
    <xf numFmtId="3" fontId="59" fillId="32" borderId="16" xfId="0" applyNumberFormat="1" applyFont="1" applyFill="1" applyBorder="1" applyAlignment="1" applyProtection="1">
      <alignment horizontal="center" vertical="center"/>
      <protection locked="0"/>
    </xf>
    <xf numFmtId="3" fontId="59" fillId="32" borderId="9" xfId="0" applyNumberFormat="1" applyFont="1" applyFill="1" applyBorder="1" applyAlignment="1" applyProtection="1">
      <alignment horizontal="center" vertical="center"/>
      <protection locked="0"/>
    </xf>
    <xf numFmtId="0" fontId="57" fillId="0" borderId="16" xfId="0" applyFont="1" applyBorder="1" applyAlignment="1" applyProtection="1">
      <alignment vertical="center"/>
      <protection/>
    </xf>
    <xf numFmtId="43" fontId="57" fillId="0" borderId="9" xfId="0" applyNumberFormat="1" applyFont="1" applyBorder="1" applyAlignment="1" applyProtection="1">
      <alignment vertical="center"/>
      <protection/>
    </xf>
    <xf numFmtId="0" fontId="57" fillId="0" borderId="17"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0" fontId="57" fillId="0" borderId="50" xfId="0" applyFont="1" applyBorder="1" applyAlignment="1" applyProtection="1">
      <alignment/>
      <protection/>
    </xf>
    <xf numFmtId="0" fontId="57" fillId="0" borderId="30" xfId="0" applyFont="1" applyBorder="1" applyAlignment="1" applyProtection="1">
      <alignment/>
      <protection/>
    </xf>
    <xf numFmtId="0" fontId="62" fillId="0" borderId="49" xfId="0" applyFont="1" applyBorder="1" applyAlignment="1" applyProtection="1">
      <alignment horizontal="center" vertical="center"/>
      <protection/>
    </xf>
    <xf numFmtId="44" fontId="57"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7" fillId="0" borderId="41" xfId="0" applyFont="1" applyBorder="1" applyAlignment="1" applyProtection="1">
      <alignment horizontal="center" vertical="center"/>
      <protection/>
    </xf>
    <xf numFmtId="0" fontId="62" fillId="0" borderId="13" xfId="0" applyFont="1" applyFill="1" applyBorder="1" applyAlignment="1" applyProtection="1">
      <alignment horizontal="center" vertical="center"/>
      <protection/>
    </xf>
    <xf numFmtId="0" fontId="57" fillId="0" borderId="0" xfId="0" applyFont="1" applyBorder="1" applyAlignment="1" applyProtection="1">
      <alignment/>
      <protection/>
    </xf>
    <xf numFmtId="0" fontId="57" fillId="0" borderId="0" xfId="0" applyFont="1" applyAlignment="1" applyProtection="1">
      <alignment/>
      <protection/>
    </xf>
    <xf numFmtId="0" fontId="62" fillId="0" borderId="50" xfId="0" applyFont="1" applyBorder="1" applyAlignment="1" applyProtection="1">
      <alignment horizontal="center" vertical="center" wrapText="1"/>
      <protection/>
    </xf>
    <xf numFmtId="0" fontId="57" fillId="0" borderId="0" xfId="0" applyFont="1" applyAlignment="1">
      <alignment/>
    </xf>
    <xf numFmtId="43" fontId="57" fillId="0" borderId="50" xfId="0" applyNumberFormat="1" applyFont="1" applyBorder="1" applyAlignment="1" applyProtection="1">
      <alignment vertical="center"/>
      <protection/>
    </xf>
    <xf numFmtId="0" fontId="57" fillId="0" borderId="49" xfId="0" applyFont="1" applyBorder="1" applyAlignment="1" applyProtection="1">
      <alignment vertical="center" wrapText="1"/>
      <protection/>
    </xf>
    <xf numFmtId="0" fontId="57" fillId="0" borderId="49" xfId="0" applyFont="1" applyBorder="1" applyAlignment="1" applyProtection="1">
      <alignment vertical="center"/>
      <protection/>
    </xf>
    <xf numFmtId="0" fontId="59" fillId="32" borderId="29" xfId="0" applyFont="1" applyFill="1" applyBorder="1" applyAlignment="1" applyProtection="1">
      <alignment horizontal="center" vertical="center"/>
      <protection locked="0"/>
    </xf>
    <xf numFmtId="0" fontId="59" fillId="32" borderId="52" xfId="0" applyFont="1" applyFill="1" applyBorder="1" applyAlignment="1" applyProtection="1">
      <alignment horizontal="center" vertical="center"/>
      <protection locked="0"/>
    </xf>
    <xf numFmtId="0" fontId="59" fillId="32" borderId="9"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wrapText="1"/>
      <protection/>
    </xf>
    <xf numFmtId="43" fontId="59"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4"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4"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2" fillId="0" borderId="26" xfId="0" applyFont="1" applyFill="1" applyBorder="1" applyAlignment="1" applyProtection="1">
      <alignment horizontal="center" vertical="center"/>
      <protection/>
    </xf>
    <xf numFmtId="0" fontId="62" fillId="0" borderId="46" xfId="0" applyFont="1" applyBorder="1" applyAlignment="1" applyProtection="1">
      <alignment horizontal="center" vertical="center"/>
      <protection/>
    </xf>
    <xf numFmtId="3" fontId="57" fillId="0" borderId="16" xfId="0" applyNumberFormat="1" applyFont="1" applyFill="1" applyBorder="1" applyAlignment="1" applyProtection="1">
      <alignment/>
      <protection/>
    </xf>
    <xf numFmtId="0" fontId="57" fillId="0" borderId="17" xfId="0" applyFont="1" applyBorder="1" applyAlignment="1" applyProtection="1">
      <alignment vertical="center"/>
      <protection/>
    </xf>
    <xf numFmtId="0" fontId="62" fillId="0" borderId="54" xfId="0" applyFont="1" applyBorder="1" applyAlignment="1" applyProtection="1">
      <alignment vertical="center"/>
      <protection/>
    </xf>
    <xf numFmtId="0" fontId="62" fillId="0" borderId="51" xfId="0" applyFont="1" applyBorder="1" applyAlignment="1" applyProtection="1">
      <alignment horizontal="center" vertical="center"/>
      <protection/>
    </xf>
    <xf numFmtId="3" fontId="57" fillId="34"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vertical="center"/>
      <protection/>
    </xf>
    <xf numFmtId="3" fontId="57" fillId="37" borderId="17" xfId="0" applyNumberFormat="1" applyFont="1" applyFill="1" applyBorder="1" applyAlignment="1" applyProtection="1">
      <alignment vertical="center"/>
      <protection/>
    </xf>
    <xf numFmtId="3" fontId="57" fillId="37" borderId="45" xfId="0" applyNumberFormat="1" applyFont="1" applyFill="1" applyBorder="1" applyAlignment="1" applyProtection="1">
      <alignment vertical="center"/>
      <protection/>
    </xf>
    <xf numFmtId="3" fontId="57" fillId="37" borderId="55" xfId="0" applyNumberFormat="1" applyFont="1" applyFill="1" applyBorder="1" applyAlignment="1" applyProtection="1">
      <alignment vertical="center"/>
      <protection/>
    </xf>
    <xf numFmtId="3" fontId="57" fillId="0" borderId="51" xfId="0" applyNumberFormat="1" applyFont="1" applyFill="1" applyBorder="1" applyAlignment="1" applyProtection="1">
      <alignment horizontal="center" vertical="center"/>
      <protection/>
    </xf>
    <xf numFmtId="3" fontId="57" fillId="0" borderId="51" xfId="0" applyNumberFormat="1" applyFont="1" applyBorder="1" applyAlignment="1" applyProtection="1">
      <alignment horizontal="center" vertical="center"/>
      <protection/>
    </xf>
    <xf numFmtId="3" fontId="57" fillId="37" borderId="56" xfId="0" applyNumberFormat="1" applyFont="1" applyFill="1" applyBorder="1" applyAlignment="1" applyProtection="1">
      <alignment vertical="center"/>
      <protection/>
    </xf>
    <xf numFmtId="3" fontId="57" fillId="0" borderId="51" xfId="0" applyNumberFormat="1" applyFont="1" applyFill="1" applyBorder="1" applyAlignment="1" applyProtection="1">
      <alignment vertical="center"/>
      <protection/>
    </xf>
    <xf numFmtId="3" fontId="57" fillId="0" borderId="53" xfId="0" applyNumberFormat="1" applyFont="1" applyFill="1" applyBorder="1" applyAlignment="1" applyProtection="1">
      <alignment vertical="center"/>
      <protection/>
    </xf>
    <xf numFmtId="3" fontId="57" fillId="34" borderId="16" xfId="0" applyNumberFormat="1" applyFont="1" applyFill="1" applyBorder="1" applyAlignment="1" applyProtection="1">
      <alignment vertical="center"/>
      <protection/>
    </xf>
    <xf numFmtId="3" fontId="57" fillId="34" borderId="9" xfId="0" applyNumberFormat="1" applyFont="1" applyFill="1" applyBorder="1" applyAlignment="1" applyProtection="1">
      <alignment vertical="center"/>
      <protection/>
    </xf>
    <xf numFmtId="3" fontId="57" fillId="0" borderId="51" xfId="0" applyNumberFormat="1" applyFont="1" applyBorder="1" applyAlignment="1" applyProtection="1">
      <alignment horizontal="right" vertical="center"/>
      <protection/>
    </xf>
    <xf numFmtId="3" fontId="57" fillId="0" borderId="16" xfId="0" applyNumberFormat="1" applyFont="1" applyFill="1" applyBorder="1" applyAlignment="1" applyProtection="1">
      <alignment horizontal="right" vertical="center"/>
      <protection/>
    </xf>
    <xf numFmtId="3" fontId="57" fillId="0" borderId="9" xfId="0" applyNumberFormat="1" applyFont="1" applyFill="1" applyBorder="1" applyAlignment="1" applyProtection="1">
      <alignment vertical="center"/>
      <protection/>
    </xf>
    <xf numFmtId="3" fontId="57" fillId="0" borderId="17" xfId="0" applyNumberFormat="1" applyFont="1" applyFill="1" applyBorder="1" applyAlignment="1" applyProtection="1">
      <alignment vertical="center"/>
      <protection/>
    </xf>
    <xf numFmtId="3" fontId="57" fillId="0" borderId="13" xfId="0" applyNumberFormat="1" applyFont="1" applyFill="1" applyBorder="1" applyAlignment="1" applyProtection="1">
      <alignment vertical="center"/>
      <protection/>
    </xf>
    <xf numFmtId="3" fontId="57" fillId="0" borderId="14" xfId="0" applyNumberFormat="1" applyFont="1" applyFill="1" applyBorder="1" applyAlignment="1" applyProtection="1">
      <alignment vertical="center"/>
      <protection/>
    </xf>
    <xf numFmtId="3" fontId="57" fillId="0" borderId="25" xfId="0" applyNumberFormat="1" applyFont="1" applyFill="1" applyBorder="1" applyAlignment="1" applyProtection="1">
      <alignment vertical="center"/>
      <protection/>
    </xf>
    <xf numFmtId="0" fontId="57" fillId="38" borderId="0" xfId="0" applyFont="1" applyFill="1" applyBorder="1" applyAlignment="1" applyProtection="1">
      <alignment/>
      <protection/>
    </xf>
    <xf numFmtId="0" fontId="62" fillId="0" borderId="38"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0" fontId="62"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7" fillId="0" borderId="50" xfId="0" applyFont="1" applyBorder="1" applyAlignment="1" applyProtection="1">
      <alignment vertical="center"/>
      <protection/>
    </xf>
    <xf numFmtId="0" fontId="57" fillId="0" borderId="30" xfId="0" applyFont="1" applyBorder="1" applyAlignment="1" applyProtection="1">
      <alignment vertical="center"/>
      <protection/>
    </xf>
    <xf numFmtId="0" fontId="57"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7" fillId="0" borderId="16" xfId="0" applyFont="1" applyFill="1" applyBorder="1" applyAlignment="1">
      <alignment/>
    </xf>
    <xf numFmtId="0" fontId="57" fillId="0" borderId="16" xfId="0" applyFont="1" applyBorder="1" applyAlignment="1">
      <alignment/>
    </xf>
    <xf numFmtId="0" fontId="6" fillId="0" borderId="16" xfId="0" applyFont="1" applyBorder="1" applyAlignment="1">
      <alignment/>
    </xf>
    <xf numFmtId="0" fontId="57" fillId="34" borderId="16" xfId="0" applyFont="1" applyFill="1" applyBorder="1" applyAlignment="1">
      <alignment/>
    </xf>
    <xf numFmtId="0" fontId="57" fillId="0" borderId="0" xfId="0" applyFont="1" applyBorder="1" applyAlignment="1" applyProtection="1">
      <alignment wrapText="1"/>
      <protection/>
    </xf>
    <xf numFmtId="0" fontId="57" fillId="0" borderId="0" xfId="0" applyFont="1" applyFill="1" applyBorder="1" applyAlignment="1" applyProtection="1">
      <alignment wrapText="1"/>
      <protection/>
    </xf>
    <xf numFmtId="0" fontId="64" fillId="0" borderId="0" xfId="61" applyFont="1" applyFill="1" applyBorder="1" applyAlignment="1" applyProtection="1">
      <alignment horizontal="center" vertical="center"/>
      <protection/>
    </xf>
    <xf numFmtId="3" fontId="59" fillId="32" borderId="16" xfId="0" applyNumberFormat="1" applyFont="1" applyFill="1" applyBorder="1" applyAlignment="1" applyProtection="1">
      <alignment vertical="center"/>
      <protection locked="0"/>
    </xf>
    <xf numFmtId="3" fontId="59" fillId="32" borderId="17" xfId="0" applyNumberFormat="1" applyFont="1" applyFill="1" applyBorder="1" applyAlignment="1" applyProtection="1">
      <alignment vertical="center"/>
      <protection locked="0"/>
    </xf>
    <xf numFmtId="41" fontId="57" fillId="0" borderId="0" xfId="46" applyNumberFormat="1" applyFont="1" applyFill="1" applyBorder="1" applyAlignment="1" applyProtection="1">
      <alignment vertical="center"/>
      <protection/>
    </xf>
    <xf numFmtId="44" fontId="57" fillId="34" borderId="32" xfId="46" applyNumberFormat="1" applyFont="1" applyFill="1" applyBorder="1" applyAlignment="1" applyProtection="1">
      <alignment vertical="center"/>
      <protection/>
    </xf>
    <xf numFmtId="44" fontId="57" fillId="34" borderId="35" xfId="0" applyNumberFormat="1" applyFont="1" applyFill="1" applyBorder="1" applyAlignment="1" applyProtection="1">
      <alignment vertical="center"/>
      <protection/>
    </xf>
    <xf numFmtId="0" fontId="63"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7" fillId="0" borderId="0" xfId="0" applyFont="1" applyFill="1" applyAlignment="1">
      <alignment/>
    </xf>
    <xf numFmtId="37" fontId="57" fillId="0" borderId="0" xfId="0" applyNumberFormat="1" applyFont="1" applyBorder="1" applyAlignment="1" applyProtection="1">
      <alignment horizontal="center"/>
      <protection/>
    </xf>
    <xf numFmtId="37" fontId="57" fillId="38" borderId="0" xfId="0" applyNumberFormat="1" applyFont="1" applyFill="1" applyBorder="1" applyAlignment="1" applyProtection="1">
      <alignment horizontal="center"/>
      <protection/>
    </xf>
    <xf numFmtId="0" fontId="57" fillId="0" borderId="56" xfId="0" applyFont="1" applyBorder="1" applyAlignment="1" applyProtection="1">
      <alignment vertical="center"/>
      <protection/>
    </xf>
    <xf numFmtId="43" fontId="57" fillId="0" borderId="31" xfId="0" applyNumberFormat="1" applyFont="1" applyBorder="1" applyAlignment="1" applyProtection="1">
      <alignment vertical="center"/>
      <protection/>
    </xf>
    <xf numFmtId="0" fontId="57" fillId="0" borderId="22" xfId="0" applyFont="1" applyBorder="1" applyAlignment="1" applyProtection="1">
      <alignment horizontal="center" vertical="center"/>
      <protection/>
    </xf>
    <xf numFmtId="0" fontId="57" fillId="0" borderId="22" xfId="0" applyFont="1" applyBorder="1" applyAlignment="1" applyProtection="1">
      <alignment vertical="center"/>
      <protection/>
    </xf>
    <xf numFmtId="0" fontId="57" fillId="0" borderId="22" xfId="0" applyFont="1" applyBorder="1" applyAlignment="1" applyProtection="1">
      <alignment vertical="center" wrapText="1"/>
      <protection/>
    </xf>
    <xf numFmtId="43" fontId="57"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7"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2" fillId="0" borderId="59" xfId="0" applyFont="1" applyBorder="1" applyAlignment="1" applyProtection="1">
      <alignment horizontal="center" wrapText="1"/>
      <protection/>
    </xf>
    <xf numFmtId="0" fontId="62" fillId="0" borderId="38" xfId="0" applyFont="1" applyFill="1" applyBorder="1" applyAlignment="1" applyProtection="1">
      <alignment horizontal="center" wrapText="1"/>
      <protection/>
    </xf>
    <xf numFmtId="0" fontId="57" fillId="0" borderId="32" xfId="0" applyFont="1" applyBorder="1" applyAlignment="1" applyProtection="1">
      <alignment vertical="center"/>
      <protection/>
    </xf>
    <xf numFmtId="3" fontId="57" fillId="0" borderId="36" xfId="42" applyNumberFormat="1" applyFont="1" applyBorder="1" applyAlignment="1" applyProtection="1">
      <alignment vertical="center"/>
      <protection/>
    </xf>
    <xf numFmtId="3" fontId="57" fillId="0" borderId="24" xfId="0" applyNumberFormat="1" applyFont="1" applyBorder="1" applyAlignment="1" applyProtection="1">
      <alignment vertical="center"/>
      <protection/>
    </xf>
    <xf numFmtId="173" fontId="57" fillId="0" borderId="23" xfId="0" applyNumberFormat="1" applyFont="1" applyBorder="1" applyAlignment="1" applyProtection="1">
      <alignment vertical="center"/>
      <protection/>
    </xf>
    <xf numFmtId="0" fontId="57" fillId="0" borderId="53" xfId="0" applyFont="1" applyBorder="1" applyAlignment="1" applyProtection="1">
      <alignment vertical="center"/>
      <protection/>
    </xf>
    <xf numFmtId="0" fontId="57" fillId="0" borderId="54" xfId="0" applyFont="1" applyBorder="1" applyAlignment="1" applyProtection="1">
      <alignment vertical="center"/>
      <protection/>
    </xf>
    <xf numFmtId="3" fontId="57" fillId="0" borderId="60" xfId="0" applyNumberFormat="1" applyFont="1" applyBorder="1" applyAlignment="1" applyProtection="1">
      <alignment vertical="center"/>
      <protection/>
    </xf>
    <xf numFmtId="173" fontId="57" fillId="0" borderId="53" xfId="0" applyNumberFormat="1" applyFont="1" applyBorder="1" applyAlignment="1" applyProtection="1">
      <alignment vertical="center"/>
      <protection/>
    </xf>
    <xf numFmtId="173" fontId="57" fillId="0" borderId="61" xfId="0" applyNumberFormat="1" applyFont="1" applyBorder="1" applyAlignment="1" applyProtection="1">
      <alignment vertical="center"/>
      <protection/>
    </xf>
    <xf numFmtId="3" fontId="57" fillId="0" borderId="15" xfId="0" applyNumberFormat="1" applyFont="1" applyBorder="1" applyAlignment="1" applyProtection="1">
      <alignment vertical="center"/>
      <protection/>
    </xf>
    <xf numFmtId="0" fontId="62" fillId="0" borderId="50" xfId="0" applyFont="1" applyBorder="1" applyAlignment="1" applyProtection="1">
      <alignment horizont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62" fillId="0" borderId="16" xfId="0" applyFont="1" applyBorder="1" applyAlignment="1" applyProtection="1">
      <alignment horizontal="center" wrapText="1"/>
      <protection/>
    </xf>
    <xf numFmtId="0" fontId="62" fillId="0" borderId="9" xfId="0" applyFont="1" applyFill="1" applyBorder="1" applyAlignment="1" applyProtection="1">
      <alignment horizontal="center" wrapText="1"/>
      <protection/>
    </xf>
    <xf numFmtId="0" fontId="62" fillId="0" borderId="53" xfId="0" applyFont="1" applyBorder="1" applyAlignment="1" applyProtection="1">
      <alignment vertical="center"/>
      <protection/>
    </xf>
    <xf numFmtId="0" fontId="62" fillId="0" borderId="16" xfId="0" applyFont="1" applyFill="1" applyBorder="1" applyAlignment="1" applyProtection="1">
      <alignment horizontal="center" wrapText="1"/>
      <protection/>
    </xf>
    <xf numFmtId="0" fontId="57" fillId="0" borderId="23" xfId="0" applyFont="1" applyBorder="1" applyAlignment="1" applyProtection="1">
      <alignment vertical="center"/>
      <protection/>
    </xf>
    <xf numFmtId="0" fontId="62" fillId="0" borderId="13" xfId="0" applyFont="1" applyBorder="1" applyAlignment="1" applyProtection="1">
      <alignment horizontal="center" wrapText="1"/>
      <protection/>
    </xf>
    <xf numFmtId="0" fontId="62" fillId="0" borderId="49" xfId="0" applyFont="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49" xfId="0" applyFont="1" applyFill="1" applyBorder="1" applyAlignment="1" applyProtection="1">
      <alignment horizontal="center" wrapText="1"/>
      <protection/>
    </xf>
    <xf numFmtId="0" fontId="62" fillId="0" borderId="30" xfId="0" applyFont="1" applyBorder="1" applyAlignment="1" applyProtection="1">
      <alignment horizontal="center" textRotation="90"/>
      <protection/>
    </xf>
    <xf numFmtId="0" fontId="57" fillId="0" borderId="0" xfId="0" applyFont="1" applyAlignment="1" applyProtection="1">
      <alignment horizontal="center"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62" fillId="0" borderId="50" xfId="0"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54" xfId="0" applyFont="1" applyBorder="1" applyAlignment="1" applyProtection="1">
      <alignment horizontal="center" vertical="center"/>
      <protection/>
    </xf>
    <xf numFmtId="44" fontId="57" fillId="34" borderId="0" xfId="46" applyFont="1" applyFill="1" applyBorder="1" applyAlignment="1" applyProtection="1">
      <alignment vertical="center"/>
      <protection/>
    </xf>
    <xf numFmtId="0" fontId="62" fillId="0" borderId="0" xfId="0" applyFont="1" applyBorder="1" applyAlignment="1" applyProtection="1">
      <alignment/>
      <protection/>
    </xf>
    <xf numFmtId="49" fontId="59" fillId="32" borderId="32" xfId="46" applyNumberFormat="1" applyFont="1" applyFill="1" applyBorder="1" applyAlignment="1" applyProtection="1">
      <alignment horizontal="left" vertical="center" wrapText="1"/>
      <protection locked="0"/>
    </xf>
    <xf numFmtId="49" fontId="59" fillId="32" borderId="32" xfId="46" applyNumberFormat="1" applyFont="1" applyFill="1" applyBorder="1" applyAlignment="1" applyProtection="1">
      <alignment vertical="center" wrapText="1"/>
      <protection locked="0"/>
    </xf>
    <xf numFmtId="49" fontId="59" fillId="32" borderId="9" xfId="46" applyNumberFormat="1" applyFont="1" applyFill="1" applyBorder="1" applyAlignment="1" applyProtection="1">
      <alignment horizontal="left" vertical="center" wrapText="1"/>
      <protection locked="0"/>
    </xf>
    <xf numFmtId="49" fontId="59" fillId="32" borderId="9" xfId="46" applyNumberFormat="1" applyFont="1" applyFill="1" applyBorder="1" applyAlignment="1" applyProtection="1">
      <alignment vertical="center" wrapText="1"/>
      <protection locked="0"/>
    </xf>
    <xf numFmtId="0" fontId="62" fillId="0" borderId="52" xfId="0" applyFont="1" applyFill="1" applyBorder="1" applyAlignment="1" applyProtection="1">
      <alignment wrapText="1"/>
      <protection/>
    </xf>
    <xf numFmtId="0" fontId="57" fillId="0" borderId="49" xfId="0" applyFont="1" applyBorder="1" applyAlignment="1" applyProtection="1">
      <alignment horizontal="center" vertical="center" wrapText="1"/>
      <protection/>
    </xf>
    <xf numFmtId="0" fontId="57" fillId="0" borderId="0" xfId="0" applyFont="1" applyAlignment="1">
      <alignment/>
    </xf>
    <xf numFmtId="0" fontId="57" fillId="0" borderId="16" xfId="0" applyFont="1" applyBorder="1" applyAlignment="1">
      <alignment/>
    </xf>
    <xf numFmtId="0" fontId="57" fillId="0" borderId="0" xfId="0" applyFont="1" applyFill="1" applyBorder="1" applyAlignment="1" applyProtection="1">
      <alignment/>
      <protection/>
    </xf>
    <xf numFmtId="37" fontId="57" fillId="0" borderId="0" xfId="0" applyNumberFormat="1" applyFont="1" applyFill="1" applyBorder="1" applyAlignment="1" applyProtection="1">
      <alignment horizontal="center"/>
      <protection/>
    </xf>
    <xf numFmtId="0" fontId="57" fillId="0" borderId="19" xfId="0" applyFont="1" applyFill="1" applyBorder="1" applyAlignment="1" applyProtection="1">
      <alignment/>
      <protection/>
    </xf>
    <xf numFmtId="37" fontId="57" fillId="0" borderId="19" xfId="0" applyNumberFormat="1" applyFont="1" applyFill="1" applyBorder="1" applyAlignment="1" applyProtection="1">
      <alignment horizontal="center"/>
      <protection/>
    </xf>
    <xf numFmtId="0" fontId="5" fillId="36" borderId="17" xfId="0" applyFont="1" applyFill="1" applyBorder="1" applyAlignment="1">
      <alignment horizontal="center" vertical="top" wrapText="1"/>
    </xf>
    <xf numFmtId="0" fontId="5" fillId="36" borderId="45" xfId="0" applyFont="1" applyFill="1" applyBorder="1" applyAlignment="1">
      <alignment horizontal="center" vertical="top" wrapText="1"/>
    </xf>
    <xf numFmtId="0" fontId="5" fillId="36" borderId="16" xfId="0" applyFont="1" applyFill="1" applyBorder="1" applyAlignment="1">
      <alignment horizontal="center" vertical="top" wrapText="1"/>
    </xf>
    <xf numFmtId="0" fontId="57" fillId="0" borderId="0" xfId="0" applyFont="1" applyAlignment="1">
      <alignment vertical="top" wrapText="1"/>
    </xf>
    <xf numFmtId="0" fontId="62" fillId="0" borderId="16" xfId="0" applyFont="1" applyBorder="1" applyAlignment="1" applyProtection="1">
      <alignment horizontal="center" wrapText="1"/>
      <protection/>
    </xf>
    <xf numFmtId="0" fontId="62" fillId="0" borderId="9" xfId="0" applyFont="1" applyBorder="1" applyAlignment="1" applyProtection="1">
      <alignment horizontal="center" wrapText="1"/>
      <protection/>
    </xf>
    <xf numFmtId="0" fontId="57" fillId="0" borderId="0" xfId="0" applyFont="1" applyBorder="1" applyAlignment="1" applyProtection="1">
      <alignment horizontal="center" wrapText="1"/>
      <protection/>
    </xf>
    <xf numFmtId="0" fontId="57" fillId="0" borderId="0" xfId="0" applyFont="1" applyBorder="1" applyAlignment="1" applyProtection="1">
      <alignment vertical="top" wrapText="1"/>
      <protection/>
    </xf>
    <xf numFmtId="0" fontId="57"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7" fillId="0" borderId="19" xfId="0" applyFont="1" applyBorder="1" applyAlignment="1" applyProtection="1">
      <alignment horizontal="justify" vertical="top"/>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7" fillId="34" borderId="0" xfId="0" applyFont="1" applyFill="1" applyBorder="1" applyAlignment="1" applyProtection="1">
      <alignment horizontal="right" vertical="center" wrapText="1"/>
      <protection/>
    </xf>
    <xf numFmtId="0" fontId="57" fillId="34" borderId="62"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8" applyNumberFormat="1" applyFont="1" applyBorder="1" applyAlignment="1" applyProtection="1">
      <alignment vertical="center"/>
      <protection locked="0"/>
    </xf>
    <xf numFmtId="0" fontId="8" fillId="32" borderId="63" xfId="68"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7" fillId="0" borderId="9" xfId="0" applyFont="1" applyFill="1" applyBorder="1" applyAlignment="1" applyProtection="1">
      <alignment horizontal="center"/>
      <protection/>
    </xf>
    <xf numFmtId="0" fontId="57" fillId="0" borderId="32" xfId="0" applyFont="1" applyFill="1" applyBorder="1" applyAlignment="1" applyProtection="1">
      <alignment horizontal="center"/>
      <protection/>
    </xf>
    <xf numFmtId="0" fontId="57" fillId="0" borderId="53" xfId="0" applyFont="1" applyFill="1" applyBorder="1" applyAlignment="1" applyProtection="1">
      <alignment horizontal="center" vertical="center"/>
      <protection/>
    </xf>
    <xf numFmtId="0" fontId="57" fillId="0" borderId="54" xfId="0" applyFont="1" applyFill="1" applyBorder="1" applyAlignment="1" applyProtection="1">
      <alignment horizontal="center" vertical="center"/>
      <protection/>
    </xf>
    <xf numFmtId="0" fontId="62" fillId="0" borderId="53" xfId="0" applyFont="1" applyBorder="1" applyAlignment="1" applyProtection="1">
      <alignment vertical="center"/>
      <protection/>
    </xf>
    <xf numFmtId="0" fontId="62" fillId="0" borderId="15" xfId="0" applyFont="1" applyBorder="1" applyAlignment="1" applyProtection="1">
      <alignment vertical="center"/>
      <protection/>
    </xf>
    <xf numFmtId="0" fontId="57" fillId="0" borderId="23" xfId="0" applyFont="1" applyBorder="1" applyAlignment="1" applyProtection="1">
      <alignment vertical="center"/>
      <protection/>
    </xf>
    <xf numFmtId="0" fontId="57" fillId="0" borderId="24" xfId="0" applyFont="1" applyBorder="1" applyAlignment="1" applyProtection="1">
      <alignment vertical="center"/>
      <protection/>
    </xf>
    <xf numFmtId="0" fontId="62" fillId="0" borderId="25" xfId="0" applyFont="1" applyBorder="1" applyAlignment="1" applyProtection="1">
      <alignment horizontal="center" wrapText="1"/>
      <protection/>
    </xf>
    <xf numFmtId="0" fontId="62" fillId="0" borderId="14" xfId="0" applyFont="1" applyBorder="1" applyAlignment="1" applyProtection="1">
      <alignment horizontal="center"/>
      <protection/>
    </xf>
    <xf numFmtId="0" fontId="62" fillId="0" borderId="50" xfId="0" applyFont="1" applyBorder="1" applyAlignment="1" applyProtection="1">
      <alignment horizontal="center"/>
      <protection/>
    </xf>
    <xf numFmtId="0" fontId="62" fillId="0" borderId="30" xfId="0" applyFont="1" applyBorder="1" applyAlignment="1" applyProtection="1">
      <alignment horizontal="center"/>
      <protection/>
    </xf>
    <xf numFmtId="0" fontId="57" fillId="0" borderId="9" xfId="0" applyFont="1" applyBorder="1" applyAlignment="1" applyProtection="1">
      <alignment vertical="center" wrapText="1"/>
      <protection/>
    </xf>
    <xf numFmtId="0" fontId="57" fillId="0" borderId="13" xfId="0" applyFont="1" applyBorder="1" applyAlignment="1" applyProtection="1">
      <alignment vertic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2" fillId="0" borderId="16" xfId="0" applyFont="1" applyFill="1" applyBorder="1" applyAlignment="1" applyProtection="1">
      <alignment horizontal="center" wrapText="1"/>
      <protection/>
    </xf>
    <xf numFmtId="0" fontId="57" fillId="0" borderId="23" xfId="0" applyFont="1" applyFill="1" applyBorder="1" applyAlignment="1" applyProtection="1">
      <alignment horizontal="center"/>
      <protection/>
    </xf>
    <xf numFmtId="0" fontId="57" fillId="0" borderId="35" xfId="0" applyFont="1" applyFill="1" applyBorder="1" applyAlignment="1" applyProtection="1">
      <alignment horizontal="center"/>
      <protection/>
    </xf>
    <xf numFmtId="0" fontId="62" fillId="0" borderId="25" xfId="0" applyFont="1" applyBorder="1" applyAlignment="1" applyProtection="1">
      <alignment horizontal="center" vertical="center"/>
      <protection/>
    </xf>
    <xf numFmtId="0" fontId="62" fillId="0" borderId="41" xfId="0" applyFont="1" applyBorder="1" applyAlignment="1" applyProtection="1">
      <alignment horizontal="center" vertical="center"/>
      <protection/>
    </xf>
    <xf numFmtId="0" fontId="57" fillId="0" borderId="32"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2" fillId="0" borderId="16" xfId="0" applyFont="1" applyBorder="1" applyAlignment="1" applyProtection="1">
      <alignment horizontal="center" wrapText="1"/>
      <protection/>
    </xf>
    <xf numFmtId="0" fontId="57" fillId="0" borderId="32" xfId="0" applyFont="1" applyFill="1" applyBorder="1" applyAlignment="1" applyProtection="1">
      <alignment horizontal="justify" vertical="center" wrapText="1"/>
      <protection/>
    </xf>
    <xf numFmtId="0" fontId="62" fillId="0" borderId="9" xfId="0" applyFont="1" applyFill="1" applyBorder="1" applyAlignment="1" applyProtection="1">
      <alignment horizontal="center" wrapText="1"/>
      <protection/>
    </xf>
    <xf numFmtId="0" fontId="62" fillId="0" borderId="32" xfId="0" applyFont="1" applyFill="1" applyBorder="1" applyAlignment="1" applyProtection="1">
      <alignment horizontal="center" wrapText="1"/>
      <protection/>
    </xf>
    <xf numFmtId="0" fontId="57" fillId="0" borderId="29" xfId="0" applyFont="1" applyBorder="1" applyAlignment="1" applyProtection="1">
      <alignment vertical="center" wrapText="1"/>
      <protection/>
    </xf>
    <xf numFmtId="0" fontId="57" fillId="0" borderId="27" xfId="0" applyFont="1" applyBorder="1" applyAlignment="1" applyProtection="1">
      <alignment vertical="center" wrapText="1"/>
      <protection/>
    </xf>
    <xf numFmtId="0" fontId="57" fillId="0" borderId="64" xfId="0" applyFont="1" applyBorder="1" applyAlignment="1" applyProtection="1">
      <alignment vertical="center" wrapText="1"/>
      <protection/>
    </xf>
    <xf numFmtId="0" fontId="62" fillId="0" borderId="11" xfId="0" applyFont="1" applyBorder="1" applyAlignment="1" applyProtection="1">
      <alignment horizontal="center" vertical="center"/>
      <protection/>
    </xf>
    <xf numFmtId="0" fontId="62" fillId="0" borderId="0" xfId="0" applyFont="1" applyAlignment="1" applyProtection="1" quotePrefix="1">
      <alignment horizontal="center" vertical="center"/>
      <protection/>
    </xf>
    <xf numFmtId="166" fontId="62" fillId="0" borderId="0" xfId="0" applyNumberFormat="1" applyFont="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50" xfId="0" applyFont="1" applyBorder="1" applyAlignment="1" applyProtection="1">
      <alignment horizontal="center" wrapText="1"/>
      <protection/>
    </xf>
    <xf numFmtId="0" fontId="62" fillId="0" borderId="30" xfId="0" applyFont="1" applyBorder="1" applyAlignment="1" applyProtection="1">
      <alignment horizontal="center" wrapText="1"/>
      <protection/>
    </xf>
    <xf numFmtId="0" fontId="62" fillId="0" borderId="13" xfId="0" applyFont="1" applyBorder="1" applyAlignment="1" applyProtection="1">
      <alignment horizontal="center" textRotation="90" wrapText="1"/>
      <protection/>
    </xf>
    <xf numFmtId="0" fontId="62" fillId="0" borderId="13" xfId="0" applyFont="1" applyBorder="1" applyAlignment="1" applyProtection="1">
      <alignment horizontal="center" textRotation="90"/>
      <protection/>
    </xf>
    <xf numFmtId="0" fontId="62" fillId="0" borderId="0" xfId="0" applyFont="1" applyBorder="1" applyAlignment="1" applyProtection="1">
      <alignment horizontal="center" vertical="center"/>
      <protection/>
    </xf>
    <xf numFmtId="0" fontId="57" fillId="0" borderId="26" xfId="0" applyFont="1" applyBorder="1" applyAlignment="1" applyProtection="1">
      <alignment horizontal="justify" vertical="center" wrapText="1"/>
      <protection/>
    </xf>
    <xf numFmtId="0" fontId="62" fillId="0" borderId="13" xfId="0" applyFont="1" applyBorder="1" applyAlignment="1" applyProtection="1">
      <alignment horizontal="center" wrapText="1"/>
      <protection/>
    </xf>
    <xf numFmtId="0" fontId="62" fillId="0" borderId="13" xfId="0" applyFont="1" applyBorder="1" applyAlignment="1" applyProtection="1">
      <alignment horizontal="center"/>
      <protection/>
    </xf>
    <xf numFmtId="0" fontId="57" fillId="0" borderId="0" xfId="0" applyFont="1" applyAlignment="1" applyProtection="1">
      <alignment horizontal="justify" wrapText="1"/>
      <protection/>
    </xf>
    <xf numFmtId="0" fontId="62" fillId="0" borderId="49" xfId="0" applyFont="1" applyFill="1" applyBorder="1" applyAlignment="1" applyProtection="1">
      <alignment horizontal="center" wrapText="1"/>
      <protection/>
    </xf>
    <xf numFmtId="0" fontId="62" fillId="0" borderId="16" xfId="0" applyFont="1" applyFill="1" applyBorder="1" applyAlignment="1" applyProtection="1">
      <alignment horizontal="center"/>
      <protection/>
    </xf>
    <xf numFmtId="0" fontId="62"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7" fillId="0" borderId="0" xfId="0" applyFont="1" applyAlignment="1" applyProtection="1">
      <alignment horizontal="center" vertical="center" wrapText="1"/>
      <protection/>
    </xf>
    <xf numFmtId="0" fontId="57" fillId="34" borderId="9" xfId="0" applyFont="1" applyFill="1" applyBorder="1" applyAlignment="1" applyProtection="1">
      <alignment vertical="center" wrapText="1"/>
      <protection/>
    </xf>
    <xf numFmtId="0" fontId="57" fillId="34" borderId="32" xfId="0" applyFont="1" applyFill="1" applyBorder="1" applyAlignment="1" applyProtection="1">
      <alignment vertical="center" wrapText="1"/>
      <protection/>
    </xf>
    <xf numFmtId="0" fontId="62" fillId="0" borderId="0" xfId="0" applyFont="1" applyAlignment="1" applyProtection="1">
      <alignment horizontal="center" vertical="center" wrapText="1"/>
      <protection/>
    </xf>
    <xf numFmtId="0" fontId="62" fillId="0" borderId="0" xfId="0" applyFont="1" applyAlignment="1" applyProtection="1">
      <alignment horizontal="center" vertical="center"/>
      <protection/>
    </xf>
    <xf numFmtId="0" fontId="62" fillId="0" borderId="28" xfId="0" applyFont="1" applyBorder="1" applyAlignment="1" applyProtection="1">
      <alignment horizontal="center" wrapText="1"/>
      <protection/>
    </xf>
    <xf numFmtId="0" fontId="62" fillId="0" borderId="12" xfId="0" applyFont="1" applyFill="1" applyBorder="1" applyAlignment="1" applyProtection="1">
      <alignment horizontal="center" wrapText="1"/>
      <protection/>
    </xf>
    <xf numFmtId="0" fontId="62" fillId="0" borderId="39" xfId="0" applyFont="1" applyFill="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26" xfId="0" applyFont="1" applyFill="1" applyBorder="1" applyAlignment="1" applyProtection="1">
      <alignment horizontal="center" wrapText="1"/>
      <protection/>
    </xf>
    <xf numFmtId="0" fontId="57" fillId="34" borderId="23" xfId="0" applyFont="1" applyFill="1" applyBorder="1" applyAlignment="1" applyProtection="1">
      <alignment vertical="center" wrapText="1"/>
      <protection/>
    </xf>
    <xf numFmtId="0" fontId="57" fillId="34" borderId="35" xfId="0" applyFont="1" applyFill="1" applyBorder="1" applyAlignment="1" applyProtection="1">
      <alignment vertical="center" wrapText="1"/>
      <protection/>
    </xf>
    <xf numFmtId="0" fontId="62" fillId="0" borderId="49" xfId="0" applyFont="1" applyBorder="1" applyAlignment="1" applyProtection="1">
      <alignment horizontal="center" wrapText="1"/>
      <protection/>
    </xf>
    <xf numFmtId="0" fontId="62" fillId="0" borderId="45" xfId="0" applyFont="1" applyBorder="1" applyAlignment="1" applyProtection="1">
      <alignment horizontal="center" wrapText="1"/>
      <protection/>
    </xf>
    <xf numFmtId="0" fontId="62" fillId="0" borderId="65" xfId="0" applyFont="1" applyBorder="1" applyAlignment="1" applyProtection="1">
      <alignment horizontal="center"/>
      <protection/>
    </xf>
    <xf numFmtId="0" fontId="62" fillId="0" borderId="39" xfId="0" applyFont="1" applyBorder="1" applyAlignment="1" applyProtection="1">
      <alignment horizontal="center"/>
      <protection/>
    </xf>
    <xf numFmtId="0" fontId="62" fillId="0" borderId="66" xfId="0" applyFont="1" applyBorder="1" applyAlignment="1" applyProtection="1">
      <alignment horizontal="center"/>
      <protection/>
    </xf>
    <xf numFmtId="0" fontId="62" fillId="0" borderId="37" xfId="0" applyFont="1" applyBorder="1" applyAlignment="1" applyProtection="1">
      <alignment horizontal="center"/>
      <protection/>
    </xf>
    <xf numFmtId="0" fontId="62" fillId="0" borderId="0" xfId="0" applyFont="1" applyBorder="1" applyAlignment="1" applyProtection="1">
      <alignment horizontal="center"/>
      <protection/>
    </xf>
    <xf numFmtId="0" fontId="57" fillId="0" borderId="39" xfId="0" applyFont="1" applyBorder="1" applyAlignment="1" applyProtection="1">
      <alignment horizontal="justify" vertical="center" wrapText="1"/>
      <protection/>
    </xf>
    <xf numFmtId="0" fontId="62" fillId="0" borderId="65" xfId="0" applyFont="1" applyFill="1" applyBorder="1" applyAlignment="1" applyProtection="1">
      <alignment wrapText="1"/>
      <protection/>
    </xf>
    <xf numFmtId="0" fontId="62"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2" fillId="0" borderId="65" xfId="0" applyFont="1" applyFill="1" applyBorder="1" applyAlignment="1" applyProtection="1">
      <alignment horizontal="center" vertical="center" wrapText="1"/>
      <protection/>
    </xf>
    <xf numFmtId="0" fontId="62" fillId="0" borderId="39" xfId="0" applyFont="1" applyFill="1" applyBorder="1" applyAlignment="1" applyProtection="1">
      <alignment horizontal="center" vertical="center" wrapText="1"/>
      <protection/>
    </xf>
    <xf numFmtId="0" fontId="62" fillId="0" borderId="66" xfId="0" applyFont="1" applyFill="1" applyBorder="1" applyAlignment="1" applyProtection="1">
      <alignment horizontal="center"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2" fillId="0" borderId="0" xfId="0" applyFont="1" applyBorder="1" applyAlignment="1" applyProtection="1" quotePrefix="1">
      <alignment horizontal="center"/>
      <protection/>
    </xf>
    <xf numFmtId="0" fontId="62" fillId="0" borderId="19" xfId="0" applyFont="1" applyBorder="1" applyAlignment="1" applyProtection="1">
      <alignment horizontal="center"/>
      <protection/>
    </xf>
    <xf numFmtId="0" fontId="62" fillId="0" borderId="70" xfId="0" applyFont="1" applyFill="1" applyBorder="1" applyAlignment="1" applyProtection="1">
      <alignment horizontal="center" vertical="center"/>
      <protection/>
    </xf>
    <xf numFmtId="0" fontId="62" fillId="0" borderId="71" xfId="0" applyFont="1" applyFill="1" applyBorder="1" applyAlignment="1" applyProtection="1">
      <alignment horizontal="center" vertical="center"/>
      <protection/>
    </xf>
    <xf numFmtId="0" fontId="62" fillId="34" borderId="72" xfId="0" applyFont="1" applyFill="1" applyBorder="1" applyAlignment="1" applyProtection="1">
      <alignment horizontal="center" vertical="center"/>
      <protection/>
    </xf>
    <xf numFmtId="0" fontId="62" fillId="0" borderId="39" xfId="0" applyFont="1" applyBorder="1" applyAlignment="1" applyProtection="1">
      <alignment horizontal="center" vertical="center"/>
      <protection/>
    </xf>
    <xf numFmtId="0" fontId="62" fillId="0" borderId="26" xfId="0" applyFont="1" applyBorder="1" applyAlignment="1" applyProtection="1">
      <alignment horizontal="center" vertical="center" wrapText="1"/>
      <protection/>
    </xf>
    <xf numFmtId="0" fontId="62" fillId="0" borderId="26" xfId="0" applyFont="1" applyBorder="1" applyAlignment="1" applyProtection="1">
      <alignment horizontal="center" vertical="center"/>
      <protection/>
    </xf>
    <xf numFmtId="0" fontId="57" fillId="0" borderId="0" xfId="0" applyFont="1" applyAlignment="1" applyProtection="1">
      <alignment horizontal="justify" vertical="center" wrapText="1"/>
      <protection/>
    </xf>
    <xf numFmtId="0" fontId="57" fillId="0" borderId="27" xfId="0" applyFont="1" applyBorder="1" applyAlignment="1" applyProtection="1">
      <alignment horizontal="justify" vertical="center" wrapText="1"/>
      <protection/>
    </xf>
    <xf numFmtId="0" fontId="57" fillId="0" borderId="64" xfId="0" applyFont="1" applyBorder="1" applyAlignment="1" applyProtection="1">
      <alignment horizontal="justify" vertical="center" wrapText="1"/>
      <protection/>
    </xf>
    <xf numFmtId="0" fontId="62" fillId="0" borderId="53"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57" fillId="0" borderId="11" xfId="0" applyFont="1" applyBorder="1" applyAlignment="1" applyProtection="1">
      <alignment horizontal="justify" vertical="center" wrapText="1"/>
      <protection/>
    </xf>
    <xf numFmtId="0" fontId="57"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2" fillId="0" borderId="50" xfId="0" applyFont="1" applyBorder="1" applyAlignment="1" applyProtection="1">
      <alignment horizontal="center" vertical="center"/>
      <protection/>
    </xf>
    <xf numFmtId="0" fontId="57" fillId="0" borderId="9"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35" xfId="0" applyFont="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10</xdr:col>
      <xdr:colOff>0</xdr:colOff>
      <xdr:row>45</xdr:row>
      <xdr:rowOff>38100</xdr:rowOff>
    </xdr:to>
    <xdr:sp>
      <xdr:nvSpPr>
        <xdr:cNvPr id="1" name="TextBox 2"/>
        <xdr:cNvSpPr txBox="1">
          <a:spLocks noChangeArrowheads="1"/>
        </xdr:cNvSpPr>
      </xdr:nvSpPr>
      <xdr:spPr>
        <a:xfrm>
          <a:off x="28575" y="28575"/>
          <a:ext cx="5876925" cy="81248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SEPTEMBER AND NOVEMBER 2023 PAYMENT ELIGIBILITY 
[PI-SNSP-0102 (10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December 15, 2023</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6</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September 2023 Enrollment Audit and any other supporting documentation as required by the September Enrollment Audit Guide.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SNSP September 2023 Enrollment Audit Kiteworks folder. A link to this folder is available on the Enrollment Audit webpage. Either an auditor of the firm who is on the auditor listserv or the SNSP administrator may upload the report. The submitted report should be named “{School Name on the Cover Page of the Enrollment Audit} Sept 2023 SNSP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762000</xdr:colOff>
      <xdr:row>0</xdr:row>
      <xdr:rowOff>838200</xdr:rowOff>
    </xdr:to>
    <xdr:pic>
      <xdr:nvPicPr>
        <xdr:cNvPr id="1" name="Picture 1" descr="logo_forms.tif"/>
        <xdr:cNvPicPr preferRelativeResize="1">
          <a:picLocks noChangeAspect="1"/>
        </xdr:cNvPicPr>
      </xdr:nvPicPr>
      <xdr:blipFill>
        <a:blip r:embed="rId1"/>
        <a:stretch>
          <a:fillRect/>
        </a:stretch>
      </xdr:blipFill>
      <xdr:spPr>
        <a:xfrm>
          <a:off x="9525" y="19050"/>
          <a:ext cx="7524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workbookViewId="0" topLeftCell="A39">
      <selection activeCell="M49" sqref="M49"/>
    </sheetView>
  </sheetViews>
  <sheetFormatPr defaultColWidth="9.140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39" ht="24" customHeight="1"/>
  </sheetData>
  <sheetProtection password="DA40" sheet="1" objects="1" scenarios="1" selectLockedCells="1" selectUnlockedCells="1"/>
  <printOptions horizontalCentered="1"/>
  <pageMargins left="0.5" right="0.5" top="0.5" bottom="0.5"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M49" sqref="M49"/>
    </sheetView>
  </sheetViews>
  <sheetFormatPr defaultColWidth="9.140625" defaultRowHeight="15"/>
  <cols>
    <col min="1" max="1" width="3.421875" style="146" customWidth="1"/>
    <col min="2" max="2" width="19.421875" style="4" customWidth="1"/>
    <col min="3" max="3" width="19.57421875" style="4" customWidth="1"/>
    <col min="4" max="4" width="8.7109375" style="4" customWidth="1"/>
    <col min="5" max="5" width="8.7109375" style="26" customWidth="1"/>
    <col min="6" max="9" width="8.7109375" style="4" customWidth="1"/>
    <col min="10" max="16384" width="9.140625" style="4" customWidth="1"/>
  </cols>
  <sheetData>
    <row r="1" spans="1:9" s="26" customFormat="1" ht="15" customHeight="1">
      <c r="A1" s="397" t="str">
        <f>IF(ISBLANK('Cover Page'!A4),"School Name",'Cover Page'!A4)</f>
        <v>School Name</v>
      </c>
      <c r="B1" s="397"/>
      <c r="C1" s="397"/>
      <c r="D1" s="397"/>
      <c r="E1" s="397"/>
      <c r="F1" s="397"/>
      <c r="G1" s="397"/>
      <c r="H1" s="397"/>
      <c r="I1" s="397"/>
    </row>
    <row r="2" spans="1:9" ht="15" customHeight="1">
      <c r="A2" s="381" t="str">
        <f>'Schedule 2'!B2</f>
        <v>September 15, 2023 SNSP Enrollment Audit</v>
      </c>
      <c r="B2" s="381"/>
      <c r="C2" s="381"/>
      <c r="D2" s="381"/>
      <c r="E2" s="381"/>
      <c r="F2" s="381"/>
      <c r="G2" s="381"/>
      <c r="H2" s="381"/>
      <c r="I2" s="381"/>
    </row>
    <row r="3" spans="1:9" ht="15" customHeight="1" thickBot="1">
      <c r="A3" s="398" t="s">
        <v>228</v>
      </c>
      <c r="B3" s="398"/>
      <c r="C3" s="398"/>
      <c r="D3" s="398"/>
      <c r="E3" s="398"/>
      <c r="F3" s="398"/>
      <c r="G3" s="398"/>
      <c r="H3" s="398"/>
      <c r="I3" s="398"/>
    </row>
    <row r="4" spans="1:10" ht="18" customHeight="1" thickBot="1" thickTop="1">
      <c r="A4" s="92"/>
      <c r="B4" s="93"/>
      <c r="C4" s="402" t="s">
        <v>105</v>
      </c>
      <c r="D4" s="402"/>
      <c r="E4" s="402"/>
      <c r="F4" s="402"/>
      <c r="G4" s="402"/>
      <c r="H4" s="53"/>
      <c r="I4" s="53"/>
      <c r="J4" s="26"/>
    </row>
    <row r="5" spans="1:9" s="100" customFormat="1" ht="16.5" customHeight="1">
      <c r="A5" s="98"/>
      <c r="B5" s="99"/>
      <c r="C5" s="94"/>
      <c r="D5" s="399" t="s">
        <v>93</v>
      </c>
      <c r="E5" s="400"/>
      <c r="F5" s="399" t="s">
        <v>96</v>
      </c>
      <c r="G5" s="400"/>
      <c r="H5" s="401" t="s">
        <v>97</v>
      </c>
      <c r="I5" s="401"/>
    </row>
    <row r="6" spans="1:9" s="54" customFormat="1" ht="33" customHeight="1">
      <c r="A6" s="144" t="s">
        <v>143</v>
      </c>
      <c r="B6" s="72" t="s">
        <v>57</v>
      </c>
      <c r="C6" s="73"/>
      <c r="D6" s="83" t="s">
        <v>94</v>
      </c>
      <c r="E6" s="84" t="s">
        <v>67</v>
      </c>
      <c r="F6" s="83" t="s">
        <v>94</v>
      </c>
      <c r="G6" s="84" t="s">
        <v>67</v>
      </c>
      <c r="H6" s="82" t="s">
        <v>94</v>
      </c>
      <c r="I6" s="147" t="s">
        <v>67</v>
      </c>
    </row>
    <row r="7" spans="1:9" s="12" customFormat="1" ht="16.5" customHeight="1">
      <c r="A7" s="66">
        <v>1</v>
      </c>
      <c r="B7" s="197" t="s">
        <v>58</v>
      </c>
      <c r="C7" s="81"/>
      <c r="D7" s="85">
        <f>'Schedule 1-2'!E8</f>
        <v>0</v>
      </c>
      <c r="E7" s="86">
        <f>+D7*0.5</f>
        <v>0</v>
      </c>
      <c r="F7" s="85">
        <f>'Schedule 1-2'!E20</f>
        <v>0</v>
      </c>
      <c r="G7" s="86">
        <f>+F7*0.5</f>
        <v>0</v>
      </c>
      <c r="H7" s="90">
        <f>D7+F7</f>
        <v>0</v>
      </c>
      <c r="I7" s="67">
        <f>+H7*0.5</f>
        <v>0</v>
      </c>
    </row>
    <row r="8" spans="1:9" s="12" customFormat="1" ht="16.5" customHeight="1">
      <c r="A8" s="15">
        <v>2</v>
      </c>
      <c r="B8" s="249" t="s">
        <v>59</v>
      </c>
      <c r="C8" s="238"/>
      <c r="D8" s="87">
        <f>'Schedule 1-2'!E9</f>
        <v>0</v>
      </c>
      <c r="E8" s="88">
        <f>+D8*0.6</f>
        <v>0</v>
      </c>
      <c r="F8" s="87">
        <f>'Schedule 1-2'!E21</f>
        <v>0</v>
      </c>
      <c r="G8" s="88">
        <f>+F8*0.6</f>
        <v>0</v>
      </c>
      <c r="H8" s="90">
        <f aca="true" t="shared" si="0" ref="H8:H13">D8+F8</f>
        <v>0</v>
      </c>
      <c r="I8" s="67">
        <f>+H8*0.6</f>
        <v>0</v>
      </c>
    </row>
    <row r="9" spans="1:9" s="12" customFormat="1" ht="16.5" customHeight="1">
      <c r="A9" s="15">
        <v>3</v>
      </c>
      <c r="B9" s="249" t="s">
        <v>60</v>
      </c>
      <c r="C9" s="238"/>
      <c r="D9" s="87">
        <f>'Schedule 1-2'!E10</f>
        <v>0</v>
      </c>
      <c r="E9" s="88">
        <f>+D9*0.5</f>
        <v>0</v>
      </c>
      <c r="F9" s="87">
        <f>'Schedule 1-2'!E22</f>
        <v>0</v>
      </c>
      <c r="G9" s="88">
        <f>+F9*0.5</f>
        <v>0</v>
      </c>
      <c r="H9" s="90">
        <f t="shared" si="0"/>
        <v>0</v>
      </c>
      <c r="I9" s="67">
        <f>+H9*0.5</f>
        <v>0</v>
      </c>
    </row>
    <row r="10" spans="1:9" s="12" customFormat="1" ht="16.5" customHeight="1">
      <c r="A10" s="15">
        <v>4</v>
      </c>
      <c r="B10" s="249" t="s">
        <v>61</v>
      </c>
      <c r="C10" s="238"/>
      <c r="D10" s="87">
        <f>'Schedule 1-2'!E11</f>
        <v>0</v>
      </c>
      <c r="E10" s="88">
        <f>+D10*0.6</f>
        <v>0</v>
      </c>
      <c r="F10" s="87">
        <f>'Schedule 1-2'!E23</f>
        <v>0</v>
      </c>
      <c r="G10" s="88">
        <f>+F10*0.6</f>
        <v>0</v>
      </c>
      <c r="H10" s="90">
        <f t="shared" si="0"/>
        <v>0</v>
      </c>
      <c r="I10" s="67">
        <f>+H10*0.6</f>
        <v>0</v>
      </c>
    </row>
    <row r="11" spans="1:9" s="12" customFormat="1" ht="16.5" customHeight="1">
      <c r="A11" s="15">
        <v>5</v>
      </c>
      <c r="B11" s="249" t="s">
        <v>62</v>
      </c>
      <c r="C11" s="238"/>
      <c r="D11" s="87">
        <f>'Schedule 1-2'!E12</f>
        <v>0</v>
      </c>
      <c r="E11" s="88">
        <f>+D11*0.8</f>
        <v>0</v>
      </c>
      <c r="F11" s="87">
        <f>'Schedule 1-2'!E24</f>
        <v>0</v>
      </c>
      <c r="G11" s="88">
        <f>+F11*0.8</f>
        <v>0</v>
      </c>
      <c r="H11" s="90">
        <f t="shared" si="0"/>
        <v>0</v>
      </c>
      <c r="I11" s="67">
        <f>+H11*0.8</f>
        <v>0</v>
      </c>
    </row>
    <row r="12" spans="1:9" s="12" customFormat="1" ht="16.5" customHeight="1">
      <c r="A12" s="15">
        <v>6</v>
      </c>
      <c r="B12" s="249" t="s">
        <v>63</v>
      </c>
      <c r="C12" s="238"/>
      <c r="D12" s="87">
        <f>'Schedule 1-2'!E13</f>
        <v>0</v>
      </c>
      <c r="E12" s="88">
        <f>D12</f>
        <v>0</v>
      </c>
      <c r="F12" s="87">
        <f>'Schedule 1-2'!E25</f>
        <v>0</v>
      </c>
      <c r="G12" s="88">
        <f>F12</f>
        <v>0</v>
      </c>
      <c r="H12" s="90">
        <f t="shared" si="0"/>
        <v>0</v>
      </c>
      <c r="I12" s="67">
        <f>H12</f>
        <v>0</v>
      </c>
    </row>
    <row r="13" spans="1:9" s="12" customFormat="1" ht="16.5" customHeight="1">
      <c r="A13" s="14">
        <v>7</v>
      </c>
      <c r="B13" s="249" t="s">
        <v>227</v>
      </c>
      <c r="C13" s="238"/>
      <c r="D13" s="239">
        <f>'Schedule 1-2'!E14</f>
        <v>0</v>
      </c>
      <c r="E13" s="88">
        <f>D13</f>
        <v>0</v>
      </c>
      <c r="F13" s="239">
        <f>'Schedule 1-2'!E26</f>
        <v>0</v>
      </c>
      <c r="G13" s="88">
        <f>F13</f>
        <v>0</v>
      </c>
      <c r="H13" s="90">
        <f t="shared" si="0"/>
        <v>0</v>
      </c>
      <c r="I13" s="67">
        <f>H13</f>
        <v>0</v>
      </c>
    </row>
    <row r="14" spans="1:10" s="12" customFormat="1" ht="16.5" customHeight="1" thickBot="1">
      <c r="A14" s="60">
        <v>8</v>
      </c>
      <c r="B14" s="255" t="s">
        <v>95</v>
      </c>
      <c r="C14" s="80"/>
      <c r="D14" s="79">
        <f>'Schedule 1-2'!E15</f>
        <v>0</v>
      </c>
      <c r="E14" s="89">
        <f>D14</f>
        <v>0</v>
      </c>
      <c r="F14" s="79">
        <f>'Schedule 1-2'!E27</f>
        <v>0</v>
      </c>
      <c r="G14" s="89">
        <f>F14</f>
        <v>0</v>
      </c>
      <c r="H14" s="240">
        <f>D14+F14</f>
        <v>0</v>
      </c>
      <c r="I14" s="241">
        <f>H14</f>
        <v>0</v>
      </c>
      <c r="J14" s="27"/>
    </row>
    <row r="15" spans="1:10" ht="16.5" customHeight="1" thickBot="1">
      <c r="A15" s="16">
        <v>9</v>
      </c>
      <c r="B15" s="242" t="s">
        <v>242</v>
      </c>
      <c r="C15" s="243"/>
      <c r="D15" s="244">
        <f aca="true" t="shared" si="1" ref="D15:I15">SUM(D7:D14)</f>
        <v>0</v>
      </c>
      <c r="E15" s="245">
        <f t="shared" si="1"/>
        <v>0</v>
      </c>
      <c r="F15" s="244">
        <f t="shared" si="1"/>
        <v>0</v>
      </c>
      <c r="G15" s="246">
        <f t="shared" si="1"/>
        <v>0</v>
      </c>
      <c r="H15" s="247">
        <f t="shared" si="1"/>
        <v>0</v>
      </c>
      <c r="I15" s="245">
        <f t="shared" si="1"/>
        <v>0</v>
      </c>
      <c r="J15" s="26"/>
    </row>
    <row r="16" spans="1:4" ht="10.5" thickTop="1">
      <c r="A16" s="145"/>
      <c r="B16" s="26"/>
      <c r="C16" s="26"/>
      <c r="D16" s="26"/>
    </row>
    <row r="17" spans="1:4" ht="9.75">
      <c r="A17" s="269" t="s">
        <v>244</v>
      </c>
      <c r="B17" s="26"/>
      <c r="C17" s="26"/>
      <c r="D17" s="26"/>
    </row>
  </sheetData>
  <sheetProtection password="DA40"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portrait" r:id="rId1"/>
  <headerFooter>
    <oddHeader>&amp;L&amp;"Arial,Regular"&amp;8Page 8&amp;R&amp;"Arial,Regular"&amp;8PI-SNSP-0102 (10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workbookViewId="0" topLeftCell="A1">
      <selection activeCell="M49" sqref="M49"/>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67" t="str">
        <f>'Schedule 2'!B1</f>
        <v>School Name</v>
      </c>
      <c r="B1" s="367"/>
      <c r="C1" s="367"/>
      <c r="D1" s="367"/>
      <c r="E1" s="367"/>
      <c r="F1" s="367"/>
      <c r="G1" s="367"/>
      <c r="H1" s="367"/>
    </row>
    <row r="2" spans="1:9" s="12" customFormat="1" ht="15" customHeight="1">
      <c r="A2" s="367" t="str">
        <f>'Schedule 2'!B2</f>
        <v>September 15, 2023 SNSP Enrollment Audit</v>
      </c>
      <c r="B2" s="367"/>
      <c r="C2" s="367"/>
      <c r="D2" s="367"/>
      <c r="E2" s="367"/>
      <c r="F2" s="367"/>
      <c r="G2" s="367"/>
      <c r="H2" s="367"/>
      <c r="I2" s="126"/>
    </row>
    <row r="3" spans="1:8" s="12" customFormat="1" ht="15" customHeight="1">
      <c r="A3" s="367" t="s">
        <v>157</v>
      </c>
      <c r="B3" s="367"/>
      <c r="C3" s="367"/>
      <c r="D3" s="367"/>
      <c r="E3" s="367"/>
      <c r="F3" s="367"/>
      <c r="G3" s="367"/>
      <c r="H3" s="367"/>
    </row>
    <row r="4" spans="1:8" s="12" customFormat="1" ht="72.75" customHeight="1" thickBot="1">
      <c r="A4" s="405" t="s">
        <v>280</v>
      </c>
      <c r="B4" s="405"/>
      <c r="C4" s="405"/>
      <c r="D4" s="405"/>
      <c r="E4" s="405"/>
      <c r="F4" s="405"/>
      <c r="G4" s="405"/>
      <c r="H4" s="405"/>
    </row>
    <row r="5" spans="1:8" s="12" customFormat="1" ht="33" customHeight="1" thickTop="1">
      <c r="A5" s="410" t="s">
        <v>283</v>
      </c>
      <c r="B5" s="410"/>
      <c r="C5" s="410"/>
      <c r="D5" s="410"/>
      <c r="E5" s="410"/>
      <c r="F5" s="410"/>
      <c r="G5" s="411"/>
      <c r="H5" s="153"/>
    </row>
    <row r="6" spans="1:8" s="12" customFormat="1" ht="34.5" customHeight="1" thickBot="1">
      <c r="A6" s="406" t="s">
        <v>148</v>
      </c>
      <c r="B6" s="406"/>
      <c r="C6" s="406"/>
      <c r="D6" s="406"/>
      <c r="E6" s="406"/>
      <c r="F6" s="406"/>
      <c r="G6" s="407"/>
      <c r="H6" s="152">
        <f>IF(H5="N/A","N/A","")</f>
      </c>
    </row>
    <row r="7" spans="1:17" s="12" customFormat="1" ht="25.5" customHeight="1" thickTop="1">
      <c r="A7" s="127"/>
      <c r="B7" s="127"/>
      <c r="C7" s="127"/>
      <c r="D7" s="412" t="s">
        <v>132</v>
      </c>
      <c r="E7" s="412"/>
      <c r="F7" s="412"/>
      <c r="G7" s="127"/>
      <c r="H7" s="127"/>
      <c r="J7" s="404" t="s">
        <v>133</v>
      </c>
      <c r="K7" s="404"/>
      <c r="L7" s="404"/>
      <c r="M7" s="404"/>
      <c r="N7" s="265"/>
      <c r="O7" s="403" t="s">
        <v>147</v>
      </c>
      <c r="P7" s="403"/>
      <c r="Q7" s="403"/>
    </row>
    <row r="8" spans="1:17" s="261" customFormat="1" ht="45.75" customHeight="1">
      <c r="A8" s="256" t="s">
        <v>45</v>
      </c>
      <c r="B8" s="256" t="s">
        <v>134</v>
      </c>
      <c r="C8" s="251" t="s">
        <v>64</v>
      </c>
      <c r="D8" s="254" t="s">
        <v>118</v>
      </c>
      <c r="E8" s="155" t="s">
        <v>119</v>
      </c>
      <c r="F8" s="254" t="s">
        <v>77</v>
      </c>
      <c r="G8" s="254" t="s">
        <v>136</v>
      </c>
      <c r="H8" s="252" t="s">
        <v>137</v>
      </c>
      <c r="J8" s="286" t="s">
        <v>138</v>
      </c>
      <c r="K8" s="286" t="s">
        <v>139</v>
      </c>
      <c r="L8" s="286" t="s">
        <v>245</v>
      </c>
      <c r="M8" s="286" t="s">
        <v>140</v>
      </c>
      <c r="N8" s="286"/>
      <c r="O8" s="286" t="s">
        <v>135</v>
      </c>
      <c r="P8" s="287" t="s">
        <v>141</v>
      </c>
      <c r="Q8" s="287" t="s">
        <v>142</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75">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26">
        <f t="shared" si="4"/>
      </c>
      <c r="K28" s="226">
        <f t="shared" si="0"/>
      </c>
      <c r="L28" s="226" t="str">
        <f t="shared" si="5"/>
        <v>No</v>
      </c>
      <c r="M28" s="226">
        <f t="shared" si="1"/>
      </c>
      <c r="N28" s="227"/>
      <c r="O28" s="228">
        <f t="shared" si="6"/>
      </c>
      <c r="P28" s="229">
        <f t="shared" si="2"/>
        <v>0</v>
      </c>
      <c r="Q28" s="229">
        <f t="shared" si="3"/>
        <v>0</v>
      </c>
    </row>
    <row r="29" spans="1:17" ht="18.75" customHeight="1" thickBot="1" thickTop="1">
      <c r="A29" s="127"/>
      <c r="B29" s="127"/>
      <c r="C29" s="344" t="s">
        <v>243</v>
      </c>
      <c r="D29" s="344"/>
      <c r="E29" s="344"/>
      <c r="F29" s="344"/>
      <c r="G29" s="344"/>
      <c r="H29" s="127"/>
      <c r="J29" s="224">
        <f>COUNTIF(J9:J28,"Yes")</f>
        <v>0</v>
      </c>
      <c r="K29" s="224">
        <f>COUNTIF(K9:K28,"Yes")</f>
        <v>0</v>
      </c>
      <c r="L29" s="224">
        <f>COUNTIF(L9:L28,"Yes")</f>
        <v>0</v>
      </c>
      <c r="M29" s="224">
        <f>COUNTIF(M9:M28,"Yes")</f>
        <v>0</v>
      </c>
      <c r="N29" s="224"/>
      <c r="O29" s="224"/>
      <c r="P29" s="225"/>
      <c r="Q29" s="225"/>
    </row>
    <row r="30" spans="1:15" ht="15" customHeight="1" thickTop="1">
      <c r="A30" s="91"/>
      <c r="B30" s="135"/>
      <c r="C30" s="136"/>
      <c r="D30" s="137" t="s">
        <v>149</v>
      </c>
      <c r="E30" s="137" t="s">
        <v>155</v>
      </c>
      <c r="F30" s="413" t="s">
        <v>156</v>
      </c>
      <c r="G30" s="404"/>
      <c r="H30" s="26"/>
      <c r="N30" s="138"/>
      <c r="O30" s="138"/>
    </row>
    <row r="31" spans="1:15" ht="15" customHeight="1">
      <c r="A31" s="14">
        <v>21</v>
      </c>
      <c r="B31" s="197" t="s">
        <v>146</v>
      </c>
      <c r="C31" s="198"/>
      <c r="D31" s="134">
        <f>IF('Cover Page'!$A$4="",0,VLOOKUP('Cover Page'!$A$4,Counts!$A$1:$AA$180,Counts!Y186,FALSE))</f>
        <v>0</v>
      </c>
      <c r="E31" s="134">
        <f>IF('Cover Page'!$A$4="",0,VLOOKUP('Cover Page'!$A$4,Counts!$A$1:$AA$180,Counts!Z186,FALSE))</f>
        <v>0</v>
      </c>
      <c r="F31" s="414">
        <f>IF('Cover Page'!$A$4="",0,VLOOKUP('Cover Page'!$A$4,Counts!$A$1:$AA$180,Counts!AA186,FALSE))</f>
        <v>0</v>
      </c>
      <c r="G31" s="415">
        <f>IF('Cover Page'!$A$4="",0,VLOOKUP('Cover Page'!$A$4,Counts!$A$1:$AA$180,Counts!AB186,FALSE))</f>
        <v>0</v>
      </c>
      <c r="H31" s="26"/>
      <c r="N31" s="138"/>
      <c r="O31" s="138"/>
    </row>
    <row r="32" spans="1:15" ht="15" customHeight="1">
      <c r="A32" s="14">
        <v>22</v>
      </c>
      <c r="B32" s="131" t="s">
        <v>145</v>
      </c>
      <c r="C32" s="131"/>
      <c r="D32" s="128">
        <f>SUMIF($F$9:$F$28,"Full",$P$9:$P$28)</f>
        <v>0</v>
      </c>
      <c r="E32" s="128">
        <f>_xlfn.SUMIFS($P$9:$P$28,$O$9:$O$28,"Grades K-8",$F$9:$F$28,"Partial")</f>
        <v>0</v>
      </c>
      <c r="F32" s="414">
        <f>_xlfn.SUMIFS($P$9:$P$28,$O$9:$O$28,"Grades 9-12",$F$9:$F$28,"Partial")</f>
        <v>0</v>
      </c>
      <c r="G32" s="415"/>
      <c r="H32" s="26"/>
      <c r="N32" s="138"/>
      <c r="O32" s="138"/>
    </row>
    <row r="33" spans="1:15" ht="15" customHeight="1" thickBot="1">
      <c r="A33" s="14">
        <v>23</v>
      </c>
      <c r="B33" s="168" t="s">
        <v>144</v>
      </c>
      <c r="C33" s="168"/>
      <c r="D33" s="133">
        <f>IF(AND(H5="No",D31&gt;0),-SUM(D31:D32),SUMIF($F$9:$F$28,"Full",$Q$9:$Q$28))</f>
        <v>0</v>
      </c>
      <c r="E33" s="128">
        <f>IF(AND(H5="No",E31&gt;0),-SUM(E31:E32),_xlfn.SUMIFS($Q$9:$Q$28,$O$9:$O$28,"Grades K-8",$F$9:$F$28,"Partial"))</f>
        <v>0</v>
      </c>
      <c r="F33" s="416">
        <f>IF(AND(H5="No",F31&gt;0),-SUM(F31:G32),_xlfn.SUMIFS($Q$9:$Q$28,$O$9:$O$28,"Grades 9-12",$F$9:$F$28,"Partial"))</f>
        <v>0</v>
      </c>
      <c r="G33" s="417"/>
      <c r="H33" s="26"/>
      <c r="N33" s="138"/>
      <c r="O33" s="138"/>
    </row>
    <row r="34" spans="1:15" ht="15" customHeight="1" thickBot="1">
      <c r="A34" s="267">
        <f>A33+1</f>
        <v>24</v>
      </c>
      <c r="B34" s="253" t="s">
        <v>97</v>
      </c>
      <c r="C34" s="169"/>
      <c r="D34" s="170">
        <f>SUM(D31:D33)</f>
        <v>0</v>
      </c>
      <c r="E34" s="170">
        <f>SUM(E31:E33)</f>
        <v>0</v>
      </c>
      <c r="F34" s="408">
        <f>SUM(F31:F33)</f>
        <v>0</v>
      </c>
      <c r="G34" s="409"/>
      <c r="H34" s="26"/>
      <c r="N34" s="138"/>
      <c r="O34" s="138"/>
    </row>
    <row r="35" ht="10.5" thickTop="1"/>
  </sheetData>
  <sheetProtection password="DA40" sheet="1"/>
  <mergeCells count="15">
    <mergeCell ref="F34:G34"/>
    <mergeCell ref="A5:G5"/>
    <mergeCell ref="C29:G29"/>
    <mergeCell ref="D7:F7"/>
    <mergeCell ref="F30:G30"/>
    <mergeCell ref="F31:G31"/>
    <mergeCell ref="F32:G32"/>
    <mergeCell ref="F33:G33"/>
    <mergeCell ref="O7:Q7"/>
    <mergeCell ref="J7:M7"/>
    <mergeCell ref="A1:H1"/>
    <mergeCell ref="A2:H2"/>
    <mergeCell ref="A3:H3"/>
    <mergeCell ref="A4:H4"/>
    <mergeCell ref="A6:G6"/>
  </mergeCells>
  <conditionalFormatting sqref="J10:M28 J9:K9 M9">
    <cfRule type="cellIs" priority="2" dxfId="7" operator="equal" stopIfTrue="1">
      <formula>"Yes"</formula>
    </cfRule>
  </conditionalFormatting>
  <conditionalFormatting sqref="L9">
    <cfRule type="cellIs" priority="1" dxfId="7"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9&amp;C &amp;R&amp;"Arial,Regular"&amp;8PI-SNSP-0102 (10 Lines)</oddHeader>
  </headerFooter>
</worksheet>
</file>

<file path=xl/worksheets/sheet12.xml><?xml version="1.0" encoding="utf-8"?>
<worksheet xmlns="http://schemas.openxmlformats.org/spreadsheetml/2006/main" xmlns:r="http://schemas.openxmlformats.org/officeDocument/2006/relationships">
  <dimension ref="A1:AA186"/>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A18" sqref="A18"/>
    </sheetView>
  </sheetViews>
  <sheetFormatPr defaultColWidth="9.140625" defaultRowHeight="15"/>
  <cols>
    <col min="1" max="1" width="33.57421875" style="148" customWidth="1"/>
    <col min="2" max="10" width="8.8515625" style="148" customWidth="1"/>
    <col min="11" max="16" width="8.8515625" style="221" customWidth="1"/>
    <col min="17" max="17" width="8.8515625" style="148" customWidth="1"/>
    <col min="18" max="18" width="8.8515625" style="221" customWidth="1"/>
    <col min="19" max="20" width="8.8515625" style="148" customWidth="1"/>
    <col min="21" max="24" width="8.8515625" style="221" customWidth="1"/>
    <col min="25" max="27" width="8.8515625" style="148" customWidth="1"/>
    <col min="28" max="16384" width="8.8515625" style="148" customWidth="1"/>
  </cols>
  <sheetData>
    <row r="1" spans="1:27" s="285" customFormat="1" ht="40.5">
      <c r="A1" s="282" t="s">
        <v>33</v>
      </c>
      <c r="B1" s="283" t="s">
        <v>170</v>
      </c>
      <c r="C1" s="283" t="s">
        <v>171</v>
      </c>
      <c r="D1" s="283" t="s">
        <v>172</v>
      </c>
      <c r="E1" s="283" t="s">
        <v>173</v>
      </c>
      <c r="F1" s="283" t="s">
        <v>174</v>
      </c>
      <c r="G1" s="283" t="s">
        <v>175</v>
      </c>
      <c r="H1" s="283" t="s">
        <v>176</v>
      </c>
      <c r="I1" s="283" t="s">
        <v>177</v>
      </c>
      <c r="J1" s="283" t="s">
        <v>178</v>
      </c>
      <c r="K1" s="283" t="s">
        <v>179</v>
      </c>
      <c r="L1" s="283" t="s">
        <v>180</v>
      </c>
      <c r="M1" s="283" t="s">
        <v>181</v>
      </c>
      <c r="N1" s="283" t="s">
        <v>182</v>
      </c>
      <c r="O1" s="283" t="s">
        <v>183</v>
      </c>
      <c r="P1" s="283" t="s">
        <v>184</v>
      </c>
      <c r="Q1" s="283" t="s">
        <v>156</v>
      </c>
      <c r="R1" s="283" t="s">
        <v>69</v>
      </c>
      <c r="S1" s="283" t="s">
        <v>70</v>
      </c>
      <c r="T1" s="283" t="s">
        <v>71</v>
      </c>
      <c r="U1" s="284" t="s">
        <v>74</v>
      </c>
      <c r="V1" s="284" t="s">
        <v>75</v>
      </c>
      <c r="W1" s="284" t="s">
        <v>72</v>
      </c>
      <c r="X1" s="284" t="s">
        <v>73</v>
      </c>
      <c r="Y1" s="284" t="s">
        <v>267</v>
      </c>
      <c r="Z1" s="284" t="s">
        <v>268</v>
      </c>
      <c r="AA1" s="284" t="s">
        <v>269</v>
      </c>
    </row>
    <row r="2" spans="1:27" ht="9.75">
      <c r="A2" s="206" t="s">
        <v>284</v>
      </c>
      <c r="B2" s="208">
        <v>0</v>
      </c>
      <c r="C2" s="208">
        <v>0</v>
      </c>
      <c r="D2" s="208">
        <v>0</v>
      </c>
      <c r="E2" s="208">
        <v>0</v>
      </c>
      <c r="F2" s="208">
        <v>0</v>
      </c>
      <c r="G2" s="208">
        <v>0</v>
      </c>
      <c r="H2" s="208">
        <v>15</v>
      </c>
      <c r="I2" s="208">
        <v>7</v>
      </c>
      <c r="J2" s="208">
        <v>0</v>
      </c>
      <c r="K2" s="208">
        <v>0</v>
      </c>
      <c r="L2" s="208">
        <v>0</v>
      </c>
      <c r="M2" s="208">
        <v>0</v>
      </c>
      <c r="N2" s="208">
        <v>0</v>
      </c>
      <c r="O2" s="208">
        <v>0</v>
      </c>
      <c r="P2" s="208">
        <v>0</v>
      </c>
      <c r="Q2" s="208">
        <v>0</v>
      </c>
      <c r="R2" s="208">
        <v>0</v>
      </c>
      <c r="S2" s="208">
        <v>164</v>
      </c>
      <c r="T2" s="208">
        <v>0</v>
      </c>
      <c r="U2" s="208">
        <v>0</v>
      </c>
      <c r="V2" s="208">
        <v>0</v>
      </c>
      <c r="W2" s="208">
        <v>230</v>
      </c>
      <c r="X2" s="208">
        <v>2342</v>
      </c>
      <c r="Y2" s="277">
        <v>0</v>
      </c>
      <c r="Z2" s="277">
        <v>0</v>
      </c>
      <c r="AA2" s="277">
        <v>0</v>
      </c>
    </row>
    <row r="3" spans="1:27" ht="9.75">
      <c r="A3" s="207" t="s">
        <v>285</v>
      </c>
      <c r="B3" s="208">
        <v>0</v>
      </c>
      <c r="C3" s="208">
        <v>0</v>
      </c>
      <c r="D3" s="208">
        <v>0</v>
      </c>
      <c r="E3" s="208">
        <v>0</v>
      </c>
      <c r="F3" s="208">
        <v>0</v>
      </c>
      <c r="G3" s="208">
        <v>1</v>
      </c>
      <c r="H3" s="208">
        <v>15</v>
      </c>
      <c r="I3" s="208">
        <v>0</v>
      </c>
      <c r="J3" s="208">
        <v>0</v>
      </c>
      <c r="K3" s="208">
        <v>0</v>
      </c>
      <c r="L3" s="208">
        <v>0</v>
      </c>
      <c r="M3" s="208">
        <v>0</v>
      </c>
      <c r="N3" s="208">
        <v>0</v>
      </c>
      <c r="O3" s="208">
        <v>0</v>
      </c>
      <c r="P3" s="208">
        <v>0</v>
      </c>
      <c r="Q3" s="208">
        <v>0</v>
      </c>
      <c r="R3" s="208">
        <v>0</v>
      </c>
      <c r="S3" s="208">
        <v>21</v>
      </c>
      <c r="T3" s="208">
        <v>0</v>
      </c>
      <c r="U3" s="208">
        <v>0</v>
      </c>
      <c r="V3" s="208">
        <v>0</v>
      </c>
      <c r="W3" s="208">
        <v>21</v>
      </c>
      <c r="X3" s="208">
        <v>195</v>
      </c>
      <c r="Y3" s="277">
        <v>0</v>
      </c>
      <c r="Z3" s="277">
        <v>0</v>
      </c>
      <c r="AA3" s="277">
        <v>0</v>
      </c>
    </row>
    <row r="4" spans="1:27" ht="9.75">
      <c r="A4" s="208" t="s">
        <v>395</v>
      </c>
      <c r="B4" s="208">
        <v>0</v>
      </c>
      <c r="C4" s="208">
        <v>0</v>
      </c>
      <c r="D4" s="208">
        <v>0</v>
      </c>
      <c r="E4" s="208">
        <v>0</v>
      </c>
      <c r="F4" s="208">
        <v>0</v>
      </c>
      <c r="G4" s="208">
        <v>0</v>
      </c>
      <c r="H4" s="208">
        <v>0</v>
      </c>
      <c r="I4" s="208">
        <v>0</v>
      </c>
      <c r="J4" s="208">
        <v>0</v>
      </c>
      <c r="K4" s="208">
        <v>0</v>
      </c>
      <c r="L4" s="208">
        <v>0</v>
      </c>
      <c r="M4" s="208">
        <v>0</v>
      </c>
      <c r="N4" s="208">
        <v>0</v>
      </c>
      <c r="O4" s="208">
        <v>0</v>
      </c>
      <c r="P4" s="208">
        <v>0</v>
      </c>
      <c r="Q4" s="208">
        <v>0</v>
      </c>
      <c r="R4" s="208">
        <v>11</v>
      </c>
      <c r="S4" s="208">
        <v>0</v>
      </c>
      <c r="T4" s="208">
        <v>0</v>
      </c>
      <c r="U4" s="208">
        <v>0</v>
      </c>
      <c r="V4" s="208">
        <v>0</v>
      </c>
      <c r="W4" s="208">
        <v>16</v>
      </c>
      <c r="X4" s="208">
        <v>152</v>
      </c>
      <c r="Y4" s="277">
        <v>0</v>
      </c>
      <c r="Z4" s="277">
        <v>0</v>
      </c>
      <c r="AA4" s="277">
        <v>0</v>
      </c>
    </row>
    <row r="5" spans="1:27" ht="9.75">
      <c r="A5" s="208" t="s">
        <v>286</v>
      </c>
      <c r="B5" s="208">
        <v>0</v>
      </c>
      <c r="C5" s="208">
        <v>0</v>
      </c>
      <c r="D5" s="208">
        <v>0</v>
      </c>
      <c r="E5" s="208">
        <v>0</v>
      </c>
      <c r="F5" s="208">
        <v>0</v>
      </c>
      <c r="G5" s="208">
        <v>0</v>
      </c>
      <c r="H5" s="208">
        <v>0</v>
      </c>
      <c r="I5" s="208">
        <v>3</v>
      </c>
      <c r="J5" s="208">
        <v>0</v>
      </c>
      <c r="K5" s="208">
        <v>0</v>
      </c>
      <c r="L5" s="208">
        <v>0</v>
      </c>
      <c r="M5" s="208">
        <v>0</v>
      </c>
      <c r="N5" s="208">
        <v>0</v>
      </c>
      <c r="O5" s="208">
        <v>0</v>
      </c>
      <c r="P5" s="208">
        <v>0</v>
      </c>
      <c r="Q5" s="208">
        <v>1</v>
      </c>
      <c r="R5" s="208">
        <v>0</v>
      </c>
      <c r="S5" s="208">
        <v>0</v>
      </c>
      <c r="T5" s="208">
        <v>0</v>
      </c>
      <c r="U5" s="208">
        <v>0</v>
      </c>
      <c r="V5" s="208">
        <v>0</v>
      </c>
      <c r="W5" s="208">
        <v>0</v>
      </c>
      <c r="X5" s="208">
        <v>318</v>
      </c>
      <c r="Y5" s="277">
        <v>0</v>
      </c>
      <c r="Z5" s="277">
        <v>0</v>
      </c>
      <c r="AA5" s="277">
        <v>0</v>
      </c>
    </row>
    <row r="6" spans="1:27" ht="9.75">
      <c r="A6" s="207" t="s">
        <v>287</v>
      </c>
      <c r="B6" s="208">
        <v>0</v>
      </c>
      <c r="C6" s="208">
        <v>0</v>
      </c>
      <c r="D6" s="208">
        <v>0</v>
      </c>
      <c r="E6" s="208">
        <v>0</v>
      </c>
      <c r="F6" s="208">
        <v>0</v>
      </c>
      <c r="G6" s="208">
        <v>0</v>
      </c>
      <c r="H6" s="208">
        <v>3</v>
      </c>
      <c r="I6" s="208">
        <v>0</v>
      </c>
      <c r="J6" s="208">
        <v>0</v>
      </c>
      <c r="K6" s="208">
        <v>0</v>
      </c>
      <c r="L6" s="208">
        <v>0</v>
      </c>
      <c r="M6" s="208">
        <v>0</v>
      </c>
      <c r="N6" s="208">
        <v>0</v>
      </c>
      <c r="O6" s="208">
        <v>0</v>
      </c>
      <c r="P6" s="208">
        <v>0</v>
      </c>
      <c r="Q6" s="208">
        <v>0</v>
      </c>
      <c r="R6" s="208">
        <v>0</v>
      </c>
      <c r="S6" s="208">
        <v>0</v>
      </c>
      <c r="T6" s="208">
        <v>0</v>
      </c>
      <c r="U6" s="208">
        <v>0</v>
      </c>
      <c r="V6" s="208">
        <v>0</v>
      </c>
      <c r="W6" s="208">
        <v>0</v>
      </c>
      <c r="X6" s="208">
        <v>157</v>
      </c>
      <c r="Y6" s="277">
        <v>0</v>
      </c>
      <c r="Z6" s="277">
        <v>0</v>
      </c>
      <c r="AA6" s="277">
        <v>0</v>
      </c>
    </row>
    <row r="7" spans="1:27" ht="9.75">
      <c r="A7" s="207" t="s">
        <v>288</v>
      </c>
      <c r="B7" s="208">
        <v>0</v>
      </c>
      <c r="C7" s="208">
        <v>0</v>
      </c>
      <c r="D7" s="208">
        <v>0</v>
      </c>
      <c r="E7" s="208">
        <v>0</v>
      </c>
      <c r="F7" s="208">
        <v>0</v>
      </c>
      <c r="G7" s="208">
        <v>0</v>
      </c>
      <c r="H7" s="208">
        <v>0</v>
      </c>
      <c r="I7" s="208">
        <v>7</v>
      </c>
      <c r="J7" s="208">
        <v>0</v>
      </c>
      <c r="K7" s="208">
        <v>0</v>
      </c>
      <c r="L7" s="208">
        <v>0</v>
      </c>
      <c r="M7" s="208">
        <v>0</v>
      </c>
      <c r="N7" s="208">
        <v>0</v>
      </c>
      <c r="O7" s="208">
        <v>0</v>
      </c>
      <c r="P7" s="208">
        <v>0</v>
      </c>
      <c r="Q7" s="208">
        <v>0</v>
      </c>
      <c r="R7" s="208">
        <v>0</v>
      </c>
      <c r="S7" s="208">
        <v>0</v>
      </c>
      <c r="T7" s="208">
        <v>0</v>
      </c>
      <c r="U7" s="208">
        <v>0</v>
      </c>
      <c r="V7" s="208">
        <v>0</v>
      </c>
      <c r="W7" s="208">
        <v>0</v>
      </c>
      <c r="X7" s="208">
        <v>146</v>
      </c>
      <c r="Y7" s="277">
        <v>0</v>
      </c>
      <c r="Z7" s="277">
        <v>0</v>
      </c>
      <c r="AA7" s="277">
        <v>0</v>
      </c>
    </row>
    <row r="8" spans="1:27" ht="9.75">
      <c r="A8" s="208" t="s">
        <v>289</v>
      </c>
      <c r="B8" s="208">
        <v>0</v>
      </c>
      <c r="C8" s="208">
        <v>0</v>
      </c>
      <c r="D8" s="208">
        <v>0</v>
      </c>
      <c r="E8" s="208">
        <v>0</v>
      </c>
      <c r="F8" s="208">
        <v>0</v>
      </c>
      <c r="G8" s="208">
        <v>0</v>
      </c>
      <c r="H8" s="208">
        <v>7</v>
      </c>
      <c r="I8" s="208">
        <v>0</v>
      </c>
      <c r="J8" s="208">
        <v>0</v>
      </c>
      <c r="K8" s="208">
        <v>0</v>
      </c>
      <c r="L8" s="208">
        <v>0</v>
      </c>
      <c r="M8" s="208">
        <v>0</v>
      </c>
      <c r="N8" s="208">
        <v>0</v>
      </c>
      <c r="O8" s="208">
        <v>0</v>
      </c>
      <c r="P8" s="208">
        <v>0</v>
      </c>
      <c r="Q8" s="208">
        <v>0</v>
      </c>
      <c r="R8" s="208">
        <v>0</v>
      </c>
      <c r="S8" s="208">
        <v>0</v>
      </c>
      <c r="T8" s="208">
        <v>0</v>
      </c>
      <c r="U8" s="208">
        <v>0</v>
      </c>
      <c r="V8" s="208">
        <v>0</v>
      </c>
      <c r="W8" s="208">
        <v>0</v>
      </c>
      <c r="X8" s="208">
        <v>117</v>
      </c>
      <c r="Y8" s="277">
        <v>0</v>
      </c>
      <c r="Z8" s="277">
        <v>0</v>
      </c>
      <c r="AA8" s="277">
        <v>0</v>
      </c>
    </row>
    <row r="9" spans="1:27" ht="9.75">
      <c r="A9" s="208" t="s">
        <v>396</v>
      </c>
      <c r="B9" s="208">
        <v>0</v>
      </c>
      <c r="C9" s="208">
        <v>0</v>
      </c>
      <c r="D9" s="208">
        <v>0</v>
      </c>
      <c r="E9" s="208">
        <v>0</v>
      </c>
      <c r="F9" s="208">
        <v>0</v>
      </c>
      <c r="G9" s="208">
        <v>1</v>
      </c>
      <c r="H9" s="208">
        <v>15</v>
      </c>
      <c r="I9" s="208">
        <v>0</v>
      </c>
      <c r="J9" s="208">
        <v>0</v>
      </c>
      <c r="K9" s="208">
        <v>0</v>
      </c>
      <c r="L9" s="208">
        <v>0</v>
      </c>
      <c r="M9" s="208">
        <v>0</v>
      </c>
      <c r="N9" s="208">
        <v>0</v>
      </c>
      <c r="O9" s="208">
        <v>0</v>
      </c>
      <c r="P9" s="208">
        <v>0</v>
      </c>
      <c r="Q9" s="208">
        <v>0</v>
      </c>
      <c r="R9" s="208">
        <v>0</v>
      </c>
      <c r="S9" s="208">
        <v>43</v>
      </c>
      <c r="T9" s="208">
        <v>0</v>
      </c>
      <c r="U9" s="208">
        <v>0</v>
      </c>
      <c r="V9" s="208">
        <v>0</v>
      </c>
      <c r="W9" s="208">
        <v>49</v>
      </c>
      <c r="X9" s="208">
        <v>332</v>
      </c>
      <c r="Y9" s="277">
        <v>0</v>
      </c>
      <c r="Z9" s="277">
        <v>0</v>
      </c>
      <c r="AA9" s="277">
        <v>0</v>
      </c>
    </row>
    <row r="10" spans="1:27" ht="9.75">
      <c r="A10" s="206" t="s">
        <v>397</v>
      </c>
      <c r="B10" s="208">
        <v>0</v>
      </c>
      <c r="C10" s="208">
        <v>0</v>
      </c>
      <c r="D10" s="208">
        <v>0</v>
      </c>
      <c r="E10" s="208">
        <v>0</v>
      </c>
      <c r="F10" s="208">
        <v>0</v>
      </c>
      <c r="G10" s="208">
        <v>0</v>
      </c>
      <c r="H10" s="208">
        <v>0</v>
      </c>
      <c r="I10" s="208">
        <v>8</v>
      </c>
      <c r="J10" s="208">
        <v>0</v>
      </c>
      <c r="K10" s="208">
        <v>0</v>
      </c>
      <c r="L10" s="208">
        <v>0</v>
      </c>
      <c r="M10" s="208">
        <v>0</v>
      </c>
      <c r="N10" s="208">
        <v>0</v>
      </c>
      <c r="O10" s="208">
        <v>0</v>
      </c>
      <c r="P10" s="208">
        <v>0</v>
      </c>
      <c r="Q10" s="208">
        <v>0</v>
      </c>
      <c r="R10" s="208">
        <v>0</v>
      </c>
      <c r="S10" s="208">
        <v>0</v>
      </c>
      <c r="T10" s="208">
        <v>0</v>
      </c>
      <c r="U10" s="208">
        <v>0</v>
      </c>
      <c r="V10" s="208">
        <v>0</v>
      </c>
      <c r="W10" s="208">
        <v>0</v>
      </c>
      <c r="X10" s="208">
        <v>72</v>
      </c>
      <c r="Y10" s="277">
        <v>3</v>
      </c>
      <c r="Z10" s="277">
        <v>0</v>
      </c>
      <c r="AA10" s="277">
        <v>0</v>
      </c>
    </row>
    <row r="11" spans="1:27" ht="9.75">
      <c r="A11" s="206" t="s">
        <v>290</v>
      </c>
      <c r="B11" s="208">
        <v>5</v>
      </c>
      <c r="C11" s="208">
        <v>0</v>
      </c>
      <c r="D11" s="208">
        <v>0</v>
      </c>
      <c r="E11" s="208">
        <v>0</v>
      </c>
      <c r="F11" s="208">
        <v>0</v>
      </c>
      <c r="G11" s="208">
        <v>1</v>
      </c>
      <c r="H11" s="208">
        <v>14</v>
      </c>
      <c r="I11" s="208">
        <v>0</v>
      </c>
      <c r="J11" s="208">
        <v>0</v>
      </c>
      <c r="K11" s="208">
        <v>0</v>
      </c>
      <c r="L11" s="208">
        <v>0</v>
      </c>
      <c r="M11" s="208">
        <v>0</v>
      </c>
      <c r="N11" s="208">
        <v>0</v>
      </c>
      <c r="O11" s="208">
        <v>0</v>
      </c>
      <c r="P11" s="208">
        <v>4</v>
      </c>
      <c r="Q11" s="208">
        <v>0</v>
      </c>
      <c r="R11" s="208">
        <v>10</v>
      </c>
      <c r="S11" s="208">
        <v>0</v>
      </c>
      <c r="T11" s="208">
        <v>0</v>
      </c>
      <c r="U11" s="208">
        <v>0</v>
      </c>
      <c r="V11" s="208">
        <v>0</v>
      </c>
      <c r="W11" s="208">
        <v>7</v>
      </c>
      <c r="X11" s="208">
        <v>74</v>
      </c>
      <c r="Y11" s="277">
        <v>0</v>
      </c>
      <c r="Z11" s="277">
        <v>0</v>
      </c>
      <c r="AA11" s="277">
        <v>0</v>
      </c>
    </row>
    <row r="12" spans="1:27" ht="9.75">
      <c r="A12" s="206" t="s">
        <v>246</v>
      </c>
      <c r="B12" s="208">
        <v>5</v>
      </c>
      <c r="C12" s="208">
        <v>0</v>
      </c>
      <c r="D12" s="208">
        <v>0</v>
      </c>
      <c r="E12" s="208">
        <v>0</v>
      </c>
      <c r="F12" s="208">
        <v>0</v>
      </c>
      <c r="G12" s="208">
        <v>2</v>
      </c>
      <c r="H12" s="208">
        <v>12</v>
      </c>
      <c r="I12" s="208">
        <v>0</v>
      </c>
      <c r="J12" s="208">
        <v>0</v>
      </c>
      <c r="K12" s="208">
        <v>0</v>
      </c>
      <c r="L12" s="208">
        <v>0</v>
      </c>
      <c r="M12" s="208">
        <v>0</v>
      </c>
      <c r="N12" s="208">
        <v>0</v>
      </c>
      <c r="O12" s="208">
        <v>0</v>
      </c>
      <c r="P12" s="208">
        <v>18</v>
      </c>
      <c r="Q12" s="208">
        <v>0</v>
      </c>
      <c r="R12" s="208">
        <v>30</v>
      </c>
      <c r="S12" s="208">
        <v>0</v>
      </c>
      <c r="T12" s="208">
        <v>3</v>
      </c>
      <c r="U12" s="208">
        <v>0</v>
      </c>
      <c r="V12" s="208">
        <v>0</v>
      </c>
      <c r="W12" s="208">
        <v>38</v>
      </c>
      <c r="X12" s="208">
        <v>227</v>
      </c>
      <c r="Y12" s="277">
        <v>0</v>
      </c>
      <c r="Z12" s="277">
        <v>0</v>
      </c>
      <c r="AA12" s="277">
        <v>0</v>
      </c>
    </row>
    <row r="13" spans="1:27" s="276" customFormat="1" ht="9.75">
      <c r="A13" s="206" t="s">
        <v>291</v>
      </c>
      <c r="B13" s="277">
        <v>0</v>
      </c>
      <c r="C13" s="277">
        <v>2</v>
      </c>
      <c r="D13" s="277">
        <v>0</v>
      </c>
      <c r="E13" s="277">
        <v>0</v>
      </c>
      <c r="F13" s="277">
        <v>0</v>
      </c>
      <c r="G13" s="277">
        <v>1</v>
      </c>
      <c r="H13" s="277">
        <v>7</v>
      </c>
      <c r="I13" s="277">
        <v>0</v>
      </c>
      <c r="J13" s="277">
        <v>0</v>
      </c>
      <c r="K13" s="277">
        <v>0</v>
      </c>
      <c r="L13" s="277">
        <v>0</v>
      </c>
      <c r="M13" s="277">
        <v>0</v>
      </c>
      <c r="N13" s="277">
        <v>0</v>
      </c>
      <c r="O13" s="277">
        <v>0</v>
      </c>
      <c r="P13" s="277">
        <v>0</v>
      </c>
      <c r="Q13" s="277">
        <v>0</v>
      </c>
      <c r="R13" s="277">
        <v>0</v>
      </c>
      <c r="S13" s="277">
        <v>15</v>
      </c>
      <c r="T13" s="277">
        <v>0</v>
      </c>
      <c r="U13" s="277">
        <v>0</v>
      </c>
      <c r="V13" s="277">
        <v>0</v>
      </c>
      <c r="W13" s="277">
        <v>11</v>
      </c>
      <c r="X13" s="277">
        <v>154</v>
      </c>
      <c r="Y13" s="277">
        <v>0</v>
      </c>
      <c r="Z13" s="277">
        <v>0</v>
      </c>
      <c r="AA13" s="277">
        <v>0</v>
      </c>
    </row>
    <row r="14" spans="1:27" s="276" customFormat="1" ht="9.75">
      <c r="A14" s="206" t="s">
        <v>292</v>
      </c>
      <c r="B14" s="277">
        <v>0</v>
      </c>
      <c r="C14" s="277">
        <v>0</v>
      </c>
      <c r="D14" s="277">
        <v>0</v>
      </c>
      <c r="E14" s="277">
        <v>0</v>
      </c>
      <c r="F14" s="277">
        <v>0</v>
      </c>
      <c r="G14" s="277">
        <v>0</v>
      </c>
      <c r="H14" s="277">
        <v>5</v>
      </c>
      <c r="I14" s="277">
        <v>0</v>
      </c>
      <c r="J14" s="277">
        <v>0</v>
      </c>
      <c r="K14" s="277">
        <v>0</v>
      </c>
      <c r="L14" s="277">
        <v>0</v>
      </c>
      <c r="M14" s="277">
        <v>0</v>
      </c>
      <c r="N14" s="277">
        <v>0</v>
      </c>
      <c r="O14" s="277">
        <v>0</v>
      </c>
      <c r="P14" s="277">
        <v>1</v>
      </c>
      <c r="Q14" s="277">
        <v>0</v>
      </c>
      <c r="R14" s="277">
        <v>0</v>
      </c>
      <c r="S14" s="277">
        <v>0</v>
      </c>
      <c r="T14" s="277">
        <v>0</v>
      </c>
      <c r="U14" s="277">
        <v>0</v>
      </c>
      <c r="V14" s="277">
        <v>0</v>
      </c>
      <c r="W14" s="277">
        <v>0</v>
      </c>
      <c r="X14" s="277">
        <v>173</v>
      </c>
      <c r="Y14" s="277">
        <v>0</v>
      </c>
      <c r="Z14" s="277">
        <v>0</v>
      </c>
      <c r="AA14" s="277">
        <v>0</v>
      </c>
    </row>
    <row r="15" spans="1:27" ht="9.75">
      <c r="A15" s="206" t="s">
        <v>398</v>
      </c>
      <c r="B15" s="208">
        <v>0</v>
      </c>
      <c r="C15" s="208">
        <v>0</v>
      </c>
      <c r="D15" s="208">
        <v>0</v>
      </c>
      <c r="E15" s="208">
        <v>0</v>
      </c>
      <c r="F15" s="208">
        <v>0</v>
      </c>
      <c r="G15" s="208">
        <v>0</v>
      </c>
      <c r="H15" s="208">
        <v>2</v>
      </c>
      <c r="I15" s="208">
        <v>6</v>
      </c>
      <c r="J15" s="208">
        <v>0</v>
      </c>
      <c r="K15" s="208">
        <v>0</v>
      </c>
      <c r="L15" s="208">
        <v>0</v>
      </c>
      <c r="M15" s="208">
        <v>0</v>
      </c>
      <c r="N15" s="208">
        <v>0</v>
      </c>
      <c r="O15" s="208">
        <v>0</v>
      </c>
      <c r="P15" s="208">
        <v>0</v>
      </c>
      <c r="Q15" s="208">
        <v>0</v>
      </c>
      <c r="R15" s="208">
        <v>22</v>
      </c>
      <c r="S15" s="208">
        <v>0</v>
      </c>
      <c r="T15" s="208">
        <v>0</v>
      </c>
      <c r="U15" s="208">
        <v>0</v>
      </c>
      <c r="V15" s="208">
        <v>0</v>
      </c>
      <c r="W15" s="208">
        <v>14</v>
      </c>
      <c r="X15" s="208">
        <v>251</v>
      </c>
      <c r="Y15" s="277">
        <v>3</v>
      </c>
      <c r="Z15" s="277">
        <v>0</v>
      </c>
      <c r="AA15" s="277">
        <v>0</v>
      </c>
    </row>
    <row r="16" spans="1:27" ht="9.75">
      <c r="A16" s="206" t="s">
        <v>293</v>
      </c>
      <c r="B16" s="208">
        <v>0</v>
      </c>
      <c r="C16" s="208">
        <v>0</v>
      </c>
      <c r="D16" s="208">
        <v>0</v>
      </c>
      <c r="E16" s="208">
        <v>0</v>
      </c>
      <c r="F16" s="208">
        <v>0</v>
      </c>
      <c r="G16" s="208">
        <v>4</v>
      </c>
      <c r="H16" s="208">
        <v>3</v>
      </c>
      <c r="I16" s="208">
        <v>0</v>
      </c>
      <c r="J16" s="208">
        <v>0</v>
      </c>
      <c r="K16" s="208">
        <v>0</v>
      </c>
      <c r="L16" s="208">
        <v>0</v>
      </c>
      <c r="M16" s="208">
        <v>0</v>
      </c>
      <c r="N16" s="208">
        <v>0</v>
      </c>
      <c r="O16" s="208">
        <v>0</v>
      </c>
      <c r="P16" s="208">
        <v>1</v>
      </c>
      <c r="Q16" s="208">
        <v>0</v>
      </c>
      <c r="R16" s="208">
        <v>34</v>
      </c>
      <c r="S16" s="208">
        <v>0</v>
      </c>
      <c r="T16" s="208">
        <v>0</v>
      </c>
      <c r="U16" s="208">
        <v>0</v>
      </c>
      <c r="V16" s="208">
        <v>0</v>
      </c>
      <c r="W16" s="208">
        <v>39</v>
      </c>
      <c r="X16" s="208">
        <v>86</v>
      </c>
      <c r="Y16" s="277">
        <v>0</v>
      </c>
      <c r="Z16" s="277">
        <v>0</v>
      </c>
      <c r="AA16" s="277">
        <v>0</v>
      </c>
    </row>
    <row r="17" spans="1:27" ht="9.75">
      <c r="A17" s="206" t="s">
        <v>294</v>
      </c>
      <c r="B17" s="208">
        <v>0</v>
      </c>
      <c r="C17" s="208">
        <v>0</v>
      </c>
      <c r="D17" s="208">
        <v>0</v>
      </c>
      <c r="E17" s="208">
        <v>0</v>
      </c>
      <c r="F17" s="208">
        <v>0</v>
      </c>
      <c r="G17" s="208">
        <v>0</v>
      </c>
      <c r="H17" s="208">
        <v>0</v>
      </c>
      <c r="I17" s="208">
        <v>0</v>
      </c>
      <c r="J17" s="208">
        <v>0</v>
      </c>
      <c r="K17" s="208">
        <v>0</v>
      </c>
      <c r="L17" s="208">
        <v>0</v>
      </c>
      <c r="M17" s="208">
        <v>0</v>
      </c>
      <c r="N17" s="208">
        <v>0</v>
      </c>
      <c r="O17" s="208">
        <v>0</v>
      </c>
      <c r="P17" s="208">
        <v>0</v>
      </c>
      <c r="Q17" s="208">
        <v>0</v>
      </c>
      <c r="R17" s="208">
        <v>0</v>
      </c>
      <c r="S17" s="208">
        <v>28</v>
      </c>
      <c r="T17" s="208">
        <v>0</v>
      </c>
      <c r="U17" s="208">
        <v>0</v>
      </c>
      <c r="V17" s="208">
        <v>0</v>
      </c>
      <c r="W17" s="208">
        <v>19</v>
      </c>
      <c r="X17" s="208">
        <v>175</v>
      </c>
      <c r="Y17" s="277">
        <v>0</v>
      </c>
      <c r="Z17" s="277">
        <v>0</v>
      </c>
      <c r="AA17" s="277">
        <v>0</v>
      </c>
    </row>
    <row r="18" spans="1:27" ht="9.75">
      <c r="A18" s="206" t="s">
        <v>295</v>
      </c>
      <c r="B18" s="208">
        <v>0</v>
      </c>
      <c r="C18" s="208">
        <v>0</v>
      </c>
      <c r="D18" s="208">
        <v>0</v>
      </c>
      <c r="E18" s="208">
        <v>1</v>
      </c>
      <c r="F18" s="208">
        <v>0</v>
      </c>
      <c r="G18" s="208">
        <v>0</v>
      </c>
      <c r="H18" s="208">
        <v>23</v>
      </c>
      <c r="I18" s="208">
        <v>9</v>
      </c>
      <c r="J18" s="208">
        <v>0</v>
      </c>
      <c r="K18" s="208">
        <v>0</v>
      </c>
      <c r="L18" s="208">
        <v>0</v>
      </c>
      <c r="M18" s="208">
        <v>0</v>
      </c>
      <c r="N18" s="208">
        <v>0</v>
      </c>
      <c r="O18" s="208">
        <v>0</v>
      </c>
      <c r="P18" s="208">
        <v>6</v>
      </c>
      <c r="Q18" s="208">
        <v>1</v>
      </c>
      <c r="R18" s="208">
        <v>0</v>
      </c>
      <c r="S18" s="208">
        <v>0</v>
      </c>
      <c r="T18" s="208">
        <v>0</v>
      </c>
      <c r="U18" s="208">
        <v>37</v>
      </c>
      <c r="V18" s="208">
        <v>0</v>
      </c>
      <c r="W18" s="208">
        <v>0</v>
      </c>
      <c r="X18" s="208">
        <v>440</v>
      </c>
      <c r="Y18" s="277">
        <v>0</v>
      </c>
      <c r="Z18" s="277">
        <v>0</v>
      </c>
      <c r="AA18" s="277">
        <v>0</v>
      </c>
    </row>
    <row r="19" spans="1:27" ht="9.75">
      <c r="A19" s="206" t="s">
        <v>296</v>
      </c>
      <c r="B19" s="208">
        <v>0</v>
      </c>
      <c r="C19" s="208">
        <v>0</v>
      </c>
      <c r="D19" s="208">
        <v>0</v>
      </c>
      <c r="E19" s="208">
        <v>0</v>
      </c>
      <c r="F19" s="208">
        <v>0</v>
      </c>
      <c r="G19" s="208">
        <v>0</v>
      </c>
      <c r="H19" s="208">
        <v>0</v>
      </c>
      <c r="I19" s="208">
        <v>0</v>
      </c>
      <c r="J19" s="208">
        <v>0</v>
      </c>
      <c r="K19" s="208">
        <v>0</v>
      </c>
      <c r="L19" s="208">
        <v>0</v>
      </c>
      <c r="M19" s="208">
        <v>0</v>
      </c>
      <c r="N19" s="208">
        <v>0</v>
      </c>
      <c r="O19" s="208">
        <v>0</v>
      </c>
      <c r="P19" s="208">
        <v>0</v>
      </c>
      <c r="Q19" s="208">
        <v>0</v>
      </c>
      <c r="R19" s="208">
        <v>0</v>
      </c>
      <c r="S19" s="208">
        <v>0</v>
      </c>
      <c r="T19" s="208">
        <v>0</v>
      </c>
      <c r="U19" s="208">
        <v>0</v>
      </c>
      <c r="V19" s="208">
        <v>0</v>
      </c>
      <c r="W19" s="208">
        <v>0</v>
      </c>
      <c r="X19" s="208">
        <v>33</v>
      </c>
      <c r="Y19" s="277">
        <v>0</v>
      </c>
      <c r="Z19" s="277">
        <v>0</v>
      </c>
      <c r="AA19" s="277">
        <v>0</v>
      </c>
    </row>
    <row r="20" spans="1:27" ht="9.75">
      <c r="A20" s="206" t="s">
        <v>297</v>
      </c>
      <c r="B20" s="208">
        <v>0</v>
      </c>
      <c r="C20" s="208">
        <v>0</v>
      </c>
      <c r="D20" s="208">
        <v>0</v>
      </c>
      <c r="E20" s="208">
        <v>0</v>
      </c>
      <c r="F20" s="208">
        <v>0</v>
      </c>
      <c r="G20" s="208">
        <v>0</v>
      </c>
      <c r="H20" s="208">
        <v>2</v>
      </c>
      <c r="I20" s="208">
        <v>0</v>
      </c>
      <c r="J20" s="208">
        <v>0</v>
      </c>
      <c r="K20" s="208">
        <v>0</v>
      </c>
      <c r="L20" s="208">
        <v>0</v>
      </c>
      <c r="M20" s="208">
        <v>0</v>
      </c>
      <c r="N20" s="208">
        <v>0</v>
      </c>
      <c r="O20" s="208">
        <v>0</v>
      </c>
      <c r="P20" s="208">
        <v>0</v>
      </c>
      <c r="Q20" s="208">
        <v>0</v>
      </c>
      <c r="R20" s="208">
        <v>19</v>
      </c>
      <c r="S20" s="208">
        <v>0</v>
      </c>
      <c r="T20" s="208">
        <v>0</v>
      </c>
      <c r="U20" s="208">
        <v>0</v>
      </c>
      <c r="V20" s="208">
        <v>0</v>
      </c>
      <c r="W20" s="208">
        <v>10</v>
      </c>
      <c r="X20" s="208">
        <v>88</v>
      </c>
      <c r="Y20" s="277">
        <v>0</v>
      </c>
      <c r="Z20" s="277">
        <v>0</v>
      </c>
      <c r="AA20" s="277">
        <v>0</v>
      </c>
    </row>
    <row r="21" spans="1:27" ht="9.75">
      <c r="A21" s="206" t="s">
        <v>399</v>
      </c>
      <c r="B21" s="208">
        <v>0</v>
      </c>
      <c r="C21" s="208">
        <v>0</v>
      </c>
      <c r="D21" s="208">
        <v>0</v>
      </c>
      <c r="E21" s="208">
        <v>0</v>
      </c>
      <c r="F21" s="208">
        <v>0</v>
      </c>
      <c r="G21" s="208">
        <v>0</v>
      </c>
      <c r="H21" s="208">
        <v>3</v>
      </c>
      <c r="I21" s="208">
        <v>0</v>
      </c>
      <c r="J21" s="208">
        <v>0</v>
      </c>
      <c r="K21" s="208">
        <v>0</v>
      </c>
      <c r="L21" s="208">
        <v>0</v>
      </c>
      <c r="M21" s="208">
        <v>0</v>
      </c>
      <c r="N21" s="208">
        <v>0</v>
      </c>
      <c r="O21" s="208">
        <v>0</v>
      </c>
      <c r="P21" s="208">
        <v>0</v>
      </c>
      <c r="Q21" s="208">
        <v>0</v>
      </c>
      <c r="R21" s="208">
        <v>19</v>
      </c>
      <c r="S21" s="208">
        <v>0</v>
      </c>
      <c r="T21" s="208">
        <v>0</v>
      </c>
      <c r="U21" s="208">
        <v>0</v>
      </c>
      <c r="V21" s="208">
        <v>0</v>
      </c>
      <c r="W21" s="208">
        <v>17</v>
      </c>
      <c r="X21" s="208">
        <v>82</v>
      </c>
      <c r="Y21" s="277">
        <v>0</v>
      </c>
      <c r="Z21" s="277">
        <v>0</v>
      </c>
      <c r="AA21" s="277">
        <v>0</v>
      </c>
    </row>
    <row r="22" spans="1:27" ht="9.75">
      <c r="A22" s="206" t="s">
        <v>298</v>
      </c>
      <c r="B22" s="208">
        <v>0</v>
      </c>
      <c r="C22" s="208">
        <v>0</v>
      </c>
      <c r="D22" s="208">
        <v>0</v>
      </c>
      <c r="E22" s="208">
        <v>0</v>
      </c>
      <c r="F22" s="208">
        <v>0</v>
      </c>
      <c r="G22" s="208">
        <v>0</v>
      </c>
      <c r="H22" s="208">
        <v>0</v>
      </c>
      <c r="I22" s="208">
        <v>0</v>
      </c>
      <c r="J22" s="208">
        <v>0</v>
      </c>
      <c r="K22" s="208">
        <v>0</v>
      </c>
      <c r="L22" s="208">
        <v>0</v>
      </c>
      <c r="M22" s="208">
        <v>0</v>
      </c>
      <c r="N22" s="208">
        <v>0</v>
      </c>
      <c r="O22" s="208">
        <v>0</v>
      </c>
      <c r="P22" s="208">
        <v>0</v>
      </c>
      <c r="Q22" s="208">
        <v>0</v>
      </c>
      <c r="R22" s="208">
        <v>17</v>
      </c>
      <c r="S22" s="208">
        <v>0</v>
      </c>
      <c r="T22" s="208">
        <v>0</v>
      </c>
      <c r="U22" s="208">
        <v>0</v>
      </c>
      <c r="V22" s="208">
        <v>0</v>
      </c>
      <c r="W22" s="208">
        <v>22</v>
      </c>
      <c r="X22" s="208">
        <v>214</v>
      </c>
      <c r="Y22" s="277">
        <v>0</v>
      </c>
      <c r="Z22" s="277">
        <v>0</v>
      </c>
      <c r="AA22" s="277">
        <v>0</v>
      </c>
    </row>
    <row r="23" spans="1:27" ht="9.75">
      <c r="A23" s="206" t="s">
        <v>299</v>
      </c>
      <c r="B23" s="208">
        <v>0</v>
      </c>
      <c r="C23" s="208">
        <v>0</v>
      </c>
      <c r="D23" s="208">
        <v>0</v>
      </c>
      <c r="E23" s="208">
        <v>0</v>
      </c>
      <c r="F23" s="208">
        <v>0</v>
      </c>
      <c r="G23" s="208">
        <v>0</v>
      </c>
      <c r="H23" s="208">
        <v>10</v>
      </c>
      <c r="I23" s="208">
        <v>2</v>
      </c>
      <c r="J23" s="208">
        <v>0</v>
      </c>
      <c r="K23" s="208">
        <v>0</v>
      </c>
      <c r="L23" s="208">
        <v>0</v>
      </c>
      <c r="M23" s="208">
        <v>0</v>
      </c>
      <c r="N23" s="208">
        <v>0</v>
      </c>
      <c r="O23" s="208">
        <v>0</v>
      </c>
      <c r="P23" s="208">
        <v>0</v>
      </c>
      <c r="Q23" s="208">
        <v>0</v>
      </c>
      <c r="R23" s="208">
        <v>0</v>
      </c>
      <c r="S23" s="208">
        <v>13</v>
      </c>
      <c r="T23" s="208">
        <v>0</v>
      </c>
      <c r="U23" s="208">
        <v>0</v>
      </c>
      <c r="V23" s="208">
        <v>0</v>
      </c>
      <c r="W23" s="208">
        <v>9</v>
      </c>
      <c r="X23" s="208">
        <v>103</v>
      </c>
      <c r="Y23" s="277">
        <v>0</v>
      </c>
      <c r="Z23" s="277">
        <v>0</v>
      </c>
      <c r="AA23" s="277">
        <v>0</v>
      </c>
    </row>
    <row r="24" spans="1:27" ht="9.75">
      <c r="A24" s="206" t="s">
        <v>300</v>
      </c>
      <c r="B24" s="208">
        <v>1</v>
      </c>
      <c r="C24" s="208">
        <v>0</v>
      </c>
      <c r="D24" s="208">
        <v>0</v>
      </c>
      <c r="E24" s="208">
        <v>0</v>
      </c>
      <c r="F24" s="208">
        <v>0</v>
      </c>
      <c r="G24" s="208">
        <v>1</v>
      </c>
      <c r="H24" s="208">
        <v>19</v>
      </c>
      <c r="I24" s="208">
        <v>0</v>
      </c>
      <c r="J24" s="208">
        <v>0</v>
      </c>
      <c r="K24" s="208">
        <v>0</v>
      </c>
      <c r="L24" s="208">
        <v>0</v>
      </c>
      <c r="M24" s="208">
        <v>0</v>
      </c>
      <c r="N24" s="208">
        <v>0</v>
      </c>
      <c r="O24" s="208">
        <v>0</v>
      </c>
      <c r="P24" s="208">
        <v>6</v>
      </c>
      <c r="Q24" s="208">
        <v>0</v>
      </c>
      <c r="R24" s="208">
        <v>20</v>
      </c>
      <c r="S24" s="208">
        <v>0</v>
      </c>
      <c r="T24" s="208">
        <v>0</v>
      </c>
      <c r="U24" s="208">
        <v>0</v>
      </c>
      <c r="V24" s="208">
        <v>0</v>
      </c>
      <c r="W24" s="208">
        <v>25</v>
      </c>
      <c r="X24" s="208">
        <v>187</v>
      </c>
      <c r="Y24" s="277">
        <v>0</v>
      </c>
      <c r="Z24" s="277">
        <v>0</v>
      </c>
      <c r="AA24" s="277">
        <v>0</v>
      </c>
    </row>
    <row r="25" spans="1:27" ht="9.75">
      <c r="A25" s="206" t="s">
        <v>301</v>
      </c>
      <c r="B25" s="208">
        <v>1</v>
      </c>
      <c r="C25" s="208">
        <v>0</v>
      </c>
      <c r="D25" s="208">
        <v>0</v>
      </c>
      <c r="E25" s="208">
        <v>0</v>
      </c>
      <c r="F25" s="208">
        <v>0</v>
      </c>
      <c r="G25" s="208">
        <v>1</v>
      </c>
      <c r="H25" s="208">
        <v>22</v>
      </c>
      <c r="I25" s="208">
        <v>7</v>
      </c>
      <c r="J25" s="208">
        <v>0</v>
      </c>
      <c r="K25" s="208">
        <v>0</v>
      </c>
      <c r="L25" s="208">
        <v>0</v>
      </c>
      <c r="M25" s="208">
        <v>0</v>
      </c>
      <c r="N25" s="208">
        <v>0</v>
      </c>
      <c r="O25" s="208">
        <v>0</v>
      </c>
      <c r="P25" s="208">
        <v>3</v>
      </c>
      <c r="Q25" s="208">
        <v>0</v>
      </c>
      <c r="R25" s="208">
        <v>16</v>
      </c>
      <c r="S25" s="208">
        <v>0</v>
      </c>
      <c r="T25" s="208">
        <v>0</v>
      </c>
      <c r="U25" s="208">
        <v>0</v>
      </c>
      <c r="V25" s="208">
        <v>0</v>
      </c>
      <c r="W25" s="208">
        <v>29</v>
      </c>
      <c r="X25" s="208">
        <v>217</v>
      </c>
      <c r="Y25" s="277">
        <v>0</v>
      </c>
      <c r="Z25" s="277">
        <v>0</v>
      </c>
      <c r="AA25" s="277">
        <v>0</v>
      </c>
    </row>
    <row r="26" spans="1:27" ht="9.75">
      <c r="A26" s="206" t="s">
        <v>302</v>
      </c>
      <c r="B26" s="208">
        <v>0</v>
      </c>
      <c r="C26" s="208">
        <v>1</v>
      </c>
      <c r="D26" s="208">
        <v>0</v>
      </c>
      <c r="E26" s="208">
        <v>0</v>
      </c>
      <c r="F26" s="208">
        <v>0</v>
      </c>
      <c r="G26" s="208">
        <v>1</v>
      </c>
      <c r="H26" s="208">
        <v>19</v>
      </c>
      <c r="I26" s="208">
        <v>16</v>
      </c>
      <c r="J26" s="208">
        <v>0</v>
      </c>
      <c r="K26" s="208">
        <v>0</v>
      </c>
      <c r="L26" s="208">
        <v>0</v>
      </c>
      <c r="M26" s="208">
        <v>0</v>
      </c>
      <c r="N26" s="208">
        <v>0</v>
      </c>
      <c r="O26" s="208">
        <v>0</v>
      </c>
      <c r="P26" s="208">
        <v>0</v>
      </c>
      <c r="Q26" s="208">
        <v>0</v>
      </c>
      <c r="R26" s="208">
        <v>0</v>
      </c>
      <c r="S26" s="208">
        <v>25</v>
      </c>
      <c r="T26" s="208">
        <v>0</v>
      </c>
      <c r="U26" s="208">
        <v>0</v>
      </c>
      <c r="V26" s="208">
        <v>0</v>
      </c>
      <c r="W26" s="208">
        <v>39</v>
      </c>
      <c r="X26" s="208">
        <v>417</v>
      </c>
      <c r="Y26" s="277">
        <v>6</v>
      </c>
      <c r="Z26" s="277">
        <v>0</v>
      </c>
      <c r="AA26" s="277">
        <v>0</v>
      </c>
    </row>
    <row r="27" spans="1:27" ht="9.75">
      <c r="A27" s="206" t="s">
        <v>255</v>
      </c>
      <c r="B27" s="208">
        <v>2</v>
      </c>
      <c r="C27" s="208">
        <v>0</v>
      </c>
      <c r="D27" s="208">
        <v>0</v>
      </c>
      <c r="E27" s="208">
        <v>0</v>
      </c>
      <c r="F27" s="208">
        <v>0</v>
      </c>
      <c r="G27" s="208">
        <v>2</v>
      </c>
      <c r="H27" s="208">
        <v>18</v>
      </c>
      <c r="I27" s="208">
        <v>0</v>
      </c>
      <c r="J27" s="208">
        <v>0</v>
      </c>
      <c r="K27" s="208">
        <v>0</v>
      </c>
      <c r="L27" s="208">
        <v>0</v>
      </c>
      <c r="M27" s="208">
        <v>0</v>
      </c>
      <c r="N27" s="208">
        <v>0</v>
      </c>
      <c r="O27" s="208">
        <v>0</v>
      </c>
      <c r="P27" s="208">
        <v>8</v>
      </c>
      <c r="Q27" s="208">
        <v>0</v>
      </c>
      <c r="R27" s="208">
        <v>27</v>
      </c>
      <c r="S27" s="208">
        <v>0</v>
      </c>
      <c r="T27" s="208">
        <v>0</v>
      </c>
      <c r="U27" s="208">
        <v>0</v>
      </c>
      <c r="V27" s="208">
        <v>0</v>
      </c>
      <c r="W27" s="208">
        <v>24</v>
      </c>
      <c r="X27" s="208">
        <v>154</v>
      </c>
      <c r="Y27" s="277">
        <v>0</v>
      </c>
      <c r="Z27" s="277">
        <v>0</v>
      </c>
      <c r="AA27" s="277">
        <v>0</v>
      </c>
    </row>
    <row r="28" spans="1:27" ht="9.75">
      <c r="A28" s="206" t="s">
        <v>303</v>
      </c>
      <c r="B28" s="208">
        <v>0</v>
      </c>
      <c r="C28" s="208">
        <v>0</v>
      </c>
      <c r="D28" s="208">
        <v>0</v>
      </c>
      <c r="E28" s="208">
        <v>0</v>
      </c>
      <c r="F28" s="208">
        <v>0</v>
      </c>
      <c r="G28" s="208">
        <v>0</v>
      </c>
      <c r="H28" s="208">
        <v>2</v>
      </c>
      <c r="I28" s="208">
        <v>0</v>
      </c>
      <c r="J28" s="208">
        <v>0</v>
      </c>
      <c r="K28" s="208">
        <v>0</v>
      </c>
      <c r="L28" s="208">
        <v>0</v>
      </c>
      <c r="M28" s="208">
        <v>0</v>
      </c>
      <c r="N28" s="208">
        <v>0</v>
      </c>
      <c r="O28" s="208">
        <v>0</v>
      </c>
      <c r="P28" s="208">
        <v>0</v>
      </c>
      <c r="Q28" s="208">
        <v>0</v>
      </c>
      <c r="R28" s="208">
        <v>19</v>
      </c>
      <c r="S28" s="208">
        <v>0</v>
      </c>
      <c r="T28" s="208">
        <v>0</v>
      </c>
      <c r="U28" s="208">
        <v>0</v>
      </c>
      <c r="V28" s="208">
        <v>0</v>
      </c>
      <c r="W28" s="208">
        <v>10</v>
      </c>
      <c r="X28" s="208">
        <v>78</v>
      </c>
      <c r="Y28" s="277">
        <v>0</v>
      </c>
      <c r="Z28" s="277">
        <v>0</v>
      </c>
      <c r="AA28" s="277">
        <v>0</v>
      </c>
    </row>
    <row r="29" spans="1:27" ht="9.75">
      <c r="A29" s="206" t="s">
        <v>400</v>
      </c>
      <c r="B29" s="208">
        <v>0</v>
      </c>
      <c r="C29" s="208">
        <v>0</v>
      </c>
      <c r="D29" s="208">
        <v>0</v>
      </c>
      <c r="E29" s="208">
        <v>0</v>
      </c>
      <c r="F29" s="208">
        <v>0</v>
      </c>
      <c r="G29" s="208">
        <v>0</v>
      </c>
      <c r="H29" s="208">
        <v>1</v>
      </c>
      <c r="I29" s="208">
        <v>0</v>
      </c>
      <c r="J29" s="208">
        <v>0</v>
      </c>
      <c r="K29" s="208">
        <v>0</v>
      </c>
      <c r="L29" s="208">
        <v>0</v>
      </c>
      <c r="M29" s="208">
        <v>0</v>
      </c>
      <c r="N29" s="208">
        <v>0</v>
      </c>
      <c r="O29" s="208">
        <v>0</v>
      </c>
      <c r="P29" s="208">
        <v>0</v>
      </c>
      <c r="Q29" s="208">
        <v>0</v>
      </c>
      <c r="R29" s="208">
        <v>0</v>
      </c>
      <c r="S29" s="208">
        <v>0</v>
      </c>
      <c r="T29" s="208">
        <v>0</v>
      </c>
      <c r="U29" s="208">
        <v>0</v>
      </c>
      <c r="V29" s="208">
        <v>0</v>
      </c>
      <c r="W29" s="208">
        <v>18</v>
      </c>
      <c r="X29" s="208">
        <v>122</v>
      </c>
      <c r="Y29" s="277">
        <v>0</v>
      </c>
      <c r="Z29" s="277">
        <v>0</v>
      </c>
      <c r="AA29" s="277">
        <v>0</v>
      </c>
    </row>
    <row r="30" spans="1:27" ht="9.75">
      <c r="A30" s="206" t="s">
        <v>304</v>
      </c>
      <c r="B30" s="208">
        <v>0</v>
      </c>
      <c r="C30" s="208">
        <v>0</v>
      </c>
      <c r="D30" s="208">
        <v>0</v>
      </c>
      <c r="E30" s="208">
        <v>0</v>
      </c>
      <c r="F30" s="208">
        <v>0</v>
      </c>
      <c r="G30" s="208">
        <v>1</v>
      </c>
      <c r="H30" s="208">
        <v>3</v>
      </c>
      <c r="I30" s="208">
        <v>0</v>
      </c>
      <c r="J30" s="208">
        <v>0</v>
      </c>
      <c r="K30" s="208">
        <v>0</v>
      </c>
      <c r="L30" s="208">
        <v>0</v>
      </c>
      <c r="M30" s="208">
        <v>0</v>
      </c>
      <c r="N30" s="208">
        <v>0</v>
      </c>
      <c r="O30" s="208">
        <v>0</v>
      </c>
      <c r="P30" s="208">
        <v>0</v>
      </c>
      <c r="Q30" s="208">
        <v>0</v>
      </c>
      <c r="R30" s="208">
        <v>9</v>
      </c>
      <c r="S30" s="208">
        <v>0</v>
      </c>
      <c r="T30" s="208">
        <v>3</v>
      </c>
      <c r="U30" s="208">
        <v>0</v>
      </c>
      <c r="V30" s="208">
        <v>0</v>
      </c>
      <c r="W30" s="208">
        <v>7</v>
      </c>
      <c r="X30" s="208">
        <v>40</v>
      </c>
      <c r="Y30" s="277">
        <v>0</v>
      </c>
      <c r="Z30" s="277">
        <v>0</v>
      </c>
      <c r="AA30" s="277">
        <v>0</v>
      </c>
    </row>
    <row r="31" spans="1:27" ht="9.75">
      <c r="A31" s="206" t="s">
        <v>247</v>
      </c>
      <c r="B31" s="208">
        <v>4</v>
      </c>
      <c r="C31" s="208">
        <v>0</v>
      </c>
      <c r="D31" s="208">
        <v>1</v>
      </c>
      <c r="E31" s="208">
        <v>0</v>
      </c>
      <c r="F31" s="208">
        <v>0</v>
      </c>
      <c r="G31" s="208">
        <v>3</v>
      </c>
      <c r="H31" s="208">
        <v>10</v>
      </c>
      <c r="I31" s="208">
        <v>0</v>
      </c>
      <c r="J31" s="208">
        <v>0</v>
      </c>
      <c r="K31" s="208">
        <v>0</v>
      </c>
      <c r="L31" s="208">
        <v>0</v>
      </c>
      <c r="M31" s="208">
        <v>0</v>
      </c>
      <c r="N31" s="208">
        <v>0</v>
      </c>
      <c r="O31" s="208">
        <v>0</v>
      </c>
      <c r="P31" s="208">
        <v>9</v>
      </c>
      <c r="Q31" s="208">
        <v>0</v>
      </c>
      <c r="R31" s="208">
        <v>45</v>
      </c>
      <c r="S31" s="208">
        <v>0</v>
      </c>
      <c r="T31" s="208">
        <v>4</v>
      </c>
      <c r="U31" s="208">
        <v>0</v>
      </c>
      <c r="V31" s="208">
        <v>0</v>
      </c>
      <c r="W31" s="208">
        <v>26</v>
      </c>
      <c r="X31" s="208">
        <v>304</v>
      </c>
      <c r="Y31" s="277">
        <v>0</v>
      </c>
      <c r="Z31" s="277">
        <v>0</v>
      </c>
      <c r="AA31" s="277">
        <v>0</v>
      </c>
    </row>
    <row r="32" spans="1:27" ht="9.75">
      <c r="A32" s="206" t="s">
        <v>305</v>
      </c>
      <c r="B32" s="208">
        <v>0</v>
      </c>
      <c r="C32" s="208">
        <v>0</v>
      </c>
      <c r="D32" s="208">
        <v>0</v>
      </c>
      <c r="E32" s="208">
        <v>0</v>
      </c>
      <c r="F32" s="208">
        <v>0</v>
      </c>
      <c r="G32" s="208">
        <v>0</v>
      </c>
      <c r="H32" s="208">
        <v>2</v>
      </c>
      <c r="I32" s="208">
        <v>0</v>
      </c>
      <c r="J32" s="208">
        <v>0</v>
      </c>
      <c r="K32" s="208">
        <v>0</v>
      </c>
      <c r="L32" s="208">
        <v>0</v>
      </c>
      <c r="M32" s="208">
        <v>0</v>
      </c>
      <c r="N32" s="208">
        <v>0</v>
      </c>
      <c r="O32" s="208">
        <v>0</v>
      </c>
      <c r="P32" s="208">
        <v>0</v>
      </c>
      <c r="Q32" s="208">
        <v>0</v>
      </c>
      <c r="R32" s="208">
        <v>4</v>
      </c>
      <c r="S32" s="208">
        <v>0</v>
      </c>
      <c r="T32" s="208">
        <v>0</v>
      </c>
      <c r="U32" s="208">
        <v>0</v>
      </c>
      <c r="V32" s="208">
        <v>0</v>
      </c>
      <c r="W32" s="208">
        <v>3</v>
      </c>
      <c r="X32" s="208">
        <v>45</v>
      </c>
      <c r="Y32" s="277">
        <v>0</v>
      </c>
      <c r="Z32" s="277">
        <v>0</v>
      </c>
      <c r="AA32" s="277">
        <v>0</v>
      </c>
    </row>
    <row r="33" spans="1:27" ht="9.75">
      <c r="A33" s="206" t="s">
        <v>306</v>
      </c>
      <c r="B33" s="208">
        <v>0</v>
      </c>
      <c r="C33" s="208">
        <v>0</v>
      </c>
      <c r="D33" s="208">
        <v>0</v>
      </c>
      <c r="E33" s="208">
        <v>0</v>
      </c>
      <c r="F33" s="208">
        <v>0</v>
      </c>
      <c r="G33" s="208">
        <v>0</v>
      </c>
      <c r="H33" s="208">
        <v>0</v>
      </c>
      <c r="I33" s="208">
        <v>8</v>
      </c>
      <c r="J33" s="208">
        <v>0</v>
      </c>
      <c r="K33" s="208">
        <v>0</v>
      </c>
      <c r="L33" s="208">
        <v>0</v>
      </c>
      <c r="M33" s="208">
        <v>0</v>
      </c>
      <c r="N33" s="208">
        <v>0</v>
      </c>
      <c r="O33" s="208">
        <v>0</v>
      </c>
      <c r="P33" s="208">
        <v>0</v>
      </c>
      <c r="Q33" s="208">
        <v>0</v>
      </c>
      <c r="R33" s="208">
        <v>0</v>
      </c>
      <c r="S33" s="208">
        <v>0</v>
      </c>
      <c r="T33" s="208">
        <v>0</v>
      </c>
      <c r="U33" s="208">
        <v>0</v>
      </c>
      <c r="V33" s="208">
        <v>0</v>
      </c>
      <c r="W33" s="208">
        <v>0</v>
      </c>
      <c r="X33" s="208">
        <v>633</v>
      </c>
      <c r="Y33" s="277">
        <v>0</v>
      </c>
      <c r="Z33" s="277">
        <v>0</v>
      </c>
      <c r="AA33" s="277">
        <v>0</v>
      </c>
    </row>
    <row r="34" spans="1:27" ht="9.75">
      <c r="A34" s="206" t="s">
        <v>307</v>
      </c>
      <c r="B34" s="208">
        <v>0</v>
      </c>
      <c r="C34" s="208">
        <v>0</v>
      </c>
      <c r="D34" s="208">
        <v>0</v>
      </c>
      <c r="E34" s="208">
        <v>0</v>
      </c>
      <c r="F34" s="208">
        <v>0</v>
      </c>
      <c r="G34" s="208">
        <v>0</v>
      </c>
      <c r="H34" s="208">
        <v>0</v>
      </c>
      <c r="I34" s="208">
        <v>19</v>
      </c>
      <c r="J34" s="208">
        <v>0</v>
      </c>
      <c r="K34" s="208">
        <v>0</v>
      </c>
      <c r="L34" s="208">
        <v>0</v>
      </c>
      <c r="M34" s="208">
        <v>0</v>
      </c>
      <c r="N34" s="208">
        <v>0</v>
      </c>
      <c r="O34" s="208">
        <v>0</v>
      </c>
      <c r="P34" s="208">
        <v>0</v>
      </c>
      <c r="Q34" s="208">
        <v>0</v>
      </c>
      <c r="R34" s="208">
        <v>0</v>
      </c>
      <c r="S34" s="208">
        <v>0</v>
      </c>
      <c r="T34" s="208">
        <v>0</v>
      </c>
      <c r="U34" s="208">
        <v>0</v>
      </c>
      <c r="V34" s="208">
        <v>0</v>
      </c>
      <c r="W34" s="208">
        <v>0</v>
      </c>
      <c r="X34" s="208">
        <v>107</v>
      </c>
      <c r="Y34" s="277">
        <v>0</v>
      </c>
      <c r="Z34" s="277">
        <v>0</v>
      </c>
      <c r="AA34" s="277">
        <v>0</v>
      </c>
    </row>
    <row r="35" spans="1:27" ht="9.75">
      <c r="A35" s="206" t="s">
        <v>308</v>
      </c>
      <c r="B35" s="208">
        <v>1</v>
      </c>
      <c r="C35" s="208">
        <v>0</v>
      </c>
      <c r="D35" s="208">
        <v>0</v>
      </c>
      <c r="E35" s="208">
        <v>0</v>
      </c>
      <c r="F35" s="208">
        <v>0</v>
      </c>
      <c r="G35" s="208">
        <v>1</v>
      </c>
      <c r="H35" s="208">
        <v>8</v>
      </c>
      <c r="I35" s="208">
        <v>0</v>
      </c>
      <c r="J35" s="208">
        <v>0</v>
      </c>
      <c r="K35" s="208">
        <v>0</v>
      </c>
      <c r="L35" s="208">
        <v>0</v>
      </c>
      <c r="M35" s="208">
        <v>0</v>
      </c>
      <c r="N35" s="208">
        <v>0</v>
      </c>
      <c r="O35" s="208">
        <v>0</v>
      </c>
      <c r="P35" s="208">
        <v>6</v>
      </c>
      <c r="Q35" s="208">
        <v>0</v>
      </c>
      <c r="R35" s="208">
        <v>25</v>
      </c>
      <c r="S35" s="208">
        <v>0</v>
      </c>
      <c r="T35" s="208">
        <v>0</v>
      </c>
      <c r="U35" s="208">
        <v>0</v>
      </c>
      <c r="V35" s="208">
        <v>0</v>
      </c>
      <c r="W35" s="208">
        <v>23</v>
      </c>
      <c r="X35" s="208">
        <v>182</v>
      </c>
      <c r="Y35" s="277">
        <v>0</v>
      </c>
      <c r="Z35" s="277">
        <v>0</v>
      </c>
      <c r="AA35" s="277">
        <v>0</v>
      </c>
    </row>
    <row r="36" spans="1:27" ht="9.75">
      <c r="A36" s="206" t="s">
        <v>248</v>
      </c>
      <c r="B36" s="208">
        <v>0</v>
      </c>
      <c r="C36" s="208">
        <v>0</v>
      </c>
      <c r="D36" s="208">
        <v>0</v>
      </c>
      <c r="E36" s="208">
        <v>0</v>
      </c>
      <c r="F36" s="208">
        <v>0</v>
      </c>
      <c r="G36" s="208">
        <v>0</v>
      </c>
      <c r="H36" s="208">
        <v>1</v>
      </c>
      <c r="I36" s="208">
        <v>0</v>
      </c>
      <c r="J36" s="208">
        <v>0</v>
      </c>
      <c r="K36" s="208">
        <v>0</v>
      </c>
      <c r="L36" s="208">
        <v>0</v>
      </c>
      <c r="M36" s="208">
        <v>0</v>
      </c>
      <c r="N36" s="208">
        <v>0</v>
      </c>
      <c r="O36" s="208">
        <v>0</v>
      </c>
      <c r="P36" s="208">
        <v>1</v>
      </c>
      <c r="Q36" s="208">
        <v>0</v>
      </c>
      <c r="R36" s="208">
        <v>1</v>
      </c>
      <c r="S36" s="208">
        <v>0</v>
      </c>
      <c r="T36" s="208">
        <v>0</v>
      </c>
      <c r="U36" s="208">
        <v>0</v>
      </c>
      <c r="V36" s="208">
        <v>0</v>
      </c>
      <c r="W36" s="208">
        <v>7</v>
      </c>
      <c r="X36" s="208">
        <v>104</v>
      </c>
      <c r="Y36" s="277">
        <v>0</v>
      </c>
      <c r="Z36" s="277">
        <v>0</v>
      </c>
      <c r="AA36" s="277">
        <v>0</v>
      </c>
    </row>
    <row r="37" spans="1:27" ht="9.75">
      <c r="A37" s="206" t="s">
        <v>309</v>
      </c>
      <c r="B37" s="208">
        <v>6</v>
      </c>
      <c r="C37" s="208">
        <v>0</v>
      </c>
      <c r="D37" s="208">
        <v>0</v>
      </c>
      <c r="E37" s="208">
        <v>0</v>
      </c>
      <c r="F37" s="208">
        <v>0</v>
      </c>
      <c r="G37" s="208">
        <v>0</v>
      </c>
      <c r="H37" s="208">
        <v>6</v>
      </c>
      <c r="I37" s="208">
        <v>0</v>
      </c>
      <c r="J37" s="208">
        <v>0</v>
      </c>
      <c r="K37" s="208">
        <v>0</v>
      </c>
      <c r="L37" s="208">
        <v>0</v>
      </c>
      <c r="M37" s="208">
        <v>0</v>
      </c>
      <c r="N37" s="208">
        <v>0</v>
      </c>
      <c r="O37" s="208">
        <v>0</v>
      </c>
      <c r="P37" s="208">
        <v>2</v>
      </c>
      <c r="Q37" s="208">
        <v>0</v>
      </c>
      <c r="R37" s="208">
        <v>29</v>
      </c>
      <c r="S37" s="208">
        <v>0</v>
      </c>
      <c r="T37" s="208">
        <v>0</v>
      </c>
      <c r="U37" s="208">
        <v>0</v>
      </c>
      <c r="V37" s="208">
        <v>0</v>
      </c>
      <c r="W37" s="208">
        <v>24</v>
      </c>
      <c r="X37" s="208">
        <v>214</v>
      </c>
      <c r="Y37" s="277">
        <v>0</v>
      </c>
      <c r="Z37" s="277">
        <v>0</v>
      </c>
      <c r="AA37" s="277">
        <v>0</v>
      </c>
    </row>
    <row r="38" spans="1:27" ht="9.75">
      <c r="A38" s="206" t="s">
        <v>310</v>
      </c>
      <c r="B38" s="208">
        <v>0</v>
      </c>
      <c r="C38" s="208">
        <v>0</v>
      </c>
      <c r="D38" s="208">
        <v>0</v>
      </c>
      <c r="E38" s="208">
        <v>0</v>
      </c>
      <c r="F38" s="208">
        <v>0</v>
      </c>
      <c r="G38" s="208">
        <v>0</v>
      </c>
      <c r="H38" s="208">
        <v>2</v>
      </c>
      <c r="I38" s="208">
        <v>0</v>
      </c>
      <c r="J38" s="208">
        <v>0</v>
      </c>
      <c r="K38" s="208">
        <v>0</v>
      </c>
      <c r="L38" s="208">
        <v>0</v>
      </c>
      <c r="M38" s="208">
        <v>0</v>
      </c>
      <c r="N38" s="208">
        <v>0</v>
      </c>
      <c r="O38" s="208">
        <v>0</v>
      </c>
      <c r="P38" s="208">
        <v>0</v>
      </c>
      <c r="Q38" s="208">
        <v>0</v>
      </c>
      <c r="R38" s="208">
        <v>21</v>
      </c>
      <c r="S38" s="208">
        <v>0</v>
      </c>
      <c r="T38" s="208">
        <v>0</v>
      </c>
      <c r="U38" s="208">
        <v>0</v>
      </c>
      <c r="V38" s="208">
        <v>0</v>
      </c>
      <c r="W38" s="208">
        <v>11</v>
      </c>
      <c r="X38" s="208">
        <v>82</v>
      </c>
      <c r="Y38" s="277">
        <v>0</v>
      </c>
      <c r="Z38" s="277">
        <v>0</v>
      </c>
      <c r="AA38" s="277">
        <v>0</v>
      </c>
    </row>
    <row r="39" spans="1:27" ht="9.75">
      <c r="A39" s="206" t="s">
        <v>311</v>
      </c>
      <c r="B39" s="208">
        <v>0</v>
      </c>
      <c r="C39" s="208">
        <v>0</v>
      </c>
      <c r="D39" s="208">
        <v>0</v>
      </c>
      <c r="E39" s="208">
        <v>0</v>
      </c>
      <c r="F39" s="208">
        <v>0</v>
      </c>
      <c r="G39" s="208">
        <v>0</v>
      </c>
      <c r="H39" s="208">
        <v>0</v>
      </c>
      <c r="I39" s="208">
        <v>29</v>
      </c>
      <c r="J39" s="208">
        <v>0</v>
      </c>
      <c r="K39" s="208">
        <v>0</v>
      </c>
      <c r="L39" s="208">
        <v>0</v>
      </c>
      <c r="M39" s="208">
        <v>0</v>
      </c>
      <c r="N39" s="208">
        <v>0</v>
      </c>
      <c r="O39" s="208">
        <v>0</v>
      </c>
      <c r="P39" s="208">
        <v>0</v>
      </c>
      <c r="Q39" s="208">
        <v>2</v>
      </c>
      <c r="R39" s="208">
        <v>0</v>
      </c>
      <c r="S39" s="208">
        <v>0</v>
      </c>
      <c r="T39" s="208">
        <v>0</v>
      </c>
      <c r="U39" s="208">
        <v>0</v>
      </c>
      <c r="V39" s="208">
        <v>0</v>
      </c>
      <c r="W39" s="208">
        <v>0</v>
      </c>
      <c r="X39" s="208">
        <v>745</v>
      </c>
      <c r="Y39" s="277">
        <v>0</v>
      </c>
      <c r="Z39" s="277">
        <v>0</v>
      </c>
      <c r="AA39" s="277">
        <v>0</v>
      </c>
    </row>
    <row r="40" spans="1:27" ht="9.75">
      <c r="A40" s="206" t="s">
        <v>158</v>
      </c>
      <c r="B40" s="208">
        <v>0</v>
      </c>
      <c r="C40" s="208">
        <v>0</v>
      </c>
      <c r="D40" s="208">
        <v>0</v>
      </c>
      <c r="E40" s="208">
        <v>0</v>
      </c>
      <c r="F40" s="208">
        <v>0</v>
      </c>
      <c r="G40" s="208">
        <v>2</v>
      </c>
      <c r="H40" s="208">
        <v>12</v>
      </c>
      <c r="I40" s="208">
        <v>0</v>
      </c>
      <c r="J40" s="208">
        <v>0</v>
      </c>
      <c r="K40" s="208">
        <v>0</v>
      </c>
      <c r="L40" s="208">
        <v>0</v>
      </c>
      <c r="M40" s="208">
        <v>0</v>
      </c>
      <c r="N40" s="208">
        <v>0</v>
      </c>
      <c r="O40" s="208">
        <v>0</v>
      </c>
      <c r="P40" s="208">
        <v>3</v>
      </c>
      <c r="Q40" s="208">
        <v>0</v>
      </c>
      <c r="R40" s="208">
        <v>24</v>
      </c>
      <c r="S40" s="208">
        <v>0</v>
      </c>
      <c r="T40" s="208">
        <v>0</v>
      </c>
      <c r="U40" s="208">
        <v>0</v>
      </c>
      <c r="V40" s="208">
        <v>0</v>
      </c>
      <c r="W40" s="208">
        <v>27</v>
      </c>
      <c r="X40" s="208">
        <v>188</v>
      </c>
      <c r="Y40" s="277">
        <v>0</v>
      </c>
      <c r="Z40" s="277">
        <v>0</v>
      </c>
      <c r="AA40" s="277">
        <v>0</v>
      </c>
    </row>
    <row r="41" spans="1:27" ht="9.75">
      <c r="A41" s="206" t="s">
        <v>312</v>
      </c>
      <c r="B41" s="208">
        <v>4</v>
      </c>
      <c r="C41" s="208">
        <v>0</v>
      </c>
      <c r="D41" s="208">
        <v>0</v>
      </c>
      <c r="E41" s="208">
        <v>0</v>
      </c>
      <c r="F41" s="208">
        <v>0</v>
      </c>
      <c r="G41" s="208">
        <v>4</v>
      </c>
      <c r="H41" s="208">
        <v>19</v>
      </c>
      <c r="I41" s="208">
        <v>0</v>
      </c>
      <c r="J41" s="208">
        <v>0</v>
      </c>
      <c r="K41" s="208">
        <v>0</v>
      </c>
      <c r="L41" s="208">
        <v>0</v>
      </c>
      <c r="M41" s="208">
        <v>0</v>
      </c>
      <c r="N41" s="208">
        <v>0</v>
      </c>
      <c r="O41" s="208">
        <v>0</v>
      </c>
      <c r="P41" s="208">
        <v>1</v>
      </c>
      <c r="Q41" s="208">
        <v>0</v>
      </c>
      <c r="R41" s="208">
        <v>16</v>
      </c>
      <c r="S41" s="208">
        <v>0</v>
      </c>
      <c r="T41" s="208">
        <v>0</v>
      </c>
      <c r="U41" s="208">
        <v>0</v>
      </c>
      <c r="V41" s="208">
        <v>0</v>
      </c>
      <c r="W41" s="208">
        <v>17</v>
      </c>
      <c r="X41" s="208">
        <v>119</v>
      </c>
      <c r="Y41" s="277">
        <v>0</v>
      </c>
      <c r="Z41" s="277">
        <v>0</v>
      </c>
      <c r="AA41" s="277">
        <v>0</v>
      </c>
    </row>
    <row r="42" spans="1:27" ht="9.75">
      <c r="A42" s="208" t="s">
        <v>401</v>
      </c>
      <c r="B42" s="208">
        <v>0</v>
      </c>
      <c r="C42" s="208">
        <v>0</v>
      </c>
      <c r="D42" s="208">
        <v>0</v>
      </c>
      <c r="E42" s="208">
        <v>0</v>
      </c>
      <c r="F42" s="208">
        <v>0</v>
      </c>
      <c r="G42" s="208">
        <v>0</v>
      </c>
      <c r="H42" s="208">
        <v>11</v>
      </c>
      <c r="I42" s="208">
        <v>0</v>
      </c>
      <c r="J42" s="208">
        <v>0</v>
      </c>
      <c r="K42" s="208">
        <v>0</v>
      </c>
      <c r="L42" s="208">
        <v>0</v>
      </c>
      <c r="M42" s="208">
        <v>0</v>
      </c>
      <c r="N42" s="208">
        <v>0</v>
      </c>
      <c r="O42" s="208">
        <v>0</v>
      </c>
      <c r="P42" s="208">
        <v>0</v>
      </c>
      <c r="Q42" s="208">
        <v>0</v>
      </c>
      <c r="R42" s="208">
        <v>21</v>
      </c>
      <c r="S42" s="208">
        <v>0</v>
      </c>
      <c r="T42" s="208">
        <v>0</v>
      </c>
      <c r="U42" s="208">
        <v>0</v>
      </c>
      <c r="V42" s="208">
        <v>0</v>
      </c>
      <c r="W42" s="208">
        <v>33</v>
      </c>
      <c r="X42" s="208">
        <v>130</v>
      </c>
      <c r="Y42" s="277">
        <v>0</v>
      </c>
      <c r="Z42" s="277">
        <v>0</v>
      </c>
      <c r="AA42" s="277">
        <v>0</v>
      </c>
    </row>
    <row r="43" spans="1:27" ht="9.75">
      <c r="A43" s="207" t="s">
        <v>313</v>
      </c>
      <c r="B43" s="208">
        <v>0</v>
      </c>
      <c r="C43" s="208">
        <v>0</v>
      </c>
      <c r="D43" s="208">
        <v>0</v>
      </c>
      <c r="E43" s="208">
        <v>0</v>
      </c>
      <c r="F43" s="208">
        <v>0</v>
      </c>
      <c r="G43" s="208">
        <v>0</v>
      </c>
      <c r="H43" s="208">
        <v>8</v>
      </c>
      <c r="I43" s="208">
        <v>0</v>
      </c>
      <c r="J43" s="208">
        <v>0</v>
      </c>
      <c r="K43" s="208">
        <v>0</v>
      </c>
      <c r="L43" s="208">
        <v>0</v>
      </c>
      <c r="M43" s="208">
        <v>0</v>
      </c>
      <c r="N43" s="208">
        <v>0</v>
      </c>
      <c r="O43" s="208">
        <v>0</v>
      </c>
      <c r="P43" s="208">
        <v>0</v>
      </c>
      <c r="Q43" s="208">
        <v>0</v>
      </c>
      <c r="R43" s="208">
        <v>0</v>
      </c>
      <c r="S43" s="208">
        <v>21</v>
      </c>
      <c r="T43" s="208">
        <v>0</v>
      </c>
      <c r="U43" s="208">
        <v>0</v>
      </c>
      <c r="V43" s="208">
        <v>0</v>
      </c>
      <c r="W43" s="208">
        <v>16</v>
      </c>
      <c r="X43" s="208">
        <v>186</v>
      </c>
      <c r="Y43" s="277">
        <v>2</v>
      </c>
      <c r="Z43" s="277">
        <v>0</v>
      </c>
      <c r="AA43" s="277">
        <v>0</v>
      </c>
    </row>
    <row r="44" spans="1:27" ht="9.75">
      <c r="A44" s="206" t="s">
        <v>314</v>
      </c>
      <c r="B44" s="208">
        <v>0</v>
      </c>
      <c r="C44" s="208">
        <v>0</v>
      </c>
      <c r="D44" s="208">
        <v>0</v>
      </c>
      <c r="E44" s="208">
        <v>0</v>
      </c>
      <c r="F44" s="208">
        <v>0</v>
      </c>
      <c r="G44" s="208">
        <v>5</v>
      </c>
      <c r="H44" s="208">
        <v>10</v>
      </c>
      <c r="I44" s="208">
        <v>6</v>
      </c>
      <c r="J44" s="208">
        <v>0</v>
      </c>
      <c r="K44" s="208">
        <v>0</v>
      </c>
      <c r="L44" s="208">
        <v>0</v>
      </c>
      <c r="M44" s="208">
        <v>0</v>
      </c>
      <c r="N44" s="208">
        <v>0</v>
      </c>
      <c r="O44" s="208">
        <v>0</v>
      </c>
      <c r="P44" s="208">
        <v>6</v>
      </c>
      <c r="Q44" s="208">
        <v>1</v>
      </c>
      <c r="R44" s="208">
        <v>0</v>
      </c>
      <c r="S44" s="208">
        <v>0</v>
      </c>
      <c r="T44" s="208">
        <v>0</v>
      </c>
      <c r="U44" s="208">
        <v>0</v>
      </c>
      <c r="V44" s="208">
        <v>0</v>
      </c>
      <c r="W44" s="208">
        <v>47</v>
      </c>
      <c r="X44" s="208">
        <v>565</v>
      </c>
      <c r="Y44" s="277">
        <v>1</v>
      </c>
      <c r="Z44" s="277">
        <v>1</v>
      </c>
      <c r="AA44" s="277">
        <v>0</v>
      </c>
    </row>
    <row r="45" spans="1:27" ht="9.75">
      <c r="A45" s="208" t="s">
        <v>315</v>
      </c>
      <c r="B45" s="208">
        <v>0</v>
      </c>
      <c r="C45" s="208">
        <v>0</v>
      </c>
      <c r="D45" s="208">
        <v>0</v>
      </c>
      <c r="E45" s="208">
        <v>0</v>
      </c>
      <c r="F45" s="208">
        <v>0</v>
      </c>
      <c r="G45" s="208">
        <v>1</v>
      </c>
      <c r="H45" s="208">
        <v>6</v>
      </c>
      <c r="I45" s="208">
        <v>0</v>
      </c>
      <c r="J45" s="208">
        <v>0</v>
      </c>
      <c r="K45" s="208">
        <v>0</v>
      </c>
      <c r="L45" s="208">
        <v>0</v>
      </c>
      <c r="M45" s="208">
        <v>0</v>
      </c>
      <c r="N45" s="208">
        <v>0</v>
      </c>
      <c r="O45" s="208">
        <v>0</v>
      </c>
      <c r="P45" s="208">
        <v>2</v>
      </c>
      <c r="Q45" s="208">
        <v>0</v>
      </c>
      <c r="R45" s="208">
        <v>0</v>
      </c>
      <c r="S45" s="208">
        <v>21</v>
      </c>
      <c r="T45" s="208">
        <v>0</v>
      </c>
      <c r="U45" s="208">
        <v>0</v>
      </c>
      <c r="V45" s="208">
        <v>0</v>
      </c>
      <c r="W45" s="208">
        <v>23</v>
      </c>
      <c r="X45" s="208">
        <v>191</v>
      </c>
      <c r="Y45" s="277">
        <v>0</v>
      </c>
      <c r="Z45" s="277">
        <v>0</v>
      </c>
      <c r="AA45" s="277">
        <v>0</v>
      </c>
    </row>
    <row r="46" spans="1:27" ht="9.75">
      <c r="A46" s="209" t="s">
        <v>316</v>
      </c>
      <c r="B46" s="208">
        <v>0</v>
      </c>
      <c r="C46" s="208">
        <v>0</v>
      </c>
      <c r="D46" s="208">
        <v>0</v>
      </c>
      <c r="E46" s="208">
        <v>0</v>
      </c>
      <c r="F46" s="208">
        <v>0</v>
      </c>
      <c r="G46" s="208">
        <v>1</v>
      </c>
      <c r="H46" s="208">
        <v>9</v>
      </c>
      <c r="I46" s="208">
        <v>0</v>
      </c>
      <c r="J46" s="208">
        <v>0</v>
      </c>
      <c r="K46" s="208">
        <v>0</v>
      </c>
      <c r="L46" s="208">
        <v>0</v>
      </c>
      <c r="M46" s="208">
        <v>0</v>
      </c>
      <c r="N46" s="208">
        <v>0</v>
      </c>
      <c r="O46" s="208">
        <v>0</v>
      </c>
      <c r="P46" s="208">
        <v>1</v>
      </c>
      <c r="Q46" s="208">
        <v>0</v>
      </c>
      <c r="R46" s="208">
        <v>6</v>
      </c>
      <c r="S46" s="208">
        <v>0</v>
      </c>
      <c r="T46" s="208">
        <v>0</v>
      </c>
      <c r="U46" s="208">
        <v>0</v>
      </c>
      <c r="V46" s="208">
        <v>0</v>
      </c>
      <c r="W46" s="208">
        <v>17</v>
      </c>
      <c r="X46" s="208">
        <v>144</v>
      </c>
      <c r="Y46" s="277">
        <v>0</v>
      </c>
      <c r="Z46" s="277">
        <v>0</v>
      </c>
      <c r="AA46" s="277">
        <v>0</v>
      </c>
    </row>
    <row r="47" spans="1:27" ht="9.75">
      <c r="A47" s="206" t="s">
        <v>249</v>
      </c>
      <c r="B47" s="208">
        <v>1</v>
      </c>
      <c r="C47" s="208">
        <v>0</v>
      </c>
      <c r="D47" s="208">
        <v>0</v>
      </c>
      <c r="E47" s="208">
        <v>0</v>
      </c>
      <c r="F47" s="208">
        <v>0</v>
      </c>
      <c r="G47" s="208">
        <v>0</v>
      </c>
      <c r="H47" s="208">
        <v>7</v>
      </c>
      <c r="I47" s="208">
        <v>0</v>
      </c>
      <c r="J47" s="208">
        <v>0</v>
      </c>
      <c r="K47" s="208">
        <v>0</v>
      </c>
      <c r="L47" s="208">
        <v>0</v>
      </c>
      <c r="M47" s="208">
        <v>0</v>
      </c>
      <c r="N47" s="208">
        <v>0</v>
      </c>
      <c r="O47" s="208">
        <v>0</v>
      </c>
      <c r="P47" s="208">
        <v>1</v>
      </c>
      <c r="Q47" s="208">
        <v>0</v>
      </c>
      <c r="R47" s="208">
        <v>2</v>
      </c>
      <c r="S47" s="208">
        <v>18</v>
      </c>
      <c r="T47" s="208">
        <v>0</v>
      </c>
      <c r="U47" s="208">
        <v>0</v>
      </c>
      <c r="V47" s="208">
        <v>0</v>
      </c>
      <c r="W47" s="208">
        <v>13</v>
      </c>
      <c r="X47" s="208">
        <v>127</v>
      </c>
      <c r="Y47" s="277">
        <v>0</v>
      </c>
      <c r="Z47" s="277">
        <v>0</v>
      </c>
      <c r="AA47" s="277">
        <v>0</v>
      </c>
    </row>
    <row r="48" spans="1:27" ht="9.75">
      <c r="A48" s="206" t="s">
        <v>317</v>
      </c>
      <c r="B48" s="208">
        <v>0</v>
      </c>
      <c r="C48" s="208">
        <v>0</v>
      </c>
      <c r="D48" s="208">
        <v>0</v>
      </c>
      <c r="E48" s="208">
        <v>0</v>
      </c>
      <c r="F48" s="208">
        <v>0</v>
      </c>
      <c r="G48" s="208">
        <v>0</v>
      </c>
      <c r="H48" s="208">
        <v>11</v>
      </c>
      <c r="I48" s="208">
        <v>0</v>
      </c>
      <c r="J48" s="208">
        <v>0</v>
      </c>
      <c r="K48" s="208">
        <v>0</v>
      </c>
      <c r="L48" s="208">
        <v>0</v>
      </c>
      <c r="M48" s="208">
        <v>0</v>
      </c>
      <c r="N48" s="208">
        <v>0</v>
      </c>
      <c r="O48" s="208">
        <v>0</v>
      </c>
      <c r="P48" s="208">
        <v>0</v>
      </c>
      <c r="Q48" s="208">
        <v>0</v>
      </c>
      <c r="R48" s="208">
        <v>0</v>
      </c>
      <c r="S48" s="208">
        <v>0</v>
      </c>
      <c r="T48" s="208">
        <v>0</v>
      </c>
      <c r="U48" s="208">
        <v>0</v>
      </c>
      <c r="V48" s="208">
        <v>0</v>
      </c>
      <c r="W48" s="208">
        <v>0</v>
      </c>
      <c r="X48" s="208">
        <v>110</v>
      </c>
      <c r="Y48" s="277">
        <v>6</v>
      </c>
      <c r="Z48" s="277">
        <v>0</v>
      </c>
      <c r="AA48" s="277">
        <v>0</v>
      </c>
    </row>
    <row r="49" spans="1:27" ht="9.75">
      <c r="A49" s="208" t="s">
        <v>159</v>
      </c>
      <c r="B49" s="208">
        <v>0</v>
      </c>
      <c r="C49" s="208">
        <v>0</v>
      </c>
      <c r="D49" s="208">
        <v>0</v>
      </c>
      <c r="E49" s="208">
        <v>0</v>
      </c>
      <c r="F49" s="208">
        <v>0</v>
      </c>
      <c r="G49" s="208">
        <v>2</v>
      </c>
      <c r="H49" s="208">
        <v>5</v>
      </c>
      <c r="I49" s="208">
        <v>0</v>
      </c>
      <c r="J49" s="208">
        <v>0</v>
      </c>
      <c r="K49" s="208">
        <v>0</v>
      </c>
      <c r="L49" s="208">
        <v>0</v>
      </c>
      <c r="M49" s="208">
        <v>0</v>
      </c>
      <c r="N49" s="208">
        <v>0</v>
      </c>
      <c r="O49" s="208">
        <v>0</v>
      </c>
      <c r="P49" s="208">
        <v>1</v>
      </c>
      <c r="Q49" s="208">
        <v>0</v>
      </c>
      <c r="R49" s="208">
        <v>15</v>
      </c>
      <c r="S49" s="208">
        <v>0</v>
      </c>
      <c r="T49" s="208">
        <v>0</v>
      </c>
      <c r="U49" s="208">
        <v>0</v>
      </c>
      <c r="V49" s="208">
        <v>0</v>
      </c>
      <c r="W49" s="208">
        <v>24</v>
      </c>
      <c r="X49" s="208">
        <v>65</v>
      </c>
      <c r="Y49" s="277">
        <v>0</v>
      </c>
      <c r="Z49" s="277">
        <v>0</v>
      </c>
      <c r="AA49" s="277">
        <v>0</v>
      </c>
    </row>
    <row r="50" spans="1:27" ht="9.75">
      <c r="A50" s="209" t="s">
        <v>318</v>
      </c>
      <c r="B50" s="208">
        <v>3</v>
      </c>
      <c r="C50" s="208">
        <v>0</v>
      </c>
      <c r="D50" s="208">
        <v>0</v>
      </c>
      <c r="E50" s="208">
        <v>0</v>
      </c>
      <c r="F50" s="208">
        <v>0</v>
      </c>
      <c r="G50" s="208">
        <v>1</v>
      </c>
      <c r="H50" s="208">
        <v>3</v>
      </c>
      <c r="I50" s="208">
        <v>0</v>
      </c>
      <c r="J50" s="208">
        <v>0</v>
      </c>
      <c r="K50" s="208">
        <v>0</v>
      </c>
      <c r="L50" s="208">
        <v>0</v>
      </c>
      <c r="M50" s="208">
        <v>0</v>
      </c>
      <c r="N50" s="208">
        <v>0</v>
      </c>
      <c r="O50" s="208">
        <v>0</v>
      </c>
      <c r="P50" s="208">
        <v>2</v>
      </c>
      <c r="Q50" s="208">
        <v>0</v>
      </c>
      <c r="R50" s="208">
        <v>49</v>
      </c>
      <c r="S50" s="208">
        <v>0</v>
      </c>
      <c r="T50" s="208">
        <v>0</v>
      </c>
      <c r="U50" s="208">
        <v>0</v>
      </c>
      <c r="V50" s="208">
        <v>0</v>
      </c>
      <c r="W50" s="208">
        <v>26</v>
      </c>
      <c r="X50" s="208">
        <v>175</v>
      </c>
      <c r="Y50" s="277">
        <v>0</v>
      </c>
      <c r="Z50" s="277">
        <v>0</v>
      </c>
      <c r="AA50" s="277">
        <v>0</v>
      </c>
    </row>
    <row r="51" spans="1:27" ht="9.75">
      <c r="A51" s="206" t="s">
        <v>319</v>
      </c>
      <c r="B51" s="208">
        <v>0</v>
      </c>
      <c r="C51" s="208">
        <v>0</v>
      </c>
      <c r="D51" s="208">
        <v>1</v>
      </c>
      <c r="E51" s="208">
        <v>0</v>
      </c>
      <c r="F51" s="208">
        <v>0</v>
      </c>
      <c r="G51" s="208">
        <v>0</v>
      </c>
      <c r="H51" s="208">
        <v>13</v>
      </c>
      <c r="I51" s="208">
        <v>0</v>
      </c>
      <c r="J51" s="208">
        <v>0</v>
      </c>
      <c r="K51" s="208">
        <v>0</v>
      </c>
      <c r="L51" s="208">
        <v>0</v>
      </c>
      <c r="M51" s="208">
        <v>0</v>
      </c>
      <c r="N51" s="208">
        <v>0</v>
      </c>
      <c r="O51" s="208">
        <v>0</v>
      </c>
      <c r="P51" s="208">
        <v>1</v>
      </c>
      <c r="Q51" s="208">
        <v>0</v>
      </c>
      <c r="R51" s="208">
        <v>12</v>
      </c>
      <c r="S51" s="208">
        <v>0</v>
      </c>
      <c r="T51" s="208">
        <v>1</v>
      </c>
      <c r="U51" s="208">
        <v>0</v>
      </c>
      <c r="V51" s="208">
        <v>0</v>
      </c>
      <c r="W51" s="208">
        <v>16</v>
      </c>
      <c r="X51" s="208">
        <v>140</v>
      </c>
      <c r="Y51" s="277">
        <v>0</v>
      </c>
      <c r="Z51" s="277">
        <v>0</v>
      </c>
      <c r="AA51" s="277">
        <v>0</v>
      </c>
    </row>
    <row r="52" spans="1:27" ht="9.75">
      <c r="A52" s="207" t="s">
        <v>320</v>
      </c>
      <c r="B52" s="208">
        <v>0</v>
      </c>
      <c r="C52" s="208">
        <v>0</v>
      </c>
      <c r="D52" s="208">
        <v>0</v>
      </c>
      <c r="E52" s="208">
        <v>0</v>
      </c>
      <c r="F52" s="208">
        <v>0</v>
      </c>
      <c r="G52" s="208">
        <v>0</v>
      </c>
      <c r="H52" s="208">
        <v>8</v>
      </c>
      <c r="I52" s="208">
        <v>0</v>
      </c>
      <c r="J52" s="208">
        <v>0</v>
      </c>
      <c r="K52" s="208">
        <v>0</v>
      </c>
      <c r="L52" s="208">
        <v>0</v>
      </c>
      <c r="M52" s="208">
        <v>0</v>
      </c>
      <c r="N52" s="208">
        <v>0</v>
      </c>
      <c r="O52" s="208">
        <v>0</v>
      </c>
      <c r="P52" s="208">
        <v>3</v>
      </c>
      <c r="Q52" s="208">
        <v>0</v>
      </c>
      <c r="R52" s="208">
        <v>11</v>
      </c>
      <c r="S52" s="208">
        <v>0</v>
      </c>
      <c r="T52" s="208">
        <v>0</v>
      </c>
      <c r="U52" s="208">
        <v>0</v>
      </c>
      <c r="V52" s="208">
        <v>0</v>
      </c>
      <c r="W52" s="208">
        <v>14</v>
      </c>
      <c r="X52" s="208">
        <v>108</v>
      </c>
      <c r="Y52" s="277">
        <v>0</v>
      </c>
      <c r="Z52" s="277">
        <v>0</v>
      </c>
      <c r="AA52" s="277">
        <v>0</v>
      </c>
    </row>
    <row r="53" spans="1:27" ht="9.75">
      <c r="A53" s="206" t="s">
        <v>160</v>
      </c>
      <c r="B53" s="208">
        <v>0</v>
      </c>
      <c r="C53" s="208">
        <v>0</v>
      </c>
      <c r="D53" s="208">
        <v>0</v>
      </c>
      <c r="E53" s="208">
        <v>0</v>
      </c>
      <c r="F53" s="208">
        <v>0</v>
      </c>
      <c r="G53" s="208">
        <v>1</v>
      </c>
      <c r="H53" s="208">
        <v>29</v>
      </c>
      <c r="I53" s="208">
        <v>0</v>
      </c>
      <c r="J53" s="208">
        <v>0</v>
      </c>
      <c r="K53" s="208">
        <v>0</v>
      </c>
      <c r="L53" s="208">
        <v>0</v>
      </c>
      <c r="M53" s="208">
        <v>0</v>
      </c>
      <c r="N53" s="208">
        <v>0</v>
      </c>
      <c r="O53" s="208">
        <v>0</v>
      </c>
      <c r="P53" s="208">
        <v>6</v>
      </c>
      <c r="Q53" s="208">
        <v>0</v>
      </c>
      <c r="R53" s="208">
        <v>48</v>
      </c>
      <c r="S53" s="208">
        <v>0</v>
      </c>
      <c r="T53" s="208">
        <v>0</v>
      </c>
      <c r="U53" s="208">
        <v>0</v>
      </c>
      <c r="V53" s="208">
        <v>0</v>
      </c>
      <c r="W53" s="208">
        <v>38</v>
      </c>
      <c r="X53" s="208">
        <v>313</v>
      </c>
      <c r="Y53" s="277">
        <v>0</v>
      </c>
      <c r="Z53" s="277">
        <v>0</v>
      </c>
      <c r="AA53" s="277">
        <v>0</v>
      </c>
    </row>
    <row r="54" spans="1:27" ht="9.75">
      <c r="A54" s="206" t="s">
        <v>229</v>
      </c>
      <c r="B54" s="208">
        <v>1</v>
      </c>
      <c r="C54" s="208">
        <v>0</v>
      </c>
      <c r="D54" s="208">
        <v>0</v>
      </c>
      <c r="E54" s="208">
        <v>0</v>
      </c>
      <c r="F54" s="208">
        <v>0</v>
      </c>
      <c r="G54" s="208">
        <v>5</v>
      </c>
      <c r="H54" s="208">
        <v>14</v>
      </c>
      <c r="I54" s="208">
        <v>0</v>
      </c>
      <c r="J54" s="208">
        <v>0</v>
      </c>
      <c r="K54" s="208">
        <v>0</v>
      </c>
      <c r="L54" s="208">
        <v>0</v>
      </c>
      <c r="M54" s="208">
        <v>0</v>
      </c>
      <c r="N54" s="208">
        <v>0</v>
      </c>
      <c r="O54" s="208">
        <v>0</v>
      </c>
      <c r="P54" s="208">
        <v>5</v>
      </c>
      <c r="Q54" s="208">
        <v>0</v>
      </c>
      <c r="R54" s="208">
        <v>21</v>
      </c>
      <c r="S54" s="208">
        <v>0</v>
      </c>
      <c r="T54" s="208">
        <v>0</v>
      </c>
      <c r="U54" s="208">
        <v>0</v>
      </c>
      <c r="V54" s="208">
        <v>0</v>
      </c>
      <c r="W54" s="208">
        <v>26</v>
      </c>
      <c r="X54" s="208">
        <v>160</v>
      </c>
      <c r="Y54" s="277">
        <v>0</v>
      </c>
      <c r="Z54" s="277">
        <v>0</v>
      </c>
      <c r="AA54" s="277">
        <v>0</v>
      </c>
    </row>
    <row r="55" spans="1:27" ht="9.75">
      <c r="A55" s="208" t="s">
        <v>321</v>
      </c>
      <c r="B55" s="208">
        <v>0</v>
      </c>
      <c r="C55" s="208">
        <v>0</v>
      </c>
      <c r="D55" s="208">
        <v>0</v>
      </c>
      <c r="E55" s="208">
        <v>0</v>
      </c>
      <c r="F55" s="208">
        <v>0</v>
      </c>
      <c r="G55" s="208">
        <v>0</v>
      </c>
      <c r="H55" s="208">
        <v>38</v>
      </c>
      <c r="I55" s="208">
        <v>41</v>
      </c>
      <c r="J55" s="208">
        <v>0</v>
      </c>
      <c r="K55" s="208">
        <v>0</v>
      </c>
      <c r="L55" s="208">
        <v>0</v>
      </c>
      <c r="M55" s="208">
        <v>0</v>
      </c>
      <c r="N55" s="208">
        <v>0</v>
      </c>
      <c r="O55" s="208">
        <v>0</v>
      </c>
      <c r="P55" s="208">
        <v>0</v>
      </c>
      <c r="Q55" s="208">
        <v>0</v>
      </c>
      <c r="R55" s="208">
        <v>0</v>
      </c>
      <c r="S55" s="208">
        <v>0</v>
      </c>
      <c r="T55" s="208">
        <v>0</v>
      </c>
      <c r="U55" s="208">
        <v>0</v>
      </c>
      <c r="V55" s="208">
        <v>0</v>
      </c>
      <c r="W55" s="208">
        <v>0</v>
      </c>
      <c r="X55" s="208">
        <v>94</v>
      </c>
      <c r="Y55" s="277">
        <v>0</v>
      </c>
      <c r="Z55" s="277">
        <v>0</v>
      </c>
      <c r="AA55" s="277">
        <v>0</v>
      </c>
    </row>
    <row r="56" spans="1:27" ht="9.75">
      <c r="A56" s="206" t="s">
        <v>322</v>
      </c>
      <c r="B56" s="208">
        <v>0</v>
      </c>
      <c r="C56" s="208">
        <v>0</v>
      </c>
      <c r="D56" s="208">
        <v>0</v>
      </c>
      <c r="E56" s="208">
        <v>0</v>
      </c>
      <c r="F56" s="208">
        <v>0</v>
      </c>
      <c r="G56" s="208">
        <v>0</v>
      </c>
      <c r="H56" s="208">
        <v>3</v>
      </c>
      <c r="I56" s="208">
        <v>0</v>
      </c>
      <c r="J56" s="208">
        <v>0</v>
      </c>
      <c r="K56" s="208">
        <v>0</v>
      </c>
      <c r="L56" s="208">
        <v>0</v>
      </c>
      <c r="M56" s="208">
        <v>0</v>
      </c>
      <c r="N56" s="208">
        <v>0</v>
      </c>
      <c r="O56" s="208">
        <v>0</v>
      </c>
      <c r="P56" s="208">
        <v>0</v>
      </c>
      <c r="Q56" s="208">
        <v>0</v>
      </c>
      <c r="R56" s="208">
        <v>9</v>
      </c>
      <c r="S56" s="208">
        <v>0</v>
      </c>
      <c r="T56" s="208">
        <v>0</v>
      </c>
      <c r="U56" s="208">
        <v>0</v>
      </c>
      <c r="V56" s="208">
        <v>0</v>
      </c>
      <c r="W56" s="208">
        <v>14</v>
      </c>
      <c r="X56" s="208">
        <v>153</v>
      </c>
      <c r="Y56" s="277">
        <v>0</v>
      </c>
      <c r="Z56" s="277">
        <v>0</v>
      </c>
      <c r="AA56" s="277">
        <v>0</v>
      </c>
    </row>
    <row r="57" spans="1:27" ht="9.75">
      <c r="A57" s="206" t="s">
        <v>323</v>
      </c>
      <c r="B57" s="208">
        <v>0</v>
      </c>
      <c r="C57" s="208">
        <v>0</v>
      </c>
      <c r="D57" s="208">
        <v>0</v>
      </c>
      <c r="E57" s="208">
        <v>0</v>
      </c>
      <c r="F57" s="208">
        <v>0</v>
      </c>
      <c r="G57" s="208">
        <v>0</v>
      </c>
      <c r="H57" s="208">
        <v>0</v>
      </c>
      <c r="I57" s="208">
        <v>28</v>
      </c>
      <c r="J57" s="208">
        <v>0</v>
      </c>
      <c r="K57" s="208">
        <v>0</v>
      </c>
      <c r="L57" s="208">
        <v>0</v>
      </c>
      <c r="M57" s="208">
        <v>0</v>
      </c>
      <c r="N57" s="208">
        <v>0</v>
      </c>
      <c r="O57" s="208">
        <v>0</v>
      </c>
      <c r="P57" s="208">
        <v>0</v>
      </c>
      <c r="Q57" s="208">
        <v>0</v>
      </c>
      <c r="R57" s="208">
        <v>0</v>
      </c>
      <c r="S57" s="208">
        <v>0</v>
      </c>
      <c r="T57" s="208">
        <v>0</v>
      </c>
      <c r="U57" s="208">
        <v>0</v>
      </c>
      <c r="V57" s="208">
        <v>0</v>
      </c>
      <c r="W57" s="208">
        <v>0</v>
      </c>
      <c r="X57" s="208">
        <v>568</v>
      </c>
      <c r="Y57" s="277">
        <v>0</v>
      </c>
      <c r="Z57" s="277">
        <v>0</v>
      </c>
      <c r="AA57" s="277">
        <v>0</v>
      </c>
    </row>
    <row r="58" spans="1:27" ht="9.75">
      <c r="A58" s="206" t="s">
        <v>324</v>
      </c>
      <c r="B58" s="208">
        <v>0</v>
      </c>
      <c r="C58" s="208">
        <v>0</v>
      </c>
      <c r="D58" s="208">
        <v>0</v>
      </c>
      <c r="E58" s="208">
        <v>0</v>
      </c>
      <c r="F58" s="208">
        <v>0</v>
      </c>
      <c r="G58" s="208">
        <v>0</v>
      </c>
      <c r="H58" s="208">
        <v>0</v>
      </c>
      <c r="I58" s="208">
        <v>22</v>
      </c>
      <c r="J58" s="208">
        <v>0</v>
      </c>
      <c r="K58" s="208">
        <v>0</v>
      </c>
      <c r="L58" s="208">
        <v>0</v>
      </c>
      <c r="M58" s="208">
        <v>0</v>
      </c>
      <c r="N58" s="208">
        <v>0</v>
      </c>
      <c r="O58" s="208">
        <v>0</v>
      </c>
      <c r="P58" s="208">
        <v>0</v>
      </c>
      <c r="Q58" s="208">
        <v>0</v>
      </c>
      <c r="R58" s="208">
        <v>0</v>
      </c>
      <c r="S58" s="208">
        <v>0</v>
      </c>
      <c r="T58" s="208">
        <v>0</v>
      </c>
      <c r="U58" s="208">
        <v>0</v>
      </c>
      <c r="V58" s="208">
        <v>0</v>
      </c>
      <c r="W58" s="208">
        <v>0</v>
      </c>
      <c r="X58" s="208">
        <v>350</v>
      </c>
      <c r="Y58" s="277">
        <v>0</v>
      </c>
      <c r="Z58" s="277">
        <v>0</v>
      </c>
      <c r="AA58" s="277">
        <v>0</v>
      </c>
    </row>
    <row r="59" spans="1:27" ht="9.75">
      <c r="A59" s="206" t="s">
        <v>325</v>
      </c>
      <c r="B59" s="208">
        <v>0</v>
      </c>
      <c r="C59" s="208">
        <v>0</v>
      </c>
      <c r="D59" s="208">
        <v>0</v>
      </c>
      <c r="E59" s="208">
        <v>0</v>
      </c>
      <c r="F59" s="208">
        <v>0</v>
      </c>
      <c r="G59" s="208">
        <v>0</v>
      </c>
      <c r="H59" s="208">
        <v>0</v>
      </c>
      <c r="I59" s="208">
        <v>15</v>
      </c>
      <c r="J59" s="208">
        <v>0</v>
      </c>
      <c r="K59" s="208">
        <v>0</v>
      </c>
      <c r="L59" s="208">
        <v>0</v>
      </c>
      <c r="M59" s="208">
        <v>0</v>
      </c>
      <c r="N59" s="208">
        <v>0</v>
      </c>
      <c r="O59" s="208">
        <v>0</v>
      </c>
      <c r="P59" s="208">
        <v>0</v>
      </c>
      <c r="Q59" s="208">
        <v>0</v>
      </c>
      <c r="R59" s="208">
        <v>0</v>
      </c>
      <c r="S59" s="208">
        <v>0</v>
      </c>
      <c r="T59" s="208">
        <v>0</v>
      </c>
      <c r="U59" s="208">
        <v>0</v>
      </c>
      <c r="V59" s="208">
        <v>0</v>
      </c>
      <c r="W59" s="208">
        <v>0</v>
      </c>
      <c r="X59" s="208">
        <v>536</v>
      </c>
      <c r="Y59" s="277">
        <v>0</v>
      </c>
      <c r="Z59" s="277">
        <v>0</v>
      </c>
      <c r="AA59" s="277">
        <v>0</v>
      </c>
    </row>
    <row r="60" spans="1:27" ht="9.75">
      <c r="A60" s="208" t="s">
        <v>326</v>
      </c>
      <c r="B60" s="208">
        <v>0</v>
      </c>
      <c r="C60" s="208">
        <v>1</v>
      </c>
      <c r="D60" s="208">
        <v>0</v>
      </c>
      <c r="E60" s="208">
        <v>0</v>
      </c>
      <c r="F60" s="208">
        <v>0</v>
      </c>
      <c r="G60" s="208">
        <v>1</v>
      </c>
      <c r="H60" s="208">
        <v>19</v>
      </c>
      <c r="I60" s="208">
        <v>0</v>
      </c>
      <c r="J60" s="208">
        <v>0</v>
      </c>
      <c r="K60" s="208">
        <v>0</v>
      </c>
      <c r="L60" s="208">
        <v>0</v>
      </c>
      <c r="M60" s="208">
        <v>0</v>
      </c>
      <c r="N60" s="208">
        <v>0</v>
      </c>
      <c r="O60" s="208">
        <v>0</v>
      </c>
      <c r="P60" s="208">
        <v>3</v>
      </c>
      <c r="Q60" s="208">
        <v>0</v>
      </c>
      <c r="R60" s="208">
        <v>0</v>
      </c>
      <c r="S60" s="208">
        <v>32</v>
      </c>
      <c r="T60" s="208">
        <v>0</v>
      </c>
      <c r="U60" s="208">
        <v>0</v>
      </c>
      <c r="V60" s="208">
        <v>0</v>
      </c>
      <c r="W60" s="208">
        <v>30</v>
      </c>
      <c r="X60" s="208">
        <v>209</v>
      </c>
      <c r="Y60" s="277">
        <v>10</v>
      </c>
      <c r="Z60" s="277">
        <v>0</v>
      </c>
      <c r="AA60" s="277">
        <v>0</v>
      </c>
    </row>
    <row r="61" spans="1:27" ht="9.75">
      <c r="A61" s="208" t="s">
        <v>327</v>
      </c>
      <c r="B61" s="208">
        <v>0</v>
      </c>
      <c r="C61" s="208">
        <v>0</v>
      </c>
      <c r="D61" s="208">
        <v>0</v>
      </c>
      <c r="E61" s="208">
        <v>0</v>
      </c>
      <c r="F61" s="208">
        <v>0</v>
      </c>
      <c r="G61" s="208">
        <v>0</v>
      </c>
      <c r="H61" s="208">
        <v>0</v>
      </c>
      <c r="I61" s="208">
        <v>18</v>
      </c>
      <c r="J61" s="208">
        <v>0</v>
      </c>
      <c r="K61" s="208">
        <v>0</v>
      </c>
      <c r="L61" s="208">
        <v>0</v>
      </c>
      <c r="M61" s="208">
        <v>0</v>
      </c>
      <c r="N61" s="208">
        <v>0</v>
      </c>
      <c r="O61" s="208">
        <v>0</v>
      </c>
      <c r="P61" s="208">
        <v>0</v>
      </c>
      <c r="Q61" s="208">
        <v>0</v>
      </c>
      <c r="R61" s="208">
        <v>0</v>
      </c>
      <c r="S61" s="208">
        <v>0</v>
      </c>
      <c r="T61" s="208">
        <v>0</v>
      </c>
      <c r="U61" s="208">
        <v>0</v>
      </c>
      <c r="V61" s="208">
        <v>0</v>
      </c>
      <c r="W61" s="208">
        <v>0</v>
      </c>
      <c r="X61" s="208">
        <v>242</v>
      </c>
      <c r="Y61" s="277">
        <v>0</v>
      </c>
      <c r="Z61" s="277">
        <v>0</v>
      </c>
      <c r="AA61" s="277">
        <v>0</v>
      </c>
    </row>
    <row r="62" spans="1:27" ht="9.75">
      <c r="A62" s="206" t="s">
        <v>328</v>
      </c>
      <c r="B62" s="208">
        <v>2</v>
      </c>
      <c r="C62" s="208">
        <v>0</v>
      </c>
      <c r="D62" s="208">
        <v>0</v>
      </c>
      <c r="E62" s="208">
        <v>0</v>
      </c>
      <c r="F62" s="208">
        <v>0</v>
      </c>
      <c r="G62" s="208">
        <v>3</v>
      </c>
      <c r="H62" s="208">
        <v>11</v>
      </c>
      <c r="I62" s="208">
        <v>0</v>
      </c>
      <c r="J62" s="208">
        <v>0</v>
      </c>
      <c r="K62" s="208">
        <v>0</v>
      </c>
      <c r="L62" s="208">
        <v>0</v>
      </c>
      <c r="M62" s="208">
        <v>0</v>
      </c>
      <c r="N62" s="208">
        <v>0</v>
      </c>
      <c r="O62" s="208">
        <v>0</v>
      </c>
      <c r="P62" s="208">
        <v>0</v>
      </c>
      <c r="Q62" s="208">
        <v>0</v>
      </c>
      <c r="R62" s="208">
        <v>10</v>
      </c>
      <c r="S62" s="208">
        <v>29</v>
      </c>
      <c r="T62" s="208">
        <v>0</v>
      </c>
      <c r="U62" s="208">
        <v>0</v>
      </c>
      <c r="V62" s="208">
        <v>0</v>
      </c>
      <c r="W62" s="208">
        <v>33</v>
      </c>
      <c r="X62" s="208">
        <v>265</v>
      </c>
      <c r="Y62" s="277">
        <v>0</v>
      </c>
      <c r="Z62" s="277">
        <v>0</v>
      </c>
      <c r="AA62" s="277">
        <v>0</v>
      </c>
    </row>
    <row r="63" spans="1:27" ht="9.75">
      <c r="A63" s="206" t="s">
        <v>402</v>
      </c>
      <c r="B63" s="209">
        <v>0</v>
      </c>
      <c r="C63" s="208">
        <v>0</v>
      </c>
      <c r="D63" s="208">
        <v>0</v>
      </c>
      <c r="E63" s="208">
        <v>0</v>
      </c>
      <c r="F63" s="208">
        <v>0</v>
      </c>
      <c r="G63" s="208">
        <v>0</v>
      </c>
      <c r="H63" s="208">
        <v>0</v>
      </c>
      <c r="I63" s="208">
        <v>1</v>
      </c>
      <c r="J63" s="208">
        <v>0</v>
      </c>
      <c r="K63" s="208">
        <v>0</v>
      </c>
      <c r="L63" s="208">
        <v>0</v>
      </c>
      <c r="M63" s="208">
        <v>0</v>
      </c>
      <c r="N63" s="208">
        <v>0</v>
      </c>
      <c r="O63" s="208">
        <v>0</v>
      </c>
      <c r="P63" s="208">
        <v>0</v>
      </c>
      <c r="Q63" s="208">
        <v>0</v>
      </c>
      <c r="R63" s="208">
        <v>0</v>
      </c>
      <c r="S63" s="208">
        <v>0</v>
      </c>
      <c r="T63" s="208">
        <v>0</v>
      </c>
      <c r="U63" s="208">
        <v>0</v>
      </c>
      <c r="V63" s="208">
        <v>0</v>
      </c>
      <c r="W63" s="208">
        <v>0</v>
      </c>
      <c r="X63" s="208">
        <v>248</v>
      </c>
      <c r="Y63" s="277">
        <v>0</v>
      </c>
      <c r="Z63" s="277">
        <v>0</v>
      </c>
      <c r="AA63" s="277">
        <v>0</v>
      </c>
    </row>
    <row r="64" spans="1:27" ht="9.75">
      <c r="A64" s="206" t="s">
        <v>218</v>
      </c>
      <c r="B64" s="167">
        <v>0</v>
      </c>
      <c r="C64" s="167">
        <v>0</v>
      </c>
      <c r="D64" s="167">
        <v>0</v>
      </c>
      <c r="E64" s="167">
        <v>0</v>
      </c>
      <c r="F64" s="167">
        <v>0</v>
      </c>
      <c r="G64" s="167">
        <v>0</v>
      </c>
      <c r="H64" s="167">
        <v>0</v>
      </c>
      <c r="I64" s="167">
        <v>15</v>
      </c>
      <c r="J64" s="208">
        <v>0</v>
      </c>
      <c r="K64" s="208">
        <v>0</v>
      </c>
      <c r="L64" s="208">
        <v>0</v>
      </c>
      <c r="M64" s="208">
        <v>0</v>
      </c>
      <c r="N64" s="208">
        <v>0</v>
      </c>
      <c r="O64" s="208">
        <v>0</v>
      </c>
      <c r="P64" s="208">
        <v>0</v>
      </c>
      <c r="Q64" s="208">
        <v>0</v>
      </c>
      <c r="R64" s="208">
        <v>0</v>
      </c>
      <c r="S64" s="208">
        <v>0</v>
      </c>
      <c r="T64" s="208">
        <v>0</v>
      </c>
      <c r="U64" s="208">
        <v>0</v>
      </c>
      <c r="V64" s="208">
        <v>0</v>
      </c>
      <c r="W64" s="208">
        <v>0</v>
      </c>
      <c r="X64" s="208">
        <v>676</v>
      </c>
      <c r="Y64" s="277">
        <v>0</v>
      </c>
      <c r="Z64" s="277">
        <v>0</v>
      </c>
      <c r="AA64" s="277">
        <v>0</v>
      </c>
    </row>
    <row r="65" spans="1:27" ht="9.75">
      <c r="A65" s="206" t="s">
        <v>329</v>
      </c>
      <c r="B65" s="209">
        <v>0</v>
      </c>
      <c r="C65" s="208">
        <v>0</v>
      </c>
      <c r="D65" s="208">
        <v>0</v>
      </c>
      <c r="E65" s="208">
        <v>0</v>
      </c>
      <c r="F65" s="208">
        <v>0</v>
      </c>
      <c r="G65" s="208">
        <v>0</v>
      </c>
      <c r="H65" s="208">
        <v>2</v>
      </c>
      <c r="I65" s="208">
        <v>0</v>
      </c>
      <c r="J65" s="208">
        <v>0</v>
      </c>
      <c r="K65" s="208">
        <v>0</v>
      </c>
      <c r="L65" s="208">
        <v>0</v>
      </c>
      <c r="M65" s="208">
        <v>0</v>
      </c>
      <c r="N65" s="208">
        <v>0</v>
      </c>
      <c r="O65" s="208">
        <v>0</v>
      </c>
      <c r="P65" s="208">
        <v>0</v>
      </c>
      <c r="Q65" s="208">
        <v>0</v>
      </c>
      <c r="R65" s="208">
        <v>0</v>
      </c>
      <c r="S65" s="208">
        <v>14</v>
      </c>
      <c r="T65" s="208">
        <v>0</v>
      </c>
      <c r="U65" s="208">
        <v>0</v>
      </c>
      <c r="V65" s="208">
        <v>0</v>
      </c>
      <c r="W65" s="208">
        <v>23</v>
      </c>
      <c r="X65" s="208">
        <v>113</v>
      </c>
      <c r="Y65" s="277">
        <v>0</v>
      </c>
      <c r="Z65" s="277">
        <v>0</v>
      </c>
      <c r="AA65" s="277">
        <v>0</v>
      </c>
    </row>
    <row r="66" spans="1:27" ht="9.75">
      <c r="A66" s="206" t="s">
        <v>330</v>
      </c>
      <c r="B66" s="209">
        <v>0</v>
      </c>
      <c r="C66" s="208">
        <v>0</v>
      </c>
      <c r="D66" s="208">
        <v>0</v>
      </c>
      <c r="E66" s="208">
        <v>0</v>
      </c>
      <c r="F66" s="208">
        <v>0</v>
      </c>
      <c r="G66" s="208">
        <v>0</v>
      </c>
      <c r="H66" s="208">
        <v>0</v>
      </c>
      <c r="I66" s="208">
        <v>18</v>
      </c>
      <c r="J66" s="208">
        <v>0</v>
      </c>
      <c r="K66" s="208">
        <v>0</v>
      </c>
      <c r="L66" s="208">
        <v>0</v>
      </c>
      <c r="M66" s="208">
        <v>0</v>
      </c>
      <c r="N66" s="208">
        <v>0</v>
      </c>
      <c r="O66" s="208">
        <v>0</v>
      </c>
      <c r="P66" s="208">
        <v>0</v>
      </c>
      <c r="Q66" s="208">
        <v>1</v>
      </c>
      <c r="R66" s="208">
        <v>0</v>
      </c>
      <c r="S66" s="208">
        <v>0</v>
      </c>
      <c r="T66" s="208">
        <v>0</v>
      </c>
      <c r="U66" s="208">
        <v>0</v>
      </c>
      <c r="V66" s="208">
        <v>0</v>
      </c>
      <c r="W66" s="208">
        <v>0</v>
      </c>
      <c r="X66" s="208">
        <v>198</v>
      </c>
      <c r="Y66" s="277">
        <v>0</v>
      </c>
      <c r="Z66" s="277">
        <v>0</v>
      </c>
      <c r="AA66" s="277">
        <v>0</v>
      </c>
    </row>
    <row r="67" spans="1:27" ht="9.75">
      <c r="A67" s="206" t="s">
        <v>331</v>
      </c>
      <c r="B67" s="209">
        <v>0</v>
      </c>
      <c r="C67" s="208">
        <v>0</v>
      </c>
      <c r="D67" s="208">
        <v>0</v>
      </c>
      <c r="E67" s="208">
        <v>0</v>
      </c>
      <c r="F67" s="208">
        <v>0</v>
      </c>
      <c r="G67" s="208">
        <v>3</v>
      </c>
      <c r="H67" s="208">
        <v>14</v>
      </c>
      <c r="I67" s="208">
        <v>5</v>
      </c>
      <c r="J67" s="208">
        <v>0</v>
      </c>
      <c r="K67" s="208">
        <v>0</v>
      </c>
      <c r="L67" s="208">
        <v>0</v>
      </c>
      <c r="M67" s="208">
        <v>0</v>
      </c>
      <c r="N67" s="208">
        <v>0</v>
      </c>
      <c r="O67" s="208">
        <v>0</v>
      </c>
      <c r="P67" s="208">
        <v>0</v>
      </c>
      <c r="Q67" s="208">
        <v>0</v>
      </c>
      <c r="R67" s="208">
        <v>0</v>
      </c>
      <c r="S67" s="208">
        <v>45</v>
      </c>
      <c r="T67" s="208">
        <v>0</v>
      </c>
      <c r="U67" s="208">
        <v>0</v>
      </c>
      <c r="V67" s="208">
        <v>0</v>
      </c>
      <c r="W67" s="208">
        <v>62</v>
      </c>
      <c r="X67" s="208">
        <v>1109</v>
      </c>
      <c r="Y67" s="277">
        <v>1</v>
      </c>
      <c r="Z67" s="277">
        <v>0</v>
      </c>
      <c r="AA67" s="277">
        <v>0</v>
      </c>
    </row>
    <row r="68" spans="1:27" ht="9.75">
      <c r="A68" s="207" t="s">
        <v>332</v>
      </c>
      <c r="B68" s="209">
        <v>0</v>
      </c>
      <c r="C68" s="208">
        <v>0</v>
      </c>
      <c r="D68" s="208">
        <v>0</v>
      </c>
      <c r="E68" s="208">
        <v>0</v>
      </c>
      <c r="F68" s="208">
        <v>0</v>
      </c>
      <c r="G68" s="208">
        <v>0</v>
      </c>
      <c r="H68" s="208">
        <v>0</v>
      </c>
      <c r="I68" s="208">
        <v>46</v>
      </c>
      <c r="J68" s="208">
        <v>0</v>
      </c>
      <c r="K68" s="208">
        <v>0</v>
      </c>
      <c r="L68" s="208">
        <v>0</v>
      </c>
      <c r="M68" s="208">
        <v>0</v>
      </c>
      <c r="N68" s="208">
        <v>0</v>
      </c>
      <c r="O68" s="208">
        <v>0</v>
      </c>
      <c r="P68" s="208">
        <v>0</v>
      </c>
      <c r="Q68" s="208">
        <v>0</v>
      </c>
      <c r="R68" s="208">
        <v>0</v>
      </c>
      <c r="S68" s="208">
        <v>0</v>
      </c>
      <c r="T68" s="208">
        <v>0</v>
      </c>
      <c r="U68" s="208">
        <v>0</v>
      </c>
      <c r="V68" s="208">
        <v>0</v>
      </c>
      <c r="W68" s="208">
        <v>0</v>
      </c>
      <c r="X68" s="208">
        <v>932</v>
      </c>
      <c r="Y68" s="277">
        <v>2</v>
      </c>
      <c r="Z68" s="277">
        <v>0</v>
      </c>
      <c r="AA68" s="277">
        <v>0</v>
      </c>
    </row>
    <row r="69" spans="1:27" ht="9.75">
      <c r="A69" s="208" t="s">
        <v>333</v>
      </c>
      <c r="B69" s="208">
        <v>0</v>
      </c>
      <c r="C69" s="208">
        <v>0</v>
      </c>
      <c r="D69" s="208">
        <v>0</v>
      </c>
      <c r="E69" s="208">
        <v>0</v>
      </c>
      <c r="F69" s="208">
        <v>0</v>
      </c>
      <c r="G69" s="208">
        <v>1</v>
      </c>
      <c r="H69" s="208">
        <v>8</v>
      </c>
      <c r="I69" s="208">
        <v>0</v>
      </c>
      <c r="J69" s="208">
        <v>0</v>
      </c>
      <c r="K69" s="208">
        <v>0</v>
      </c>
      <c r="L69" s="208">
        <v>0</v>
      </c>
      <c r="M69" s="208">
        <v>0</v>
      </c>
      <c r="N69" s="208">
        <v>0</v>
      </c>
      <c r="O69" s="208">
        <v>0</v>
      </c>
      <c r="P69" s="208">
        <v>3</v>
      </c>
      <c r="Q69" s="208">
        <v>0</v>
      </c>
      <c r="R69" s="208">
        <v>3</v>
      </c>
      <c r="S69" s="208">
        <v>0</v>
      </c>
      <c r="T69" s="208">
        <v>0</v>
      </c>
      <c r="U69" s="208">
        <v>0</v>
      </c>
      <c r="V69" s="208">
        <v>0</v>
      </c>
      <c r="W69" s="208">
        <v>2</v>
      </c>
      <c r="X69" s="208">
        <v>11</v>
      </c>
      <c r="Y69" s="277">
        <v>4</v>
      </c>
      <c r="Z69" s="277">
        <v>1</v>
      </c>
      <c r="AA69" s="277">
        <v>0</v>
      </c>
    </row>
    <row r="70" spans="1:27" ht="9.75">
      <c r="A70" s="206" t="s">
        <v>334</v>
      </c>
      <c r="B70" s="209">
        <v>2</v>
      </c>
      <c r="C70" s="208">
        <v>0</v>
      </c>
      <c r="D70" s="208">
        <v>0</v>
      </c>
      <c r="E70" s="208">
        <v>0</v>
      </c>
      <c r="F70" s="208">
        <v>0</v>
      </c>
      <c r="G70" s="208">
        <v>3</v>
      </c>
      <c r="H70" s="208">
        <v>5</v>
      </c>
      <c r="I70" s="208">
        <v>0</v>
      </c>
      <c r="J70" s="208">
        <v>0</v>
      </c>
      <c r="K70" s="208">
        <v>0</v>
      </c>
      <c r="L70" s="208">
        <v>0</v>
      </c>
      <c r="M70" s="208">
        <v>0</v>
      </c>
      <c r="N70" s="208">
        <v>0</v>
      </c>
      <c r="O70" s="208">
        <v>0</v>
      </c>
      <c r="P70" s="208">
        <v>5</v>
      </c>
      <c r="Q70" s="208">
        <v>0</v>
      </c>
      <c r="R70" s="208">
        <v>29</v>
      </c>
      <c r="S70" s="208">
        <v>0</v>
      </c>
      <c r="T70" s="208">
        <v>0</v>
      </c>
      <c r="U70" s="208">
        <v>0</v>
      </c>
      <c r="V70" s="208">
        <v>0</v>
      </c>
      <c r="W70" s="208">
        <v>17</v>
      </c>
      <c r="X70" s="208">
        <v>149</v>
      </c>
      <c r="Y70" s="277">
        <v>0</v>
      </c>
      <c r="Z70" s="277">
        <v>0</v>
      </c>
      <c r="AA70" s="277">
        <v>0</v>
      </c>
    </row>
    <row r="71" spans="1:27" ht="9.75">
      <c r="A71" s="208" t="s">
        <v>335</v>
      </c>
      <c r="B71" s="209">
        <v>0</v>
      </c>
      <c r="C71" s="208">
        <v>0</v>
      </c>
      <c r="D71" s="208">
        <v>0</v>
      </c>
      <c r="E71" s="208">
        <v>0</v>
      </c>
      <c r="F71" s="208">
        <v>0</v>
      </c>
      <c r="G71" s="208">
        <v>0</v>
      </c>
      <c r="H71" s="208">
        <v>2</v>
      </c>
      <c r="I71" s="208">
        <v>0</v>
      </c>
      <c r="J71" s="208">
        <v>0</v>
      </c>
      <c r="K71" s="208">
        <v>0</v>
      </c>
      <c r="L71" s="208">
        <v>0</v>
      </c>
      <c r="M71" s="208">
        <v>0</v>
      </c>
      <c r="N71" s="208">
        <v>0</v>
      </c>
      <c r="O71" s="208">
        <v>0</v>
      </c>
      <c r="P71" s="208">
        <v>0</v>
      </c>
      <c r="Q71" s="208">
        <v>0</v>
      </c>
      <c r="R71" s="208">
        <v>0</v>
      </c>
      <c r="S71" s="208">
        <v>15</v>
      </c>
      <c r="T71" s="208">
        <v>0</v>
      </c>
      <c r="U71" s="208">
        <v>0</v>
      </c>
      <c r="V71" s="208">
        <v>0</v>
      </c>
      <c r="W71" s="208">
        <v>15</v>
      </c>
      <c r="X71" s="208">
        <v>161</v>
      </c>
      <c r="Y71" s="277">
        <v>0</v>
      </c>
      <c r="Z71" s="277">
        <v>0</v>
      </c>
      <c r="AA71" s="277">
        <v>0</v>
      </c>
    </row>
    <row r="72" spans="1:27" ht="9.75">
      <c r="A72" s="209" t="s">
        <v>336</v>
      </c>
      <c r="B72" s="208">
        <v>0</v>
      </c>
      <c r="C72" s="208">
        <v>0</v>
      </c>
      <c r="D72" s="208">
        <v>0</v>
      </c>
      <c r="E72" s="208">
        <v>0</v>
      </c>
      <c r="F72" s="208">
        <v>0</v>
      </c>
      <c r="G72" s="208">
        <v>0</v>
      </c>
      <c r="H72" s="208">
        <v>5</v>
      </c>
      <c r="I72" s="208">
        <v>0</v>
      </c>
      <c r="J72" s="208">
        <v>0</v>
      </c>
      <c r="K72" s="208">
        <v>0</v>
      </c>
      <c r="L72" s="208">
        <v>0</v>
      </c>
      <c r="M72" s="208">
        <v>0</v>
      </c>
      <c r="N72" s="208">
        <v>0</v>
      </c>
      <c r="O72" s="208">
        <v>0</v>
      </c>
      <c r="P72" s="208">
        <v>1</v>
      </c>
      <c r="Q72" s="208">
        <v>0</v>
      </c>
      <c r="R72" s="208">
        <v>0</v>
      </c>
      <c r="S72" s="208">
        <v>3</v>
      </c>
      <c r="T72" s="208">
        <v>0</v>
      </c>
      <c r="U72" s="208">
        <v>0</v>
      </c>
      <c r="V72" s="208">
        <v>0</v>
      </c>
      <c r="W72" s="208">
        <v>7</v>
      </c>
      <c r="X72" s="208">
        <v>48</v>
      </c>
      <c r="Y72" s="277">
        <v>0</v>
      </c>
      <c r="Z72" s="277">
        <v>0</v>
      </c>
      <c r="AA72" s="277">
        <v>0</v>
      </c>
    </row>
    <row r="73" spans="1:27" ht="9.75">
      <c r="A73" s="208" t="s">
        <v>337</v>
      </c>
      <c r="B73" s="208">
        <v>0</v>
      </c>
      <c r="C73" s="208">
        <v>0</v>
      </c>
      <c r="D73" s="208">
        <v>0</v>
      </c>
      <c r="E73" s="208">
        <v>0</v>
      </c>
      <c r="F73" s="208">
        <v>0</v>
      </c>
      <c r="G73" s="208">
        <v>0</v>
      </c>
      <c r="H73" s="208">
        <v>11</v>
      </c>
      <c r="I73" s="208">
        <v>0</v>
      </c>
      <c r="J73" s="208">
        <v>0</v>
      </c>
      <c r="K73" s="208">
        <v>0</v>
      </c>
      <c r="L73" s="208">
        <v>0</v>
      </c>
      <c r="M73" s="208">
        <v>0</v>
      </c>
      <c r="N73" s="208">
        <v>0</v>
      </c>
      <c r="O73" s="208">
        <v>0</v>
      </c>
      <c r="P73" s="208">
        <v>0</v>
      </c>
      <c r="Q73" s="208">
        <v>0</v>
      </c>
      <c r="R73" s="208">
        <v>0</v>
      </c>
      <c r="S73" s="208">
        <v>22</v>
      </c>
      <c r="T73" s="208">
        <v>0</v>
      </c>
      <c r="U73" s="208">
        <v>0</v>
      </c>
      <c r="V73" s="208">
        <v>0</v>
      </c>
      <c r="W73" s="208">
        <v>25</v>
      </c>
      <c r="X73" s="208">
        <v>184</v>
      </c>
      <c r="Y73" s="277">
        <v>2</v>
      </c>
      <c r="Z73" s="277">
        <v>0</v>
      </c>
      <c r="AA73" s="277">
        <v>0</v>
      </c>
    </row>
    <row r="74" spans="1:27" ht="9.75">
      <c r="A74" s="206" t="s">
        <v>403</v>
      </c>
      <c r="B74" s="208">
        <v>0</v>
      </c>
      <c r="C74" s="208">
        <v>0</v>
      </c>
      <c r="D74" s="208">
        <v>0</v>
      </c>
      <c r="E74" s="208">
        <v>0</v>
      </c>
      <c r="F74" s="208">
        <v>0</v>
      </c>
      <c r="G74" s="208">
        <v>0</v>
      </c>
      <c r="H74" s="208">
        <v>7</v>
      </c>
      <c r="I74" s="208">
        <v>0</v>
      </c>
      <c r="J74" s="208">
        <v>0</v>
      </c>
      <c r="K74" s="208">
        <v>0</v>
      </c>
      <c r="L74" s="208">
        <v>0</v>
      </c>
      <c r="M74" s="208">
        <v>0</v>
      </c>
      <c r="N74" s="208">
        <v>0</v>
      </c>
      <c r="O74" s="208">
        <v>0</v>
      </c>
      <c r="P74" s="208">
        <v>0</v>
      </c>
      <c r="Q74" s="208">
        <v>0</v>
      </c>
      <c r="R74" s="208">
        <v>24</v>
      </c>
      <c r="S74" s="208">
        <v>0</v>
      </c>
      <c r="T74" s="208">
        <v>0</v>
      </c>
      <c r="U74" s="208">
        <v>0</v>
      </c>
      <c r="V74" s="208">
        <v>0</v>
      </c>
      <c r="W74" s="208">
        <v>24</v>
      </c>
      <c r="X74" s="208">
        <v>208</v>
      </c>
      <c r="Y74" s="277">
        <v>0</v>
      </c>
      <c r="Z74" s="277">
        <v>0</v>
      </c>
      <c r="AA74" s="277">
        <v>0</v>
      </c>
    </row>
    <row r="75" spans="1:27" ht="9.75">
      <c r="A75" s="206" t="s">
        <v>338</v>
      </c>
      <c r="B75" s="208">
        <v>0</v>
      </c>
      <c r="C75" s="208">
        <v>0</v>
      </c>
      <c r="D75" s="208">
        <v>0</v>
      </c>
      <c r="E75" s="208">
        <v>0</v>
      </c>
      <c r="F75" s="208">
        <v>0</v>
      </c>
      <c r="G75" s="208">
        <v>1</v>
      </c>
      <c r="H75" s="208">
        <v>6</v>
      </c>
      <c r="I75" s="208">
        <v>0</v>
      </c>
      <c r="J75" s="208">
        <v>0</v>
      </c>
      <c r="K75" s="208">
        <v>0</v>
      </c>
      <c r="L75" s="208">
        <v>0</v>
      </c>
      <c r="M75" s="208">
        <v>0</v>
      </c>
      <c r="N75" s="208">
        <v>0</v>
      </c>
      <c r="O75" s="208">
        <v>0</v>
      </c>
      <c r="P75" s="208">
        <v>1</v>
      </c>
      <c r="Q75" s="208">
        <v>0</v>
      </c>
      <c r="R75" s="208">
        <v>23</v>
      </c>
      <c r="S75" s="208">
        <v>0</v>
      </c>
      <c r="T75" s="208">
        <v>3</v>
      </c>
      <c r="U75" s="208">
        <v>0</v>
      </c>
      <c r="V75" s="208">
        <v>0</v>
      </c>
      <c r="W75" s="208">
        <v>18</v>
      </c>
      <c r="X75" s="208">
        <v>153</v>
      </c>
      <c r="Y75" s="277">
        <v>0</v>
      </c>
      <c r="Z75" s="277">
        <v>0</v>
      </c>
      <c r="AA75" s="277">
        <v>0</v>
      </c>
    </row>
    <row r="76" spans="1:27" ht="9.75">
      <c r="A76" s="208" t="s">
        <v>161</v>
      </c>
      <c r="B76" s="208">
        <v>0</v>
      </c>
      <c r="C76" s="208">
        <v>0</v>
      </c>
      <c r="D76" s="208">
        <v>0</v>
      </c>
      <c r="E76" s="208">
        <v>0</v>
      </c>
      <c r="F76" s="208">
        <v>0</v>
      </c>
      <c r="G76" s="208">
        <v>1</v>
      </c>
      <c r="H76" s="208">
        <v>2</v>
      </c>
      <c r="I76" s="208">
        <v>0</v>
      </c>
      <c r="J76" s="208">
        <v>0</v>
      </c>
      <c r="K76" s="208">
        <v>0</v>
      </c>
      <c r="L76" s="208">
        <v>0</v>
      </c>
      <c r="M76" s="208">
        <v>0</v>
      </c>
      <c r="N76" s="208">
        <v>0</v>
      </c>
      <c r="O76" s="208">
        <v>0</v>
      </c>
      <c r="P76" s="208">
        <v>1</v>
      </c>
      <c r="Q76" s="208">
        <v>0</v>
      </c>
      <c r="R76" s="208">
        <v>22</v>
      </c>
      <c r="S76" s="208">
        <v>0</v>
      </c>
      <c r="T76" s="208">
        <v>0</v>
      </c>
      <c r="U76" s="208">
        <v>0</v>
      </c>
      <c r="V76" s="208">
        <v>0</v>
      </c>
      <c r="W76" s="208">
        <v>12</v>
      </c>
      <c r="X76" s="208">
        <v>67</v>
      </c>
      <c r="Y76" s="277">
        <v>0</v>
      </c>
      <c r="Z76" s="277">
        <v>0</v>
      </c>
      <c r="AA76" s="277">
        <v>0</v>
      </c>
    </row>
    <row r="77" spans="1:27" ht="9.75">
      <c r="A77" s="208" t="s">
        <v>162</v>
      </c>
      <c r="B77" s="208">
        <v>0</v>
      </c>
      <c r="C77" s="208">
        <v>0</v>
      </c>
      <c r="D77" s="208">
        <v>0</v>
      </c>
      <c r="E77" s="208">
        <v>0</v>
      </c>
      <c r="F77" s="208">
        <v>0</v>
      </c>
      <c r="G77" s="208">
        <v>2</v>
      </c>
      <c r="H77" s="208">
        <v>5</v>
      </c>
      <c r="I77" s="208">
        <v>0</v>
      </c>
      <c r="J77" s="208">
        <v>0</v>
      </c>
      <c r="K77" s="208">
        <v>0</v>
      </c>
      <c r="L77" s="208">
        <v>0</v>
      </c>
      <c r="M77" s="208">
        <v>0</v>
      </c>
      <c r="N77" s="208">
        <v>0</v>
      </c>
      <c r="O77" s="208">
        <v>0</v>
      </c>
      <c r="P77" s="208">
        <v>3</v>
      </c>
      <c r="Q77" s="208">
        <v>0</v>
      </c>
      <c r="R77" s="208">
        <v>0</v>
      </c>
      <c r="S77" s="208">
        <v>0</v>
      </c>
      <c r="T77" s="208">
        <v>0</v>
      </c>
      <c r="U77" s="208">
        <v>0</v>
      </c>
      <c r="V77" s="208">
        <v>0</v>
      </c>
      <c r="W77" s="208">
        <v>31</v>
      </c>
      <c r="X77" s="208">
        <v>132</v>
      </c>
      <c r="Y77" s="277">
        <v>0</v>
      </c>
      <c r="Z77" s="277">
        <v>0</v>
      </c>
      <c r="AA77" s="277">
        <v>0</v>
      </c>
    </row>
    <row r="78" spans="1:27" ht="9.75">
      <c r="A78" s="206" t="s">
        <v>339</v>
      </c>
      <c r="B78" s="208">
        <v>0</v>
      </c>
      <c r="C78" s="208">
        <v>0</v>
      </c>
      <c r="D78" s="208">
        <v>0</v>
      </c>
      <c r="E78" s="208">
        <v>0</v>
      </c>
      <c r="F78" s="208">
        <v>0</v>
      </c>
      <c r="G78" s="208">
        <v>0</v>
      </c>
      <c r="H78" s="208">
        <v>0</v>
      </c>
      <c r="I78" s="208">
        <v>1</v>
      </c>
      <c r="J78" s="208">
        <v>0</v>
      </c>
      <c r="K78" s="208">
        <v>0</v>
      </c>
      <c r="L78" s="208">
        <v>0</v>
      </c>
      <c r="M78" s="208">
        <v>0</v>
      </c>
      <c r="N78" s="208">
        <v>0</v>
      </c>
      <c r="O78" s="208">
        <v>0</v>
      </c>
      <c r="P78" s="208">
        <v>0</v>
      </c>
      <c r="Q78" s="208">
        <v>1</v>
      </c>
      <c r="R78" s="208">
        <v>0</v>
      </c>
      <c r="S78" s="208">
        <v>0</v>
      </c>
      <c r="T78" s="208">
        <v>0</v>
      </c>
      <c r="U78" s="208">
        <v>0</v>
      </c>
      <c r="V78" s="208">
        <v>0</v>
      </c>
      <c r="W78" s="208">
        <v>0</v>
      </c>
      <c r="X78" s="208">
        <v>105</v>
      </c>
      <c r="Y78" s="277">
        <v>0</v>
      </c>
      <c r="Z78" s="277">
        <v>0</v>
      </c>
      <c r="AA78" s="277">
        <v>0</v>
      </c>
    </row>
    <row r="79" spans="1:27" ht="9.75">
      <c r="A79" s="208" t="s">
        <v>340</v>
      </c>
      <c r="B79" s="208">
        <v>0</v>
      </c>
      <c r="C79" s="208">
        <v>0</v>
      </c>
      <c r="D79" s="208">
        <v>0</v>
      </c>
      <c r="E79" s="208">
        <v>0</v>
      </c>
      <c r="F79" s="208">
        <v>0</v>
      </c>
      <c r="G79" s="208">
        <v>0</v>
      </c>
      <c r="H79" s="208">
        <v>3</v>
      </c>
      <c r="I79" s="208">
        <v>0</v>
      </c>
      <c r="J79" s="208">
        <v>0</v>
      </c>
      <c r="K79" s="208">
        <v>0</v>
      </c>
      <c r="L79" s="208">
        <v>0</v>
      </c>
      <c r="M79" s="208">
        <v>0</v>
      </c>
      <c r="N79" s="208">
        <v>0</v>
      </c>
      <c r="O79" s="208">
        <v>0</v>
      </c>
      <c r="P79" s="208">
        <v>0</v>
      </c>
      <c r="Q79" s="208">
        <v>0</v>
      </c>
      <c r="R79" s="208">
        <v>0</v>
      </c>
      <c r="S79" s="208">
        <v>0</v>
      </c>
      <c r="T79" s="208">
        <v>0</v>
      </c>
      <c r="U79" s="208">
        <v>0</v>
      </c>
      <c r="V79" s="208">
        <v>0</v>
      </c>
      <c r="W79" s="208">
        <v>0</v>
      </c>
      <c r="X79" s="208">
        <v>101</v>
      </c>
      <c r="Y79" s="277">
        <v>0</v>
      </c>
      <c r="Z79" s="277">
        <v>0</v>
      </c>
      <c r="AA79" s="277">
        <v>0</v>
      </c>
    </row>
    <row r="80" spans="1:27" ht="9.75">
      <c r="A80" s="207" t="s">
        <v>404</v>
      </c>
      <c r="B80" s="208">
        <v>0</v>
      </c>
      <c r="C80" s="208">
        <v>0</v>
      </c>
      <c r="D80" s="208">
        <v>0</v>
      </c>
      <c r="E80" s="208">
        <v>0</v>
      </c>
      <c r="F80" s="208">
        <v>0</v>
      </c>
      <c r="G80" s="208">
        <v>0</v>
      </c>
      <c r="H80" s="208">
        <v>0</v>
      </c>
      <c r="I80" s="208">
        <v>7</v>
      </c>
      <c r="J80" s="208">
        <v>0</v>
      </c>
      <c r="K80" s="208">
        <v>0</v>
      </c>
      <c r="L80" s="208">
        <v>0</v>
      </c>
      <c r="M80" s="208">
        <v>0</v>
      </c>
      <c r="N80" s="208">
        <v>0</v>
      </c>
      <c r="O80" s="208">
        <v>0</v>
      </c>
      <c r="P80" s="208">
        <v>0</v>
      </c>
      <c r="Q80" s="208">
        <v>0</v>
      </c>
      <c r="R80" s="208">
        <v>0</v>
      </c>
      <c r="S80" s="208">
        <v>0</v>
      </c>
      <c r="T80" s="208">
        <v>0</v>
      </c>
      <c r="U80" s="208">
        <v>0</v>
      </c>
      <c r="V80" s="208">
        <v>0</v>
      </c>
      <c r="W80" s="208">
        <v>0</v>
      </c>
      <c r="X80" s="208">
        <v>109</v>
      </c>
      <c r="Y80" s="277">
        <v>0</v>
      </c>
      <c r="Z80" s="277">
        <v>0</v>
      </c>
      <c r="AA80" s="277">
        <v>0</v>
      </c>
    </row>
    <row r="81" spans="1:27" ht="9.75">
      <c r="A81" s="208" t="s">
        <v>341</v>
      </c>
      <c r="B81" s="208">
        <v>0</v>
      </c>
      <c r="C81" s="208">
        <v>0</v>
      </c>
      <c r="D81" s="208">
        <v>0</v>
      </c>
      <c r="E81" s="208">
        <v>0</v>
      </c>
      <c r="F81" s="208">
        <v>0</v>
      </c>
      <c r="G81" s="208">
        <v>0</v>
      </c>
      <c r="H81" s="208">
        <v>1</v>
      </c>
      <c r="I81" s="208">
        <v>0</v>
      </c>
      <c r="J81" s="208">
        <v>0</v>
      </c>
      <c r="K81" s="208">
        <v>0</v>
      </c>
      <c r="L81" s="208">
        <v>0</v>
      </c>
      <c r="M81" s="208">
        <v>0</v>
      </c>
      <c r="N81" s="208">
        <v>0</v>
      </c>
      <c r="O81" s="208">
        <v>0</v>
      </c>
      <c r="P81" s="208">
        <v>0</v>
      </c>
      <c r="Q81" s="208">
        <v>0</v>
      </c>
      <c r="R81" s="208">
        <v>0</v>
      </c>
      <c r="S81" s="208">
        <v>7</v>
      </c>
      <c r="T81" s="208">
        <v>0</v>
      </c>
      <c r="U81" s="208">
        <v>0</v>
      </c>
      <c r="V81" s="208">
        <v>0</v>
      </c>
      <c r="W81" s="208">
        <v>15</v>
      </c>
      <c r="X81" s="208">
        <v>130</v>
      </c>
      <c r="Y81" s="277">
        <v>0</v>
      </c>
      <c r="Z81" s="277">
        <v>0</v>
      </c>
      <c r="AA81" s="277">
        <v>0</v>
      </c>
    </row>
    <row r="82" spans="1:27" ht="9.75">
      <c r="A82" s="208" t="s">
        <v>342</v>
      </c>
      <c r="B82" s="208">
        <v>0</v>
      </c>
      <c r="C82" s="208">
        <v>0</v>
      </c>
      <c r="D82" s="208">
        <v>0</v>
      </c>
      <c r="E82" s="208">
        <v>0</v>
      </c>
      <c r="F82" s="208">
        <v>0</v>
      </c>
      <c r="G82" s="208">
        <v>0</v>
      </c>
      <c r="H82" s="208">
        <v>11</v>
      </c>
      <c r="I82" s="208">
        <v>0</v>
      </c>
      <c r="J82" s="208">
        <v>0</v>
      </c>
      <c r="K82" s="208">
        <v>0</v>
      </c>
      <c r="L82" s="208">
        <v>0</v>
      </c>
      <c r="M82" s="208">
        <v>0</v>
      </c>
      <c r="N82" s="208">
        <v>0</v>
      </c>
      <c r="O82" s="208">
        <v>0</v>
      </c>
      <c r="P82" s="208">
        <v>0</v>
      </c>
      <c r="Q82" s="208">
        <v>0</v>
      </c>
      <c r="R82" s="208">
        <v>0</v>
      </c>
      <c r="S82" s="208">
        <v>19</v>
      </c>
      <c r="T82" s="208">
        <v>0</v>
      </c>
      <c r="U82" s="208">
        <v>0</v>
      </c>
      <c r="V82" s="208">
        <v>0</v>
      </c>
      <c r="W82" s="208">
        <v>23</v>
      </c>
      <c r="X82" s="208">
        <v>231</v>
      </c>
      <c r="Y82" s="277">
        <v>5</v>
      </c>
      <c r="Z82" s="277">
        <v>0</v>
      </c>
      <c r="AA82" s="277">
        <v>0</v>
      </c>
    </row>
    <row r="83" spans="1:27" s="276" customFormat="1" ht="9.75">
      <c r="A83" s="277" t="s">
        <v>343</v>
      </c>
      <c r="B83" s="277">
        <v>0</v>
      </c>
      <c r="C83" s="277">
        <v>0</v>
      </c>
      <c r="D83" s="277">
        <v>0</v>
      </c>
      <c r="E83" s="277">
        <v>0</v>
      </c>
      <c r="F83" s="277">
        <v>0</v>
      </c>
      <c r="G83" s="277">
        <v>0</v>
      </c>
      <c r="H83" s="277">
        <v>0</v>
      </c>
      <c r="I83" s="277">
        <v>9</v>
      </c>
      <c r="J83" s="277">
        <v>0</v>
      </c>
      <c r="K83" s="277">
        <v>0</v>
      </c>
      <c r="L83" s="277">
        <v>0</v>
      </c>
      <c r="M83" s="277">
        <v>0</v>
      </c>
      <c r="N83" s="277">
        <v>0</v>
      </c>
      <c r="O83" s="277">
        <v>0</v>
      </c>
      <c r="P83" s="277">
        <v>0</v>
      </c>
      <c r="Q83" s="277">
        <v>0</v>
      </c>
      <c r="R83" s="277">
        <v>0</v>
      </c>
      <c r="S83" s="277">
        <v>0</v>
      </c>
      <c r="T83" s="277">
        <v>0</v>
      </c>
      <c r="U83" s="277">
        <v>0</v>
      </c>
      <c r="V83" s="277">
        <v>0</v>
      </c>
      <c r="W83" s="277">
        <v>0</v>
      </c>
      <c r="X83" s="277">
        <v>735</v>
      </c>
      <c r="Y83" s="277">
        <v>0</v>
      </c>
      <c r="Z83" s="277">
        <v>0</v>
      </c>
      <c r="AA83" s="277">
        <v>0</v>
      </c>
    </row>
    <row r="84" spans="1:27" s="276" customFormat="1" ht="9.75">
      <c r="A84" s="277" t="s">
        <v>230</v>
      </c>
      <c r="B84" s="277">
        <v>0</v>
      </c>
      <c r="C84" s="277">
        <v>0</v>
      </c>
      <c r="D84" s="277">
        <v>0</v>
      </c>
      <c r="E84" s="277">
        <v>0</v>
      </c>
      <c r="F84" s="277">
        <v>0</v>
      </c>
      <c r="G84" s="277">
        <v>0</v>
      </c>
      <c r="H84" s="277">
        <v>17</v>
      </c>
      <c r="I84" s="277">
        <v>0</v>
      </c>
      <c r="J84" s="277">
        <v>0</v>
      </c>
      <c r="K84" s="277">
        <v>0</v>
      </c>
      <c r="L84" s="277">
        <v>0</v>
      </c>
      <c r="M84" s="277">
        <v>0</v>
      </c>
      <c r="N84" s="277">
        <v>0</v>
      </c>
      <c r="O84" s="277">
        <v>0</v>
      </c>
      <c r="P84" s="277">
        <v>0</v>
      </c>
      <c r="Q84" s="277">
        <v>0</v>
      </c>
      <c r="R84" s="277">
        <v>0</v>
      </c>
      <c r="S84" s="277">
        <v>0</v>
      </c>
      <c r="T84" s="277">
        <v>0</v>
      </c>
      <c r="U84" s="277">
        <v>0</v>
      </c>
      <c r="V84" s="277">
        <v>0</v>
      </c>
      <c r="W84" s="277">
        <v>0</v>
      </c>
      <c r="X84" s="277">
        <v>148</v>
      </c>
      <c r="Y84" s="277">
        <v>3</v>
      </c>
      <c r="Z84" s="277">
        <v>0</v>
      </c>
      <c r="AA84" s="277">
        <v>0</v>
      </c>
    </row>
    <row r="85" spans="1:27" s="276" customFormat="1" ht="9.75">
      <c r="A85" s="277" t="s">
        <v>344</v>
      </c>
      <c r="B85" s="277">
        <v>0</v>
      </c>
      <c r="C85" s="277">
        <v>7</v>
      </c>
      <c r="D85" s="277">
        <v>0</v>
      </c>
      <c r="E85" s="277">
        <v>0</v>
      </c>
      <c r="F85" s="277">
        <v>0</v>
      </c>
      <c r="G85" s="277">
        <v>5</v>
      </c>
      <c r="H85" s="277">
        <v>50</v>
      </c>
      <c r="I85" s="277">
        <v>0</v>
      </c>
      <c r="J85" s="277">
        <v>0</v>
      </c>
      <c r="K85" s="277">
        <v>0</v>
      </c>
      <c r="L85" s="277">
        <v>0</v>
      </c>
      <c r="M85" s="277">
        <v>0</v>
      </c>
      <c r="N85" s="277">
        <v>0</v>
      </c>
      <c r="O85" s="277">
        <v>0</v>
      </c>
      <c r="P85" s="277">
        <v>0</v>
      </c>
      <c r="Q85" s="277">
        <v>0</v>
      </c>
      <c r="R85" s="277">
        <v>0</v>
      </c>
      <c r="S85" s="277">
        <v>62</v>
      </c>
      <c r="T85" s="277">
        <v>0</v>
      </c>
      <c r="U85" s="277">
        <v>0</v>
      </c>
      <c r="V85" s="277">
        <v>0</v>
      </c>
      <c r="W85" s="277">
        <v>68</v>
      </c>
      <c r="X85" s="277">
        <v>526</v>
      </c>
      <c r="Y85" s="277">
        <v>28</v>
      </c>
      <c r="Z85" s="277">
        <v>0</v>
      </c>
      <c r="AA85" s="277">
        <v>0</v>
      </c>
    </row>
    <row r="86" spans="1:27" s="276" customFormat="1" ht="9.75">
      <c r="A86" s="277" t="s">
        <v>345</v>
      </c>
      <c r="B86" s="277">
        <v>0</v>
      </c>
      <c r="C86" s="277">
        <v>0</v>
      </c>
      <c r="D86" s="277">
        <v>0</v>
      </c>
      <c r="E86" s="277">
        <v>0</v>
      </c>
      <c r="F86" s="277">
        <v>0</v>
      </c>
      <c r="G86" s="277">
        <v>1</v>
      </c>
      <c r="H86" s="277">
        <v>8</v>
      </c>
      <c r="I86" s="277">
        <v>0</v>
      </c>
      <c r="J86" s="277">
        <v>0</v>
      </c>
      <c r="K86" s="277">
        <v>0</v>
      </c>
      <c r="L86" s="277">
        <v>0</v>
      </c>
      <c r="M86" s="277">
        <v>0</v>
      </c>
      <c r="N86" s="277">
        <v>0</v>
      </c>
      <c r="O86" s="277">
        <v>0</v>
      </c>
      <c r="P86" s="277">
        <v>0</v>
      </c>
      <c r="Q86" s="277">
        <v>0</v>
      </c>
      <c r="R86" s="277">
        <v>0</v>
      </c>
      <c r="S86" s="277">
        <v>0</v>
      </c>
      <c r="T86" s="277">
        <v>0</v>
      </c>
      <c r="U86" s="277">
        <v>0</v>
      </c>
      <c r="V86" s="277">
        <v>0</v>
      </c>
      <c r="W86" s="277">
        <v>24</v>
      </c>
      <c r="X86" s="277">
        <v>217</v>
      </c>
      <c r="Y86" s="277">
        <v>0</v>
      </c>
      <c r="Z86" s="277">
        <v>0</v>
      </c>
      <c r="AA86" s="277">
        <v>0</v>
      </c>
    </row>
    <row r="87" spans="1:27" s="276" customFormat="1" ht="9.75">
      <c r="A87" s="277" t="s">
        <v>346</v>
      </c>
      <c r="B87" s="277">
        <v>0</v>
      </c>
      <c r="C87" s="277">
        <v>0</v>
      </c>
      <c r="D87" s="277">
        <v>0</v>
      </c>
      <c r="E87" s="277">
        <v>0</v>
      </c>
      <c r="F87" s="277">
        <v>0</v>
      </c>
      <c r="G87" s="277">
        <v>2</v>
      </c>
      <c r="H87" s="277">
        <v>25</v>
      </c>
      <c r="I87" s="277">
        <v>9</v>
      </c>
      <c r="J87" s="277">
        <v>0</v>
      </c>
      <c r="K87" s="277">
        <v>0</v>
      </c>
      <c r="L87" s="277">
        <v>0</v>
      </c>
      <c r="M87" s="277">
        <v>0</v>
      </c>
      <c r="N87" s="277">
        <v>0</v>
      </c>
      <c r="O87" s="277">
        <v>0</v>
      </c>
      <c r="P87" s="277">
        <v>0</v>
      </c>
      <c r="Q87" s="277">
        <v>0</v>
      </c>
      <c r="R87" s="277">
        <v>0</v>
      </c>
      <c r="S87" s="277">
        <v>0</v>
      </c>
      <c r="T87" s="277">
        <v>0</v>
      </c>
      <c r="U87" s="277">
        <v>0</v>
      </c>
      <c r="V87" s="277">
        <v>0</v>
      </c>
      <c r="W87" s="277">
        <v>3</v>
      </c>
      <c r="X87" s="277">
        <v>40</v>
      </c>
      <c r="Y87" s="277">
        <v>0</v>
      </c>
      <c r="Z87" s="277">
        <v>0</v>
      </c>
      <c r="AA87" s="277">
        <v>0</v>
      </c>
    </row>
    <row r="88" spans="1:27" s="276" customFormat="1" ht="9.75">
      <c r="A88" s="277" t="s">
        <v>405</v>
      </c>
      <c r="B88" s="277">
        <v>0</v>
      </c>
      <c r="C88" s="277">
        <v>0</v>
      </c>
      <c r="D88" s="277">
        <v>0</v>
      </c>
      <c r="E88" s="277">
        <v>0</v>
      </c>
      <c r="F88" s="277">
        <v>0</v>
      </c>
      <c r="G88" s="277">
        <v>0</v>
      </c>
      <c r="H88" s="277">
        <v>0</v>
      </c>
      <c r="I88" s="277">
        <v>0</v>
      </c>
      <c r="J88" s="277">
        <v>0</v>
      </c>
      <c r="K88" s="277">
        <v>0</v>
      </c>
      <c r="L88" s="277">
        <v>0</v>
      </c>
      <c r="M88" s="277">
        <v>0</v>
      </c>
      <c r="N88" s="277">
        <v>0</v>
      </c>
      <c r="O88" s="277">
        <v>0</v>
      </c>
      <c r="P88" s="277">
        <v>0</v>
      </c>
      <c r="Q88" s="277">
        <v>0</v>
      </c>
      <c r="R88" s="277">
        <v>6</v>
      </c>
      <c r="S88" s="277">
        <v>0</v>
      </c>
      <c r="T88" s="277">
        <v>0</v>
      </c>
      <c r="U88" s="277">
        <v>0</v>
      </c>
      <c r="V88" s="277">
        <v>0</v>
      </c>
      <c r="W88" s="277">
        <v>10</v>
      </c>
      <c r="X88" s="277">
        <v>45</v>
      </c>
      <c r="Y88" s="277">
        <v>0</v>
      </c>
      <c r="Z88" s="277">
        <v>0</v>
      </c>
      <c r="AA88" s="277">
        <v>0</v>
      </c>
    </row>
    <row r="89" spans="1:27" s="276" customFormat="1" ht="9.75">
      <c r="A89" s="277" t="s">
        <v>347</v>
      </c>
      <c r="B89" s="277">
        <v>0</v>
      </c>
      <c r="C89" s="277">
        <v>0</v>
      </c>
      <c r="D89" s="277">
        <v>0</v>
      </c>
      <c r="E89" s="277">
        <v>0</v>
      </c>
      <c r="F89" s="277">
        <v>0</v>
      </c>
      <c r="G89" s="277">
        <v>2</v>
      </c>
      <c r="H89" s="277">
        <v>14</v>
      </c>
      <c r="I89" s="277">
        <v>0</v>
      </c>
      <c r="J89" s="277">
        <v>0</v>
      </c>
      <c r="K89" s="277">
        <v>0</v>
      </c>
      <c r="L89" s="277">
        <v>0</v>
      </c>
      <c r="M89" s="277">
        <v>0</v>
      </c>
      <c r="N89" s="277">
        <v>0</v>
      </c>
      <c r="O89" s="277">
        <v>0</v>
      </c>
      <c r="P89" s="277">
        <v>7</v>
      </c>
      <c r="Q89" s="277">
        <v>0</v>
      </c>
      <c r="R89" s="277">
        <v>17</v>
      </c>
      <c r="S89" s="277">
        <v>0</v>
      </c>
      <c r="T89" s="277">
        <v>0</v>
      </c>
      <c r="U89" s="277">
        <v>0</v>
      </c>
      <c r="V89" s="277">
        <v>0</v>
      </c>
      <c r="W89" s="277">
        <v>13</v>
      </c>
      <c r="X89" s="277">
        <v>91</v>
      </c>
      <c r="Y89" s="277">
        <v>0</v>
      </c>
      <c r="Z89" s="277">
        <v>0</v>
      </c>
      <c r="AA89" s="277">
        <v>0</v>
      </c>
    </row>
    <row r="90" spans="1:27" s="276" customFormat="1" ht="9.75">
      <c r="A90" s="277" t="s">
        <v>348</v>
      </c>
      <c r="B90" s="277">
        <v>0</v>
      </c>
      <c r="C90" s="277">
        <v>0</v>
      </c>
      <c r="D90" s="277">
        <v>0</v>
      </c>
      <c r="E90" s="277">
        <v>0</v>
      </c>
      <c r="F90" s="277">
        <v>0</v>
      </c>
      <c r="G90" s="277">
        <v>7</v>
      </c>
      <c r="H90" s="277">
        <v>2</v>
      </c>
      <c r="I90" s="277">
        <v>0</v>
      </c>
      <c r="J90" s="277">
        <v>0</v>
      </c>
      <c r="K90" s="277">
        <v>0</v>
      </c>
      <c r="L90" s="277">
        <v>0</v>
      </c>
      <c r="M90" s="277">
        <v>0</v>
      </c>
      <c r="N90" s="277">
        <v>0</v>
      </c>
      <c r="O90" s="277">
        <v>0</v>
      </c>
      <c r="P90" s="277">
        <v>0</v>
      </c>
      <c r="Q90" s="277">
        <v>0</v>
      </c>
      <c r="R90" s="277">
        <v>0</v>
      </c>
      <c r="S90" s="277">
        <v>0</v>
      </c>
      <c r="T90" s="277">
        <v>0</v>
      </c>
      <c r="U90" s="277">
        <v>0</v>
      </c>
      <c r="V90" s="277">
        <v>0</v>
      </c>
      <c r="W90" s="277">
        <v>31</v>
      </c>
      <c r="X90" s="277">
        <v>57</v>
      </c>
      <c r="Y90" s="277">
        <v>0</v>
      </c>
      <c r="Z90" s="277">
        <v>0</v>
      </c>
      <c r="AA90" s="277">
        <v>0</v>
      </c>
    </row>
    <row r="91" spans="1:27" s="276" customFormat="1" ht="9.75">
      <c r="A91" s="277" t="s">
        <v>349</v>
      </c>
      <c r="B91" s="277">
        <v>0</v>
      </c>
      <c r="C91" s="277">
        <v>0</v>
      </c>
      <c r="D91" s="277">
        <v>0</v>
      </c>
      <c r="E91" s="277">
        <v>0</v>
      </c>
      <c r="F91" s="277">
        <v>0</v>
      </c>
      <c r="G91" s="277">
        <v>0</v>
      </c>
      <c r="H91" s="277">
        <v>1</v>
      </c>
      <c r="I91" s="277">
        <v>0</v>
      </c>
      <c r="J91" s="277">
        <v>0</v>
      </c>
      <c r="K91" s="277">
        <v>0</v>
      </c>
      <c r="L91" s="277">
        <v>0</v>
      </c>
      <c r="M91" s="277">
        <v>0</v>
      </c>
      <c r="N91" s="277">
        <v>0</v>
      </c>
      <c r="O91" s="277">
        <v>0</v>
      </c>
      <c r="P91" s="277">
        <v>0</v>
      </c>
      <c r="Q91" s="277">
        <v>0</v>
      </c>
      <c r="R91" s="277">
        <v>3</v>
      </c>
      <c r="S91" s="277">
        <v>0</v>
      </c>
      <c r="T91" s="277">
        <v>0</v>
      </c>
      <c r="U91" s="277">
        <v>0</v>
      </c>
      <c r="V91" s="277">
        <v>0</v>
      </c>
      <c r="W91" s="277">
        <v>6</v>
      </c>
      <c r="X91" s="277">
        <v>52</v>
      </c>
      <c r="Y91" s="277">
        <v>0</v>
      </c>
      <c r="Z91" s="277">
        <v>0</v>
      </c>
      <c r="AA91" s="277">
        <v>0</v>
      </c>
    </row>
    <row r="92" spans="1:27" s="276" customFormat="1" ht="9.75">
      <c r="A92" s="277" t="s">
        <v>350</v>
      </c>
      <c r="B92" s="277">
        <v>0</v>
      </c>
      <c r="C92" s="277">
        <v>0</v>
      </c>
      <c r="D92" s="277">
        <v>0</v>
      </c>
      <c r="E92" s="277">
        <v>0</v>
      </c>
      <c r="F92" s="277">
        <v>0</v>
      </c>
      <c r="G92" s="277">
        <v>6</v>
      </c>
      <c r="H92" s="277">
        <v>4</v>
      </c>
      <c r="I92" s="277">
        <v>0</v>
      </c>
      <c r="J92" s="277">
        <v>0</v>
      </c>
      <c r="K92" s="277">
        <v>0</v>
      </c>
      <c r="L92" s="277">
        <v>0</v>
      </c>
      <c r="M92" s="277">
        <v>0</v>
      </c>
      <c r="N92" s="277">
        <v>0</v>
      </c>
      <c r="O92" s="277">
        <v>0</v>
      </c>
      <c r="P92" s="277">
        <v>0</v>
      </c>
      <c r="Q92" s="277">
        <v>0</v>
      </c>
      <c r="R92" s="277">
        <v>0</v>
      </c>
      <c r="S92" s="277">
        <v>0</v>
      </c>
      <c r="T92" s="277">
        <v>0</v>
      </c>
      <c r="U92" s="277">
        <v>0</v>
      </c>
      <c r="V92" s="277">
        <v>0</v>
      </c>
      <c r="W92" s="277">
        <v>27</v>
      </c>
      <c r="X92" s="277">
        <v>57</v>
      </c>
      <c r="Y92" s="277">
        <v>0</v>
      </c>
      <c r="Z92" s="277">
        <v>0</v>
      </c>
      <c r="AA92" s="277">
        <v>0</v>
      </c>
    </row>
    <row r="93" spans="1:27" ht="9.75">
      <c r="A93" s="208" t="s">
        <v>351</v>
      </c>
      <c r="B93" s="208">
        <v>0</v>
      </c>
      <c r="C93" s="208">
        <v>1</v>
      </c>
      <c r="D93" s="208">
        <v>0</v>
      </c>
      <c r="E93" s="208">
        <v>0</v>
      </c>
      <c r="F93" s="208">
        <v>0</v>
      </c>
      <c r="G93" s="208">
        <v>0</v>
      </c>
      <c r="H93" s="208">
        <v>2</v>
      </c>
      <c r="I93" s="208">
        <v>0</v>
      </c>
      <c r="J93" s="208">
        <v>0</v>
      </c>
      <c r="K93" s="208">
        <v>0</v>
      </c>
      <c r="L93" s="208">
        <v>0</v>
      </c>
      <c r="M93" s="208">
        <v>0</v>
      </c>
      <c r="N93" s="208">
        <v>0</v>
      </c>
      <c r="O93" s="208">
        <v>0</v>
      </c>
      <c r="P93" s="208">
        <v>0</v>
      </c>
      <c r="Q93" s="208">
        <v>0</v>
      </c>
      <c r="R93" s="208">
        <v>0</v>
      </c>
      <c r="S93" s="208">
        <v>21</v>
      </c>
      <c r="T93" s="208">
        <v>0</v>
      </c>
      <c r="U93" s="208">
        <v>0</v>
      </c>
      <c r="V93" s="208">
        <v>0</v>
      </c>
      <c r="W93" s="208">
        <v>25</v>
      </c>
      <c r="X93" s="208">
        <v>129</v>
      </c>
      <c r="Y93" s="277">
        <v>0</v>
      </c>
      <c r="Z93" s="277">
        <v>0</v>
      </c>
      <c r="AA93" s="277">
        <v>0</v>
      </c>
    </row>
    <row r="94" spans="1:27" ht="9.75">
      <c r="A94" s="208" t="s">
        <v>352</v>
      </c>
      <c r="B94" s="208">
        <v>0</v>
      </c>
      <c r="C94" s="208">
        <v>0</v>
      </c>
      <c r="D94" s="208">
        <v>0</v>
      </c>
      <c r="E94" s="208">
        <v>0</v>
      </c>
      <c r="F94" s="208">
        <v>0</v>
      </c>
      <c r="G94" s="208">
        <v>0</v>
      </c>
      <c r="H94" s="208">
        <v>5</v>
      </c>
      <c r="I94" s="208">
        <v>0</v>
      </c>
      <c r="J94" s="208">
        <v>0</v>
      </c>
      <c r="K94" s="208">
        <v>0</v>
      </c>
      <c r="L94" s="208">
        <v>0</v>
      </c>
      <c r="M94" s="208">
        <v>0</v>
      </c>
      <c r="N94" s="208">
        <v>0</v>
      </c>
      <c r="O94" s="208">
        <v>0</v>
      </c>
      <c r="P94" s="208">
        <v>0</v>
      </c>
      <c r="Q94" s="208">
        <v>0</v>
      </c>
      <c r="R94" s="208">
        <v>0</v>
      </c>
      <c r="S94" s="208">
        <v>0</v>
      </c>
      <c r="T94" s="208">
        <v>0</v>
      </c>
      <c r="U94" s="208">
        <v>0</v>
      </c>
      <c r="V94" s="208">
        <v>0</v>
      </c>
      <c r="W94" s="208">
        <v>0</v>
      </c>
      <c r="X94" s="208">
        <v>192</v>
      </c>
      <c r="Y94" s="277">
        <v>0</v>
      </c>
      <c r="Z94" s="277">
        <v>0</v>
      </c>
      <c r="AA94" s="277">
        <v>0</v>
      </c>
    </row>
    <row r="95" spans="1:27" ht="9.75">
      <c r="A95" s="208" t="s">
        <v>353</v>
      </c>
      <c r="B95" s="208">
        <v>0</v>
      </c>
      <c r="C95" s="208">
        <v>0</v>
      </c>
      <c r="D95" s="208">
        <v>0</v>
      </c>
      <c r="E95" s="208">
        <v>0</v>
      </c>
      <c r="F95" s="208">
        <v>0</v>
      </c>
      <c r="G95" s="208">
        <v>0</v>
      </c>
      <c r="H95" s="208">
        <v>0</v>
      </c>
      <c r="I95" s="208">
        <v>1</v>
      </c>
      <c r="J95" s="208">
        <v>0</v>
      </c>
      <c r="K95" s="208">
        <v>0</v>
      </c>
      <c r="L95" s="208">
        <v>0</v>
      </c>
      <c r="M95" s="208">
        <v>0</v>
      </c>
      <c r="N95" s="208">
        <v>0</v>
      </c>
      <c r="O95" s="208">
        <v>0</v>
      </c>
      <c r="P95" s="208">
        <v>0</v>
      </c>
      <c r="Q95" s="208">
        <v>0</v>
      </c>
      <c r="R95" s="208">
        <v>0</v>
      </c>
      <c r="S95" s="208">
        <v>0</v>
      </c>
      <c r="T95" s="208">
        <v>0</v>
      </c>
      <c r="U95" s="208">
        <v>0</v>
      </c>
      <c r="V95" s="208">
        <v>0</v>
      </c>
      <c r="W95" s="208">
        <v>0</v>
      </c>
      <c r="X95" s="208">
        <v>179</v>
      </c>
      <c r="Y95" s="277">
        <v>0</v>
      </c>
      <c r="Z95" s="277">
        <v>0</v>
      </c>
      <c r="AA95" s="277">
        <v>0</v>
      </c>
    </row>
    <row r="96" spans="1:27" ht="9.75">
      <c r="A96" s="208" t="s">
        <v>231</v>
      </c>
      <c r="B96" s="208">
        <v>2</v>
      </c>
      <c r="C96" s="208">
        <v>0</v>
      </c>
      <c r="D96" s="208">
        <v>0</v>
      </c>
      <c r="E96" s="208">
        <v>0</v>
      </c>
      <c r="F96" s="208">
        <v>0</v>
      </c>
      <c r="G96" s="208">
        <v>0</v>
      </c>
      <c r="H96" s="208">
        <v>10</v>
      </c>
      <c r="I96" s="208">
        <v>0</v>
      </c>
      <c r="J96" s="208">
        <v>0</v>
      </c>
      <c r="K96" s="208">
        <v>0</v>
      </c>
      <c r="L96" s="208">
        <v>0</v>
      </c>
      <c r="M96" s="208">
        <v>0</v>
      </c>
      <c r="N96" s="208">
        <v>0</v>
      </c>
      <c r="O96" s="208">
        <v>0</v>
      </c>
      <c r="P96" s="208">
        <v>0</v>
      </c>
      <c r="Q96" s="208">
        <v>0</v>
      </c>
      <c r="R96" s="208">
        <v>34</v>
      </c>
      <c r="S96" s="208">
        <v>0</v>
      </c>
      <c r="T96" s="208">
        <v>0</v>
      </c>
      <c r="U96" s="208">
        <v>0</v>
      </c>
      <c r="V96" s="208">
        <v>0</v>
      </c>
      <c r="W96" s="208">
        <v>24</v>
      </c>
      <c r="X96" s="208">
        <v>222</v>
      </c>
      <c r="Y96" s="277">
        <v>0</v>
      </c>
      <c r="Z96" s="277">
        <v>0</v>
      </c>
      <c r="AA96" s="277">
        <v>0</v>
      </c>
    </row>
    <row r="97" spans="1:27" ht="9.75">
      <c r="A97" s="208" t="s">
        <v>256</v>
      </c>
      <c r="B97" s="208">
        <v>0</v>
      </c>
      <c r="C97" s="208">
        <v>0</v>
      </c>
      <c r="D97" s="208">
        <v>0</v>
      </c>
      <c r="E97" s="208">
        <v>0</v>
      </c>
      <c r="F97" s="208">
        <v>0</v>
      </c>
      <c r="G97" s="208">
        <v>0</v>
      </c>
      <c r="H97" s="208">
        <v>4</v>
      </c>
      <c r="I97" s="208">
        <v>0</v>
      </c>
      <c r="J97" s="208">
        <v>0</v>
      </c>
      <c r="K97" s="208">
        <v>0</v>
      </c>
      <c r="L97" s="208">
        <v>0</v>
      </c>
      <c r="M97" s="208">
        <v>0</v>
      </c>
      <c r="N97" s="208">
        <v>0</v>
      </c>
      <c r="O97" s="208">
        <v>0</v>
      </c>
      <c r="P97" s="208">
        <v>2</v>
      </c>
      <c r="Q97" s="208">
        <v>0</v>
      </c>
      <c r="R97" s="208">
        <v>16</v>
      </c>
      <c r="S97" s="208">
        <v>0</v>
      </c>
      <c r="T97" s="208">
        <v>0</v>
      </c>
      <c r="U97" s="208">
        <v>0</v>
      </c>
      <c r="V97" s="208">
        <v>0</v>
      </c>
      <c r="W97" s="208">
        <v>14</v>
      </c>
      <c r="X97" s="208">
        <v>75</v>
      </c>
      <c r="Y97" s="277">
        <v>0</v>
      </c>
      <c r="Z97" s="277">
        <v>0</v>
      </c>
      <c r="AA97" s="277">
        <v>0</v>
      </c>
    </row>
    <row r="98" spans="1:27" ht="9.75">
      <c r="A98" s="208" t="s">
        <v>163</v>
      </c>
      <c r="B98" s="208">
        <v>0</v>
      </c>
      <c r="C98" s="208">
        <v>0</v>
      </c>
      <c r="D98" s="208">
        <v>0</v>
      </c>
      <c r="E98" s="208">
        <v>0</v>
      </c>
      <c r="F98" s="208">
        <v>0</v>
      </c>
      <c r="G98" s="208">
        <v>0</v>
      </c>
      <c r="H98" s="208">
        <v>4</v>
      </c>
      <c r="I98" s="208">
        <v>0</v>
      </c>
      <c r="J98" s="208">
        <v>0</v>
      </c>
      <c r="K98" s="208">
        <v>0</v>
      </c>
      <c r="L98" s="208">
        <v>0</v>
      </c>
      <c r="M98" s="208">
        <v>0</v>
      </c>
      <c r="N98" s="208">
        <v>0</v>
      </c>
      <c r="O98" s="208">
        <v>0</v>
      </c>
      <c r="P98" s="208">
        <v>0</v>
      </c>
      <c r="Q98" s="208">
        <v>0</v>
      </c>
      <c r="R98" s="208">
        <v>0</v>
      </c>
      <c r="S98" s="208">
        <v>20</v>
      </c>
      <c r="T98" s="208">
        <v>0</v>
      </c>
      <c r="U98" s="208">
        <v>0</v>
      </c>
      <c r="V98" s="208">
        <v>0</v>
      </c>
      <c r="W98" s="208">
        <v>25</v>
      </c>
      <c r="X98" s="208">
        <v>211</v>
      </c>
      <c r="Y98" s="277">
        <v>1</v>
      </c>
      <c r="Z98" s="277">
        <v>0</v>
      </c>
      <c r="AA98" s="277">
        <v>0</v>
      </c>
    </row>
    <row r="99" spans="1:27" ht="9.75">
      <c r="A99" s="208" t="s">
        <v>354</v>
      </c>
      <c r="B99" s="208">
        <v>0</v>
      </c>
      <c r="C99" s="208">
        <v>0</v>
      </c>
      <c r="D99" s="208">
        <v>0</v>
      </c>
      <c r="E99" s="208">
        <v>0</v>
      </c>
      <c r="F99" s="208">
        <v>0</v>
      </c>
      <c r="G99" s="208">
        <v>0</v>
      </c>
      <c r="H99" s="208">
        <v>0</v>
      </c>
      <c r="I99" s="208">
        <v>23</v>
      </c>
      <c r="J99" s="208">
        <v>0</v>
      </c>
      <c r="K99" s="208">
        <v>0</v>
      </c>
      <c r="L99" s="208">
        <v>0</v>
      </c>
      <c r="M99" s="208">
        <v>0</v>
      </c>
      <c r="N99" s="208">
        <v>0</v>
      </c>
      <c r="O99" s="208">
        <v>0</v>
      </c>
      <c r="P99" s="208">
        <v>0</v>
      </c>
      <c r="Q99" s="208">
        <v>0</v>
      </c>
      <c r="R99" s="208">
        <v>0</v>
      </c>
      <c r="S99" s="208">
        <v>0</v>
      </c>
      <c r="T99" s="208">
        <v>0</v>
      </c>
      <c r="U99" s="208">
        <v>0</v>
      </c>
      <c r="V99" s="208">
        <v>0</v>
      </c>
      <c r="W99" s="208">
        <v>0</v>
      </c>
      <c r="X99" s="208">
        <v>739</v>
      </c>
      <c r="Y99" s="277">
        <v>0</v>
      </c>
      <c r="Z99" s="277">
        <v>0</v>
      </c>
      <c r="AA99" s="277">
        <v>0</v>
      </c>
    </row>
    <row r="100" spans="1:27" ht="9.75">
      <c r="A100" s="208" t="s">
        <v>355</v>
      </c>
      <c r="B100" s="208">
        <v>0</v>
      </c>
      <c r="C100" s="208">
        <v>0</v>
      </c>
      <c r="D100" s="208">
        <v>0</v>
      </c>
      <c r="E100" s="208">
        <v>0</v>
      </c>
      <c r="F100" s="208">
        <v>0</v>
      </c>
      <c r="G100" s="208">
        <v>0</v>
      </c>
      <c r="H100" s="208">
        <v>0</v>
      </c>
      <c r="I100" s="208">
        <v>0</v>
      </c>
      <c r="J100" s="208">
        <v>0</v>
      </c>
      <c r="K100" s="208">
        <v>0</v>
      </c>
      <c r="L100" s="208">
        <v>0</v>
      </c>
      <c r="M100" s="208">
        <v>0</v>
      </c>
      <c r="N100" s="208">
        <v>0</v>
      </c>
      <c r="O100" s="208">
        <v>0</v>
      </c>
      <c r="P100" s="208">
        <v>0</v>
      </c>
      <c r="Q100" s="208">
        <v>0</v>
      </c>
      <c r="R100" s="208">
        <v>0</v>
      </c>
      <c r="S100" s="208">
        <v>16</v>
      </c>
      <c r="T100" s="208">
        <v>0</v>
      </c>
      <c r="U100" s="208">
        <v>0</v>
      </c>
      <c r="V100" s="208">
        <v>0</v>
      </c>
      <c r="W100" s="208">
        <v>34</v>
      </c>
      <c r="X100" s="208">
        <v>292</v>
      </c>
      <c r="Y100" s="277">
        <v>0</v>
      </c>
      <c r="Z100" s="277">
        <v>0</v>
      </c>
      <c r="AA100" s="277">
        <v>0</v>
      </c>
    </row>
    <row r="101" spans="1:27" ht="9.75">
      <c r="A101" s="208" t="s">
        <v>356</v>
      </c>
      <c r="B101" s="208">
        <v>0</v>
      </c>
      <c r="C101" s="208">
        <v>0</v>
      </c>
      <c r="D101" s="208">
        <v>0</v>
      </c>
      <c r="E101" s="208">
        <v>0</v>
      </c>
      <c r="F101" s="208">
        <v>0</v>
      </c>
      <c r="G101" s="208">
        <v>0</v>
      </c>
      <c r="H101" s="208">
        <v>0</v>
      </c>
      <c r="I101" s="208">
        <v>0</v>
      </c>
      <c r="J101" s="208">
        <v>0</v>
      </c>
      <c r="K101" s="208">
        <v>0</v>
      </c>
      <c r="L101" s="208">
        <v>0</v>
      </c>
      <c r="M101" s="208">
        <v>0</v>
      </c>
      <c r="N101" s="208">
        <v>0</v>
      </c>
      <c r="O101" s="208">
        <v>0</v>
      </c>
      <c r="P101" s="208">
        <v>3</v>
      </c>
      <c r="Q101" s="208">
        <v>0</v>
      </c>
      <c r="R101" s="208">
        <v>18</v>
      </c>
      <c r="S101" s="208">
        <v>0</v>
      </c>
      <c r="T101" s="208">
        <v>0</v>
      </c>
      <c r="U101" s="208">
        <v>0</v>
      </c>
      <c r="V101" s="208">
        <v>0</v>
      </c>
      <c r="W101" s="208">
        <v>24</v>
      </c>
      <c r="X101" s="208">
        <v>168</v>
      </c>
      <c r="Y101" s="277">
        <v>0</v>
      </c>
      <c r="Z101" s="277">
        <v>0</v>
      </c>
      <c r="AA101" s="277">
        <v>0</v>
      </c>
    </row>
    <row r="102" spans="1:27" ht="9.75">
      <c r="A102" s="208" t="s">
        <v>406</v>
      </c>
      <c r="B102" s="208">
        <v>1</v>
      </c>
      <c r="C102" s="208">
        <v>0</v>
      </c>
      <c r="D102" s="208">
        <v>0</v>
      </c>
      <c r="E102" s="208">
        <v>0</v>
      </c>
      <c r="F102" s="208">
        <v>0</v>
      </c>
      <c r="G102" s="208">
        <v>2</v>
      </c>
      <c r="H102" s="208">
        <v>5</v>
      </c>
      <c r="I102" s="208">
        <v>0</v>
      </c>
      <c r="J102" s="208">
        <v>0</v>
      </c>
      <c r="K102" s="208">
        <v>0</v>
      </c>
      <c r="L102" s="208">
        <v>0</v>
      </c>
      <c r="M102" s="208">
        <v>0</v>
      </c>
      <c r="N102" s="208">
        <v>0</v>
      </c>
      <c r="O102" s="208">
        <v>0</v>
      </c>
      <c r="P102" s="208">
        <v>4</v>
      </c>
      <c r="Q102" s="208">
        <v>0</v>
      </c>
      <c r="R102" s="208">
        <v>7</v>
      </c>
      <c r="S102" s="208">
        <v>0</v>
      </c>
      <c r="T102" s="208">
        <v>0</v>
      </c>
      <c r="U102" s="208">
        <v>0</v>
      </c>
      <c r="V102" s="208">
        <v>0</v>
      </c>
      <c r="W102" s="208">
        <v>10</v>
      </c>
      <c r="X102" s="208">
        <v>47</v>
      </c>
      <c r="Y102" s="277">
        <v>0</v>
      </c>
      <c r="Z102" s="277">
        <v>0</v>
      </c>
      <c r="AA102" s="277">
        <v>0</v>
      </c>
    </row>
    <row r="103" spans="1:27" s="276" customFormat="1" ht="9.75">
      <c r="A103" s="277" t="s">
        <v>357</v>
      </c>
      <c r="B103" s="277">
        <v>0</v>
      </c>
      <c r="C103" s="277">
        <v>0</v>
      </c>
      <c r="D103" s="277">
        <v>0</v>
      </c>
      <c r="E103" s="277">
        <v>0</v>
      </c>
      <c r="F103" s="277">
        <v>0</v>
      </c>
      <c r="G103" s="277">
        <v>0</v>
      </c>
      <c r="H103" s="277">
        <v>1</v>
      </c>
      <c r="I103" s="277">
        <v>0</v>
      </c>
      <c r="J103" s="277">
        <v>0</v>
      </c>
      <c r="K103" s="277">
        <v>0</v>
      </c>
      <c r="L103" s="277">
        <v>0</v>
      </c>
      <c r="M103" s="277">
        <v>0</v>
      </c>
      <c r="N103" s="277">
        <v>0</v>
      </c>
      <c r="O103" s="277">
        <v>0</v>
      </c>
      <c r="P103" s="277">
        <v>1</v>
      </c>
      <c r="Q103" s="277">
        <v>0</v>
      </c>
      <c r="R103" s="277">
        <v>0</v>
      </c>
      <c r="S103" s="277">
        <v>37</v>
      </c>
      <c r="T103" s="277">
        <v>0</v>
      </c>
      <c r="U103" s="277">
        <v>0</v>
      </c>
      <c r="V103" s="277">
        <v>0</v>
      </c>
      <c r="W103" s="277">
        <v>47</v>
      </c>
      <c r="X103" s="277">
        <v>363</v>
      </c>
      <c r="Y103" s="277">
        <v>1</v>
      </c>
      <c r="Z103" s="277">
        <v>0</v>
      </c>
      <c r="AA103" s="277">
        <v>0</v>
      </c>
    </row>
    <row r="104" spans="1:27" s="276" customFormat="1" ht="9.75">
      <c r="A104" s="277" t="s">
        <v>358</v>
      </c>
      <c r="B104" s="277">
        <v>0</v>
      </c>
      <c r="C104" s="277">
        <v>0</v>
      </c>
      <c r="D104" s="277">
        <v>0</v>
      </c>
      <c r="E104" s="277">
        <v>0</v>
      </c>
      <c r="F104" s="277">
        <v>0</v>
      </c>
      <c r="G104" s="277">
        <v>1</v>
      </c>
      <c r="H104" s="277">
        <v>31</v>
      </c>
      <c r="I104" s="277">
        <v>0</v>
      </c>
      <c r="J104" s="277">
        <v>0</v>
      </c>
      <c r="K104" s="277">
        <v>0</v>
      </c>
      <c r="L104" s="277">
        <v>0</v>
      </c>
      <c r="M104" s="277">
        <v>0</v>
      </c>
      <c r="N104" s="277">
        <v>0</v>
      </c>
      <c r="O104" s="277">
        <v>0</v>
      </c>
      <c r="P104" s="277">
        <v>2</v>
      </c>
      <c r="Q104" s="277">
        <v>0</v>
      </c>
      <c r="R104" s="277">
        <v>0</v>
      </c>
      <c r="S104" s="277">
        <v>22</v>
      </c>
      <c r="T104" s="277">
        <v>0</v>
      </c>
      <c r="U104" s="277">
        <v>0</v>
      </c>
      <c r="V104" s="277">
        <v>0</v>
      </c>
      <c r="W104" s="277">
        <v>34</v>
      </c>
      <c r="X104" s="277">
        <v>295</v>
      </c>
      <c r="Y104" s="277">
        <v>6</v>
      </c>
      <c r="Z104" s="277">
        <v>1</v>
      </c>
      <c r="AA104" s="277">
        <v>0</v>
      </c>
    </row>
    <row r="105" spans="1:27" s="276" customFormat="1" ht="9.75">
      <c r="A105" s="277" t="s">
        <v>359</v>
      </c>
      <c r="B105" s="277">
        <v>0</v>
      </c>
      <c r="C105" s="277">
        <v>0</v>
      </c>
      <c r="D105" s="277">
        <v>0</v>
      </c>
      <c r="E105" s="277">
        <v>0</v>
      </c>
      <c r="F105" s="277">
        <v>0</v>
      </c>
      <c r="G105" s="277">
        <v>0</v>
      </c>
      <c r="H105" s="277">
        <v>1</v>
      </c>
      <c r="I105" s="277">
        <v>3</v>
      </c>
      <c r="J105" s="277">
        <v>0</v>
      </c>
      <c r="K105" s="277">
        <v>0</v>
      </c>
      <c r="L105" s="277">
        <v>0</v>
      </c>
      <c r="M105" s="277">
        <v>0</v>
      </c>
      <c r="N105" s="277">
        <v>0</v>
      </c>
      <c r="O105" s="277">
        <v>0</v>
      </c>
      <c r="P105" s="277">
        <v>0</v>
      </c>
      <c r="Q105" s="277">
        <v>0</v>
      </c>
      <c r="R105" s="277">
        <v>44</v>
      </c>
      <c r="S105" s="277">
        <v>0</v>
      </c>
      <c r="T105" s="277">
        <v>0</v>
      </c>
      <c r="U105" s="277">
        <v>0</v>
      </c>
      <c r="V105" s="277">
        <v>0</v>
      </c>
      <c r="W105" s="277">
        <v>46</v>
      </c>
      <c r="X105" s="277">
        <v>632</v>
      </c>
      <c r="Y105" s="277">
        <v>0</v>
      </c>
      <c r="Z105" s="277">
        <v>0</v>
      </c>
      <c r="AA105" s="277">
        <v>0</v>
      </c>
    </row>
    <row r="106" spans="1:27" s="276" customFormat="1" ht="9.75">
      <c r="A106" s="277" t="s">
        <v>232</v>
      </c>
      <c r="B106" s="277">
        <v>0</v>
      </c>
      <c r="C106" s="277">
        <v>8</v>
      </c>
      <c r="D106" s="277">
        <v>0</v>
      </c>
      <c r="E106" s="277">
        <v>0</v>
      </c>
      <c r="F106" s="277">
        <v>0</v>
      </c>
      <c r="G106" s="277">
        <v>9</v>
      </c>
      <c r="H106" s="277">
        <v>23</v>
      </c>
      <c r="I106" s="277">
        <v>0</v>
      </c>
      <c r="J106" s="277">
        <v>0</v>
      </c>
      <c r="K106" s="277">
        <v>0</v>
      </c>
      <c r="L106" s="277">
        <v>0</v>
      </c>
      <c r="M106" s="277">
        <v>0</v>
      </c>
      <c r="N106" s="277">
        <v>0</v>
      </c>
      <c r="O106" s="277">
        <v>0</v>
      </c>
      <c r="P106" s="277">
        <v>13</v>
      </c>
      <c r="Q106" s="277">
        <v>0</v>
      </c>
      <c r="R106" s="277">
        <v>0</v>
      </c>
      <c r="S106" s="277">
        <v>74</v>
      </c>
      <c r="T106" s="277">
        <v>0</v>
      </c>
      <c r="U106" s="277">
        <v>0</v>
      </c>
      <c r="V106" s="277">
        <v>0</v>
      </c>
      <c r="W106" s="277">
        <v>68</v>
      </c>
      <c r="X106" s="277">
        <v>1368</v>
      </c>
      <c r="Y106" s="277">
        <v>0</v>
      </c>
      <c r="Z106" s="277">
        <v>0</v>
      </c>
      <c r="AA106" s="277">
        <v>0</v>
      </c>
    </row>
    <row r="107" spans="1:27" s="276" customFormat="1" ht="9.75">
      <c r="A107" s="277" t="s">
        <v>164</v>
      </c>
      <c r="B107" s="277">
        <v>0</v>
      </c>
      <c r="C107" s="277">
        <v>4</v>
      </c>
      <c r="D107" s="277">
        <v>0</v>
      </c>
      <c r="E107" s="277">
        <v>0</v>
      </c>
      <c r="F107" s="277">
        <v>0</v>
      </c>
      <c r="G107" s="277">
        <v>8</v>
      </c>
      <c r="H107" s="277">
        <v>67</v>
      </c>
      <c r="I107" s="277">
        <v>18</v>
      </c>
      <c r="J107" s="277">
        <v>0</v>
      </c>
      <c r="K107" s="277">
        <v>0</v>
      </c>
      <c r="L107" s="277">
        <v>0</v>
      </c>
      <c r="M107" s="277">
        <v>0</v>
      </c>
      <c r="N107" s="277">
        <v>0</v>
      </c>
      <c r="O107" s="277">
        <v>0</v>
      </c>
      <c r="P107" s="277">
        <v>19</v>
      </c>
      <c r="Q107" s="277">
        <v>9</v>
      </c>
      <c r="R107" s="277">
        <v>0</v>
      </c>
      <c r="S107" s="277">
        <v>90</v>
      </c>
      <c r="T107" s="277">
        <v>0</v>
      </c>
      <c r="U107" s="277">
        <v>0</v>
      </c>
      <c r="V107" s="277">
        <v>0</v>
      </c>
      <c r="W107" s="277">
        <v>94</v>
      </c>
      <c r="X107" s="277">
        <v>1657</v>
      </c>
      <c r="Y107" s="277">
        <v>30</v>
      </c>
      <c r="Z107" s="277">
        <v>8</v>
      </c>
      <c r="AA107" s="277">
        <v>2</v>
      </c>
    </row>
    <row r="108" spans="1:27" s="276" customFormat="1" ht="9.75">
      <c r="A108" s="277" t="s">
        <v>360</v>
      </c>
      <c r="B108" s="277">
        <v>0</v>
      </c>
      <c r="C108" s="277">
        <v>0</v>
      </c>
      <c r="D108" s="277">
        <v>0</v>
      </c>
      <c r="E108" s="277">
        <v>0</v>
      </c>
      <c r="F108" s="277">
        <v>0</v>
      </c>
      <c r="G108" s="277">
        <v>1</v>
      </c>
      <c r="H108" s="277">
        <v>9</v>
      </c>
      <c r="I108" s="277">
        <v>0</v>
      </c>
      <c r="J108" s="277">
        <v>0</v>
      </c>
      <c r="K108" s="277">
        <v>0</v>
      </c>
      <c r="L108" s="277">
        <v>0</v>
      </c>
      <c r="M108" s="277">
        <v>0</v>
      </c>
      <c r="N108" s="277">
        <v>0</v>
      </c>
      <c r="O108" s="277">
        <v>0</v>
      </c>
      <c r="P108" s="277">
        <v>1</v>
      </c>
      <c r="Q108" s="277">
        <v>0</v>
      </c>
      <c r="R108" s="277">
        <v>0</v>
      </c>
      <c r="S108" s="277">
        <v>2</v>
      </c>
      <c r="T108" s="277">
        <v>0</v>
      </c>
      <c r="U108" s="277">
        <v>0</v>
      </c>
      <c r="V108" s="277">
        <v>0</v>
      </c>
      <c r="W108" s="277">
        <v>7</v>
      </c>
      <c r="X108" s="277">
        <v>66</v>
      </c>
      <c r="Y108" s="277">
        <v>0</v>
      </c>
      <c r="Z108" s="277">
        <v>0</v>
      </c>
      <c r="AA108" s="277">
        <v>0</v>
      </c>
    </row>
    <row r="109" spans="1:27" s="276" customFormat="1" ht="9.75">
      <c r="A109" s="277" t="s">
        <v>233</v>
      </c>
      <c r="B109" s="277">
        <v>0</v>
      </c>
      <c r="C109" s="277">
        <v>0</v>
      </c>
      <c r="D109" s="277">
        <v>0</v>
      </c>
      <c r="E109" s="277">
        <v>0</v>
      </c>
      <c r="F109" s="277">
        <v>0</v>
      </c>
      <c r="G109" s="277">
        <v>0</v>
      </c>
      <c r="H109" s="277">
        <v>1</v>
      </c>
      <c r="I109" s="277">
        <v>0</v>
      </c>
      <c r="J109" s="277">
        <v>0</v>
      </c>
      <c r="K109" s="277">
        <v>0</v>
      </c>
      <c r="L109" s="277">
        <v>0</v>
      </c>
      <c r="M109" s="277">
        <v>0</v>
      </c>
      <c r="N109" s="277">
        <v>0</v>
      </c>
      <c r="O109" s="277">
        <v>0</v>
      </c>
      <c r="P109" s="277">
        <v>0</v>
      </c>
      <c r="Q109" s="277">
        <v>0</v>
      </c>
      <c r="R109" s="277">
        <v>0</v>
      </c>
      <c r="S109" s="277">
        <v>19</v>
      </c>
      <c r="T109" s="277">
        <v>0</v>
      </c>
      <c r="U109" s="277">
        <v>0</v>
      </c>
      <c r="V109" s="277">
        <v>0</v>
      </c>
      <c r="W109" s="277">
        <v>23</v>
      </c>
      <c r="X109" s="277">
        <v>163</v>
      </c>
      <c r="Y109" s="277">
        <v>0</v>
      </c>
      <c r="Z109" s="277">
        <v>0</v>
      </c>
      <c r="AA109" s="277">
        <v>0</v>
      </c>
    </row>
    <row r="110" spans="1:27" s="276" customFormat="1" ht="9.75">
      <c r="A110" s="277" t="s">
        <v>234</v>
      </c>
      <c r="B110" s="277">
        <v>0</v>
      </c>
      <c r="C110" s="277">
        <v>1</v>
      </c>
      <c r="D110" s="277">
        <v>0</v>
      </c>
      <c r="E110" s="277">
        <v>0</v>
      </c>
      <c r="F110" s="277">
        <v>0</v>
      </c>
      <c r="G110" s="277">
        <v>5</v>
      </c>
      <c r="H110" s="277">
        <v>6</v>
      </c>
      <c r="I110" s="277">
        <v>0</v>
      </c>
      <c r="J110" s="277">
        <v>0</v>
      </c>
      <c r="K110" s="277">
        <v>0</v>
      </c>
      <c r="L110" s="277">
        <v>0</v>
      </c>
      <c r="M110" s="277">
        <v>0</v>
      </c>
      <c r="N110" s="277">
        <v>0</v>
      </c>
      <c r="O110" s="277">
        <v>0</v>
      </c>
      <c r="P110" s="277">
        <v>1</v>
      </c>
      <c r="Q110" s="277">
        <v>0</v>
      </c>
      <c r="R110" s="277">
        <v>0</v>
      </c>
      <c r="S110" s="277">
        <v>24</v>
      </c>
      <c r="T110" s="277">
        <v>0</v>
      </c>
      <c r="U110" s="277">
        <v>0</v>
      </c>
      <c r="V110" s="277">
        <v>0</v>
      </c>
      <c r="W110" s="277">
        <v>39</v>
      </c>
      <c r="X110" s="277">
        <v>68</v>
      </c>
      <c r="Y110" s="277">
        <v>3</v>
      </c>
      <c r="Z110" s="277">
        <v>0</v>
      </c>
      <c r="AA110" s="277">
        <v>0</v>
      </c>
    </row>
    <row r="111" spans="1:27" s="276" customFormat="1" ht="9.75">
      <c r="A111" s="277" t="s">
        <v>361</v>
      </c>
      <c r="B111" s="277">
        <v>0</v>
      </c>
      <c r="C111" s="277">
        <v>0</v>
      </c>
      <c r="D111" s="277">
        <v>0</v>
      </c>
      <c r="E111" s="277">
        <v>0</v>
      </c>
      <c r="F111" s="277">
        <v>0</v>
      </c>
      <c r="G111" s="277">
        <v>0</v>
      </c>
      <c r="H111" s="277">
        <v>12</v>
      </c>
      <c r="I111" s="277">
        <v>21</v>
      </c>
      <c r="J111" s="277">
        <v>0</v>
      </c>
      <c r="K111" s="277">
        <v>0</v>
      </c>
      <c r="L111" s="277">
        <v>0</v>
      </c>
      <c r="M111" s="277">
        <v>0</v>
      </c>
      <c r="N111" s="277">
        <v>0</v>
      </c>
      <c r="O111" s="277">
        <v>0</v>
      </c>
      <c r="P111" s="277">
        <v>0</v>
      </c>
      <c r="Q111" s="277">
        <v>0</v>
      </c>
      <c r="R111" s="277">
        <v>0</v>
      </c>
      <c r="S111" s="277">
        <v>0</v>
      </c>
      <c r="T111" s="277">
        <v>0</v>
      </c>
      <c r="U111" s="277">
        <v>0</v>
      </c>
      <c r="V111" s="277">
        <v>0</v>
      </c>
      <c r="W111" s="277">
        <v>0</v>
      </c>
      <c r="X111" s="277">
        <v>33</v>
      </c>
      <c r="Y111" s="277">
        <v>0</v>
      </c>
      <c r="Z111" s="277">
        <v>0</v>
      </c>
      <c r="AA111" s="277">
        <v>0</v>
      </c>
    </row>
    <row r="112" spans="1:27" s="276" customFormat="1" ht="9.75">
      <c r="A112" s="277" t="s">
        <v>362</v>
      </c>
      <c r="B112" s="277">
        <v>0</v>
      </c>
      <c r="C112" s="277">
        <v>0</v>
      </c>
      <c r="D112" s="277">
        <v>0</v>
      </c>
      <c r="E112" s="277">
        <v>0</v>
      </c>
      <c r="F112" s="277">
        <v>0</v>
      </c>
      <c r="G112" s="277">
        <v>0</v>
      </c>
      <c r="H112" s="277">
        <v>8</v>
      </c>
      <c r="I112" s="277">
        <v>0</v>
      </c>
      <c r="J112" s="277">
        <v>0</v>
      </c>
      <c r="K112" s="277">
        <v>0</v>
      </c>
      <c r="L112" s="277">
        <v>0</v>
      </c>
      <c r="M112" s="277">
        <v>0</v>
      </c>
      <c r="N112" s="277">
        <v>0</v>
      </c>
      <c r="O112" s="277">
        <v>0</v>
      </c>
      <c r="P112" s="277">
        <v>2</v>
      </c>
      <c r="Q112" s="277">
        <v>0</v>
      </c>
      <c r="R112" s="277">
        <v>0</v>
      </c>
      <c r="S112" s="277">
        <v>9</v>
      </c>
      <c r="T112" s="277">
        <v>0</v>
      </c>
      <c r="U112" s="277">
        <v>0</v>
      </c>
      <c r="V112" s="277">
        <v>0</v>
      </c>
      <c r="W112" s="277">
        <v>5</v>
      </c>
      <c r="X112" s="277">
        <v>61</v>
      </c>
      <c r="Y112" s="277">
        <v>0</v>
      </c>
      <c r="Z112" s="277">
        <v>0</v>
      </c>
      <c r="AA112" s="277">
        <v>0</v>
      </c>
    </row>
    <row r="113" spans="1:27" s="276" customFormat="1" ht="9.75">
      <c r="A113" s="277" t="s">
        <v>363</v>
      </c>
      <c r="B113" s="277">
        <v>0</v>
      </c>
      <c r="C113" s="277">
        <v>0</v>
      </c>
      <c r="D113" s="277">
        <v>0</v>
      </c>
      <c r="E113" s="277">
        <v>0</v>
      </c>
      <c r="F113" s="277">
        <v>0</v>
      </c>
      <c r="G113" s="277">
        <v>2</v>
      </c>
      <c r="H113" s="277">
        <v>19</v>
      </c>
      <c r="I113" s="277">
        <v>4</v>
      </c>
      <c r="J113" s="277">
        <v>0</v>
      </c>
      <c r="K113" s="277">
        <v>0</v>
      </c>
      <c r="L113" s="277">
        <v>0</v>
      </c>
      <c r="M113" s="277">
        <v>0</v>
      </c>
      <c r="N113" s="277">
        <v>0</v>
      </c>
      <c r="O113" s="277">
        <v>0</v>
      </c>
      <c r="P113" s="277">
        <v>5</v>
      </c>
      <c r="Q113" s="277">
        <v>0</v>
      </c>
      <c r="R113" s="277">
        <v>23</v>
      </c>
      <c r="S113" s="277">
        <v>0</v>
      </c>
      <c r="T113" s="277">
        <v>0</v>
      </c>
      <c r="U113" s="277">
        <v>0</v>
      </c>
      <c r="V113" s="277">
        <v>0</v>
      </c>
      <c r="W113" s="277">
        <v>21</v>
      </c>
      <c r="X113" s="277">
        <v>206</v>
      </c>
      <c r="Y113" s="277">
        <v>0</v>
      </c>
      <c r="Z113" s="277">
        <v>0</v>
      </c>
      <c r="AA113" s="277">
        <v>0</v>
      </c>
    </row>
    <row r="114" spans="1:27" s="276" customFormat="1" ht="9.75">
      <c r="A114" s="277" t="s">
        <v>235</v>
      </c>
      <c r="B114" s="277">
        <v>0</v>
      </c>
      <c r="C114" s="277">
        <v>0</v>
      </c>
      <c r="D114" s="277">
        <v>0</v>
      </c>
      <c r="E114" s="277">
        <v>0</v>
      </c>
      <c r="F114" s="277">
        <v>0</v>
      </c>
      <c r="G114" s="277">
        <v>0</v>
      </c>
      <c r="H114" s="277">
        <v>2</v>
      </c>
      <c r="I114" s="277">
        <v>0</v>
      </c>
      <c r="J114" s="277">
        <v>0</v>
      </c>
      <c r="K114" s="277">
        <v>0</v>
      </c>
      <c r="L114" s="277">
        <v>0</v>
      </c>
      <c r="M114" s="277">
        <v>0</v>
      </c>
      <c r="N114" s="277">
        <v>0</v>
      </c>
      <c r="O114" s="277">
        <v>0</v>
      </c>
      <c r="P114" s="277">
        <v>3</v>
      </c>
      <c r="Q114" s="277">
        <v>0</v>
      </c>
      <c r="R114" s="277">
        <v>0</v>
      </c>
      <c r="S114" s="277">
        <v>0</v>
      </c>
      <c r="T114" s="277">
        <v>0</v>
      </c>
      <c r="U114" s="277">
        <v>0</v>
      </c>
      <c r="V114" s="277">
        <v>0</v>
      </c>
      <c r="W114" s="277">
        <v>24</v>
      </c>
      <c r="X114" s="277">
        <v>178</v>
      </c>
      <c r="Y114" s="277">
        <v>0</v>
      </c>
      <c r="Z114" s="277">
        <v>0</v>
      </c>
      <c r="AA114" s="277">
        <v>0</v>
      </c>
    </row>
    <row r="115" spans="1:27" s="276" customFormat="1" ht="9.75">
      <c r="A115" s="277" t="s">
        <v>257</v>
      </c>
      <c r="B115" s="277">
        <v>0</v>
      </c>
      <c r="C115" s="277">
        <v>0</v>
      </c>
      <c r="D115" s="277">
        <v>0</v>
      </c>
      <c r="E115" s="277">
        <v>0</v>
      </c>
      <c r="F115" s="277">
        <v>0</v>
      </c>
      <c r="G115" s="277">
        <v>0</v>
      </c>
      <c r="H115" s="277">
        <v>2</v>
      </c>
      <c r="I115" s="277">
        <v>0</v>
      </c>
      <c r="J115" s="277">
        <v>0</v>
      </c>
      <c r="K115" s="277">
        <v>0</v>
      </c>
      <c r="L115" s="277">
        <v>0</v>
      </c>
      <c r="M115" s="277">
        <v>0</v>
      </c>
      <c r="N115" s="277">
        <v>0</v>
      </c>
      <c r="O115" s="277">
        <v>0</v>
      </c>
      <c r="P115" s="277">
        <v>0</v>
      </c>
      <c r="Q115" s="277">
        <v>0</v>
      </c>
      <c r="R115" s="277">
        <v>15</v>
      </c>
      <c r="S115" s="277">
        <v>0</v>
      </c>
      <c r="T115" s="277">
        <v>0</v>
      </c>
      <c r="U115" s="277">
        <v>0</v>
      </c>
      <c r="V115" s="277">
        <v>0</v>
      </c>
      <c r="W115" s="277">
        <v>9</v>
      </c>
      <c r="X115" s="277">
        <v>63</v>
      </c>
      <c r="Y115" s="277">
        <v>0</v>
      </c>
      <c r="Z115" s="277">
        <v>0</v>
      </c>
      <c r="AA115" s="277">
        <v>0</v>
      </c>
    </row>
    <row r="116" spans="1:27" s="276" customFormat="1" ht="9.75">
      <c r="A116" s="277" t="s">
        <v>407</v>
      </c>
      <c r="B116" s="277">
        <v>0</v>
      </c>
      <c r="C116" s="277">
        <v>0</v>
      </c>
      <c r="D116" s="277">
        <v>0</v>
      </c>
      <c r="E116" s="277">
        <v>0</v>
      </c>
      <c r="F116" s="277">
        <v>0</v>
      </c>
      <c r="G116" s="277">
        <v>0</v>
      </c>
      <c r="H116" s="277">
        <v>0</v>
      </c>
      <c r="I116" s="277">
        <v>0</v>
      </c>
      <c r="J116" s="277">
        <v>0</v>
      </c>
      <c r="K116" s="277">
        <v>0</v>
      </c>
      <c r="L116" s="277">
        <v>0</v>
      </c>
      <c r="M116" s="277">
        <v>0</v>
      </c>
      <c r="N116" s="277">
        <v>0</v>
      </c>
      <c r="O116" s="277">
        <v>0</v>
      </c>
      <c r="P116" s="277">
        <v>0</v>
      </c>
      <c r="Q116" s="277">
        <v>0</v>
      </c>
      <c r="R116" s="277">
        <v>23</v>
      </c>
      <c r="S116" s="277">
        <v>0</v>
      </c>
      <c r="T116" s="277">
        <v>0</v>
      </c>
      <c r="U116" s="277">
        <v>0</v>
      </c>
      <c r="V116" s="277">
        <v>0</v>
      </c>
      <c r="W116" s="277">
        <v>16</v>
      </c>
      <c r="X116" s="277">
        <v>141</v>
      </c>
      <c r="Y116" s="277">
        <v>0</v>
      </c>
      <c r="Z116" s="277">
        <v>0</v>
      </c>
      <c r="AA116" s="277">
        <v>0</v>
      </c>
    </row>
    <row r="117" spans="1:27" s="276" customFormat="1" ht="9.75">
      <c r="A117" s="277" t="s">
        <v>364</v>
      </c>
      <c r="B117" s="277">
        <v>0</v>
      </c>
      <c r="C117" s="277">
        <v>0</v>
      </c>
      <c r="D117" s="277">
        <v>0</v>
      </c>
      <c r="E117" s="277">
        <v>0</v>
      </c>
      <c r="F117" s="277">
        <v>0</v>
      </c>
      <c r="G117" s="277">
        <v>0</v>
      </c>
      <c r="H117" s="277">
        <v>0</v>
      </c>
      <c r="I117" s="277">
        <v>0</v>
      </c>
      <c r="J117" s="277">
        <v>0</v>
      </c>
      <c r="K117" s="277">
        <v>0</v>
      </c>
      <c r="L117" s="277">
        <v>0</v>
      </c>
      <c r="M117" s="277">
        <v>0</v>
      </c>
      <c r="N117" s="277">
        <v>0</v>
      </c>
      <c r="O117" s="277">
        <v>0</v>
      </c>
      <c r="P117" s="277">
        <v>0</v>
      </c>
      <c r="Q117" s="277">
        <v>0</v>
      </c>
      <c r="R117" s="277">
        <v>9</v>
      </c>
      <c r="S117" s="277">
        <v>0</v>
      </c>
      <c r="T117" s="277">
        <v>0</v>
      </c>
      <c r="U117" s="277">
        <v>0</v>
      </c>
      <c r="V117" s="277">
        <v>0</v>
      </c>
      <c r="W117" s="277">
        <v>4</v>
      </c>
      <c r="X117" s="277">
        <v>52</v>
      </c>
      <c r="Y117" s="277">
        <v>0</v>
      </c>
      <c r="Z117" s="277">
        <v>0</v>
      </c>
      <c r="AA117" s="277">
        <v>0</v>
      </c>
    </row>
    <row r="118" spans="1:27" s="276" customFormat="1" ht="9.75">
      <c r="A118" s="277" t="s">
        <v>165</v>
      </c>
      <c r="B118" s="277">
        <v>0</v>
      </c>
      <c r="C118" s="277">
        <v>0</v>
      </c>
      <c r="D118" s="277">
        <v>0</v>
      </c>
      <c r="E118" s="277">
        <v>0</v>
      </c>
      <c r="F118" s="277">
        <v>0</v>
      </c>
      <c r="G118" s="277">
        <v>1</v>
      </c>
      <c r="H118" s="277">
        <v>17</v>
      </c>
      <c r="I118" s="277">
        <v>0</v>
      </c>
      <c r="J118" s="277">
        <v>0</v>
      </c>
      <c r="K118" s="277">
        <v>0</v>
      </c>
      <c r="L118" s="277">
        <v>0</v>
      </c>
      <c r="M118" s="277">
        <v>0</v>
      </c>
      <c r="N118" s="277">
        <v>0</v>
      </c>
      <c r="O118" s="277">
        <v>0</v>
      </c>
      <c r="P118" s="277">
        <v>4</v>
      </c>
      <c r="Q118" s="277">
        <v>0</v>
      </c>
      <c r="R118" s="277">
        <v>0</v>
      </c>
      <c r="S118" s="277">
        <v>18</v>
      </c>
      <c r="T118" s="277">
        <v>0</v>
      </c>
      <c r="U118" s="277">
        <v>0</v>
      </c>
      <c r="V118" s="277">
        <v>0</v>
      </c>
      <c r="W118" s="277">
        <v>21</v>
      </c>
      <c r="X118" s="277">
        <v>128</v>
      </c>
      <c r="Y118" s="277">
        <v>0</v>
      </c>
      <c r="Z118" s="277">
        <v>0</v>
      </c>
      <c r="AA118" s="277">
        <v>0</v>
      </c>
    </row>
    <row r="119" spans="1:27" ht="9.75">
      <c r="A119" s="208" t="s">
        <v>236</v>
      </c>
      <c r="B119" s="208">
        <v>1</v>
      </c>
      <c r="C119" s="208">
        <v>0</v>
      </c>
      <c r="D119" s="208">
        <v>0</v>
      </c>
      <c r="E119" s="208">
        <v>0</v>
      </c>
      <c r="F119" s="208">
        <v>0</v>
      </c>
      <c r="G119" s="208">
        <v>1</v>
      </c>
      <c r="H119" s="208">
        <v>8</v>
      </c>
      <c r="I119" s="208">
        <v>0</v>
      </c>
      <c r="J119" s="208">
        <v>0</v>
      </c>
      <c r="K119" s="208">
        <v>0</v>
      </c>
      <c r="L119" s="208">
        <v>0</v>
      </c>
      <c r="M119" s="208">
        <v>0</v>
      </c>
      <c r="N119" s="208">
        <v>0</v>
      </c>
      <c r="O119" s="208">
        <v>0</v>
      </c>
      <c r="P119" s="208">
        <v>4</v>
      </c>
      <c r="Q119" s="208">
        <v>0</v>
      </c>
      <c r="R119" s="208">
        <v>11</v>
      </c>
      <c r="S119" s="208">
        <v>0</v>
      </c>
      <c r="T119" s="208">
        <v>0</v>
      </c>
      <c r="U119" s="208">
        <v>0</v>
      </c>
      <c r="V119" s="208">
        <v>0</v>
      </c>
      <c r="W119" s="208">
        <v>10</v>
      </c>
      <c r="X119" s="208">
        <v>76</v>
      </c>
      <c r="Y119" s="277">
        <v>0</v>
      </c>
      <c r="Z119" s="277">
        <v>0</v>
      </c>
      <c r="AA119" s="277">
        <v>0</v>
      </c>
    </row>
    <row r="120" spans="1:27" ht="9.75">
      <c r="A120" s="208" t="s">
        <v>408</v>
      </c>
      <c r="B120" s="208">
        <v>0</v>
      </c>
      <c r="C120" s="208">
        <v>0</v>
      </c>
      <c r="D120" s="208">
        <v>0</v>
      </c>
      <c r="E120" s="208">
        <v>0</v>
      </c>
      <c r="F120" s="208">
        <v>0</v>
      </c>
      <c r="G120" s="208">
        <v>0</v>
      </c>
      <c r="H120" s="208">
        <v>3</v>
      </c>
      <c r="I120" s="208">
        <v>0</v>
      </c>
      <c r="J120" s="208">
        <v>0</v>
      </c>
      <c r="K120" s="208">
        <v>0</v>
      </c>
      <c r="L120" s="208">
        <v>0</v>
      </c>
      <c r="M120" s="208">
        <v>0</v>
      </c>
      <c r="N120" s="208">
        <v>0</v>
      </c>
      <c r="O120" s="208">
        <v>0</v>
      </c>
      <c r="P120" s="208">
        <v>0</v>
      </c>
      <c r="Q120" s="208">
        <v>0</v>
      </c>
      <c r="R120" s="208">
        <v>11</v>
      </c>
      <c r="S120" s="208">
        <v>0</v>
      </c>
      <c r="T120" s="208">
        <v>0</v>
      </c>
      <c r="U120" s="208">
        <v>0</v>
      </c>
      <c r="V120" s="208">
        <v>0</v>
      </c>
      <c r="W120" s="208">
        <v>15</v>
      </c>
      <c r="X120" s="208">
        <v>151</v>
      </c>
      <c r="Y120" s="277">
        <v>0</v>
      </c>
      <c r="Z120" s="277">
        <v>0</v>
      </c>
      <c r="AA120" s="277">
        <v>0</v>
      </c>
    </row>
    <row r="121" spans="1:27" ht="9.75">
      <c r="A121" s="208" t="s">
        <v>237</v>
      </c>
      <c r="B121" s="208">
        <v>0</v>
      </c>
      <c r="C121" s="208">
        <v>0</v>
      </c>
      <c r="D121" s="208">
        <v>0</v>
      </c>
      <c r="E121" s="208">
        <v>0</v>
      </c>
      <c r="F121" s="208">
        <v>0</v>
      </c>
      <c r="G121" s="208">
        <v>0</v>
      </c>
      <c r="H121" s="208">
        <v>4</v>
      </c>
      <c r="I121" s="208">
        <v>0</v>
      </c>
      <c r="J121" s="208">
        <v>0</v>
      </c>
      <c r="K121" s="208">
        <v>0</v>
      </c>
      <c r="L121" s="208">
        <v>0</v>
      </c>
      <c r="M121" s="208">
        <v>0</v>
      </c>
      <c r="N121" s="208">
        <v>0</v>
      </c>
      <c r="O121" s="208">
        <v>0</v>
      </c>
      <c r="P121" s="208">
        <v>1</v>
      </c>
      <c r="Q121" s="208">
        <v>0</v>
      </c>
      <c r="R121" s="208">
        <v>14</v>
      </c>
      <c r="S121" s="208">
        <v>0</v>
      </c>
      <c r="T121" s="208">
        <v>0</v>
      </c>
      <c r="U121" s="208">
        <v>0</v>
      </c>
      <c r="V121" s="208">
        <v>0</v>
      </c>
      <c r="W121" s="208">
        <v>11</v>
      </c>
      <c r="X121" s="208">
        <v>104</v>
      </c>
      <c r="Y121" s="277">
        <v>0</v>
      </c>
      <c r="Z121" s="277">
        <v>0</v>
      </c>
      <c r="AA121" s="277">
        <v>0</v>
      </c>
    </row>
    <row r="122" spans="1:27" ht="9.75">
      <c r="A122" s="206" t="s">
        <v>238</v>
      </c>
      <c r="B122" s="208">
        <v>0</v>
      </c>
      <c r="C122" s="208">
        <v>0</v>
      </c>
      <c r="D122" s="208">
        <v>0</v>
      </c>
      <c r="E122" s="208">
        <v>0</v>
      </c>
      <c r="F122" s="208">
        <v>0</v>
      </c>
      <c r="G122" s="208">
        <v>1</v>
      </c>
      <c r="H122" s="208">
        <v>6</v>
      </c>
      <c r="I122" s="208">
        <v>0</v>
      </c>
      <c r="J122" s="208">
        <v>0</v>
      </c>
      <c r="K122" s="208">
        <v>0</v>
      </c>
      <c r="L122" s="208">
        <v>0</v>
      </c>
      <c r="M122" s="208">
        <v>0</v>
      </c>
      <c r="N122" s="208">
        <v>0</v>
      </c>
      <c r="O122" s="208">
        <v>0</v>
      </c>
      <c r="P122" s="208">
        <v>0</v>
      </c>
      <c r="Q122" s="208">
        <v>0</v>
      </c>
      <c r="R122" s="208">
        <v>13</v>
      </c>
      <c r="S122" s="208">
        <v>0</v>
      </c>
      <c r="T122" s="208">
        <v>0</v>
      </c>
      <c r="U122" s="208">
        <v>0</v>
      </c>
      <c r="V122" s="208">
        <v>0</v>
      </c>
      <c r="W122" s="208">
        <v>12</v>
      </c>
      <c r="X122" s="208">
        <v>72</v>
      </c>
      <c r="Y122" s="277">
        <v>0</v>
      </c>
      <c r="Z122" s="277">
        <v>0</v>
      </c>
      <c r="AA122" s="277">
        <v>0</v>
      </c>
    </row>
    <row r="123" spans="1:27" ht="9.75">
      <c r="A123" s="208" t="s">
        <v>250</v>
      </c>
      <c r="B123" s="208">
        <v>0</v>
      </c>
      <c r="C123" s="208">
        <v>0</v>
      </c>
      <c r="D123" s="208">
        <v>0</v>
      </c>
      <c r="E123" s="208">
        <v>0</v>
      </c>
      <c r="F123" s="208">
        <v>0</v>
      </c>
      <c r="G123" s="208">
        <v>1</v>
      </c>
      <c r="H123" s="208">
        <v>8</v>
      </c>
      <c r="I123" s="208">
        <v>0</v>
      </c>
      <c r="J123" s="208">
        <v>0</v>
      </c>
      <c r="K123" s="208">
        <v>0</v>
      </c>
      <c r="L123" s="208">
        <v>0</v>
      </c>
      <c r="M123" s="208">
        <v>0</v>
      </c>
      <c r="N123" s="208">
        <v>0</v>
      </c>
      <c r="O123" s="208">
        <v>0</v>
      </c>
      <c r="P123" s="208">
        <v>1</v>
      </c>
      <c r="Q123" s="208">
        <v>0</v>
      </c>
      <c r="R123" s="208">
        <v>0</v>
      </c>
      <c r="S123" s="208">
        <v>13</v>
      </c>
      <c r="T123" s="208">
        <v>0</v>
      </c>
      <c r="U123" s="208">
        <v>0</v>
      </c>
      <c r="V123" s="208">
        <v>0</v>
      </c>
      <c r="W123" s="208">
        <v>15</v>
      </c>
      <c r="X123" s="208">
        <v>128</v>
      </c>
      <c r="Y123" s="277">
        <v>0</v>
      </c>
      <c r="Z123" s="277">
        <v>0</v>
      </c>
      <c r="AA123" s="277">
        <v>0</v>
      </c>
    </row>
    <row r="124" spans="1:27" ht="9.75">
      <c r="A124" s="208" t="s">
        <v>409</v>
      </c>
      <c r="B124" s="208">
        <v>0</v>
      </c>
      <c r="C124" s="208">
        <v>2</v>
      </c>
      <c r="D124" s="208">
        <v>0</v>
      </c>
      <c r="E124" s="208">
        <v>0</v>
      </c>
      <c r="F124" s="208">
        <v>0</v>
      </c>
      <c r="G124" s="208">
        <v>1</v>
      </c>
      <c r="H124" s="208">
        <v>7</v>
      </c>
      <c r="I124" s="208">
        <v>0</v>
      </c>
      <c r="J124" s="208">
        <v>0</v>
      </c>
      <c r="K124" s="208">
        <v>0</v>
      </c>
      <c r="L124" s="208">
        <v>0</v>
      </c>
      <c r="M124" s="208">
        <v>0</v>
      </c>
      <c r="N124" s="208">
        <v>0</v>
      </c>
      <c r="O124" s="208">
        <v>0</v>
      </c>
      <c r="P124" s="208">
        <v>0</v>
      </c>
      <c r="Q124" s="208">
        <v>0</v>
      </c>
      <c r="R124" s="208">
        <v>0</v>
      </c>
      <c r="S124" s="208">
        <v>10</v>
      </c>
      <c r="T124" s="208">
        <v>0</v>
      </c>
      <c r="U124" s="208">
        <v>0</v>
      </c>
      <c r="V124" s="208">
        <v>0</v>
      </c>
      <c r="W124" s="208">
        <v>18</v>
      </c>
      <c r="X124" s="208">
        <v>127</v>
      </c>
      <c r="Y124" s="277">
        <v>0</v>
      </c>
      <c r="Z124" s="277">
        <v>0</v>
      </c>
      <c r="AA124" s="277">
        <v>0</v>
      </c>
    </row>
    <row r="125" spans="1:27" ht="9.75">
      <c r="A125" s="208" t="s">
        <v>410</v>
      </c>
      <c r="B125" s="208">
        <v>0</v>
      </c>
      <c r="C125" s="208">
        <v>1</v>
      </c>
      <c r="D125" s="208">
        <v>0</v>
      </c>
      <c r="E125" s="208">
        <v>0</v>
      </c>
      <c r="F125" s="208">
        <v>0</v>
      </c>
      <c r="G125" s="208">
        <v>2</v>
      </c>
      <c r="H125" s="208">
        <v>7</v>
      </c>
      <c r="I125" s="208">
        <v>0</v>
      </c>
      <c r="J125" s="208">
        <v>0</v>
      </c>
      <c r="K125" s="208">
        <v>0</v>
      </c>
      <c r="L125" s="208">
        <v>0</v>
      </c>
      <c r="M125" s="208">
        <v>0</v>
      </c>
      <c r="N125" s="208">
        <v>0</v>
      </c>
      <c r="O125" s="208">
        <v>0</v>
      </c>
      <c r="P125" s="208">
        <v>0</v>
      </c>
      <c r="Q125" s="208">
        <v>0</v>
      </c>
      <c r="R125" s="208">
        <v>0</v>
      </c>
      <c r="S125" s="208">
        <v>31</v>
      </c>
      <c r="T125" s="208">
        <v>0</v>
      </c>
      <c r="U125" s="208">
        <v>0</v>
      </c>
      <c r="V125" s="208">
        <v>0</v>
      </c>
      <c r="W125" s="208">
        <v>38</v>
      </c>
      <c r="X125" s="208">
        <v>266</v>
      </c>
      <c r="Y125" s="277">
        <v>0</v>
      </c>
      <c r="Z125" s="277">
        <v>0</v>
      </c>
      <c r="AA125" s="277">
        <v>0</v>
      </c>
    </row>
    <row r="126" spans="1:27" ht="9.75">
      <c r="A126" s="208" t="s">
        <v>166</v>
      </c>
      <c r="B126" s="208">
        <v>0</v>
      </c>
      <c r="C126" s="208">
        <v>0</v>
      </c>
      <c r="D126" s="208">
        <v>0</v>
      </c>
      <c r="E126" s="208">
        <v>0</v>
      </c>
      <c r="F126" s="208">
        <v>0</v>
      </c>
      <c r="G126" s="208">
        <v>0</v>
      </c>
      <c r="H126" s="208">
        <v>10</v>
      </c>
      <c r="I126" s="208">
        <v>3</v>
      </c>
      <c r="J126" s="208">
        <v>0</v>
      </c>
      <c r="K126" s="208">
        <v>0</v>
      </c>
      <c r="L126" s="208">
        <v>0</v>
      </c>
      <c r="M126" s="208">
        <v>0</v>
      </c>
      <c r="N126" s="208">
        <v>0</v>
      </c>
      <c r="O126" s="208">
        <v>0</v>
      </c>
      <c r="P126" s="208">
        <v>4</v>
      </c>
      <c r="Q126" s="208">
        <v>2</v>
      </c>
      <c r="R126" s="208">
        <v>36</v>
      </c>
      <c r="S126" s="208">
        <v>0</v>
      </c>
      <c r="T126" s="208">
        <v>0</v>
      </c>
      <c r="U126" s="208">
        <v>0</v>
      </c>
      <c r="V126" s="208">
        <v>0</v>
      </c>
      <c r="W126" s="208">
        <v>59</v>
      </c>
      <c r="X126" s="208">
        <v>683</v>
      </c>
      <c r="Y126" s="277">
        <v>0</v>
      </c>
      <c r="Z126" s="277">
        <v>0</v>
      </c>
      <c r="AA126" s="277">
        <v>0</v>
      </c>
    </row>
    <row r="127" spans="1:27" ht="9.75">
      <c r="A127" s="206" t="s">
        <v>258</v>
      </c>
      <c r="B127" s="208">
        <v>0</v>
      </c>
      <c r="C127" s="208">
        <v>0</v>
      </c>
      <c r="D127" s="208">
        <v>0</v>
      </c>
      <c r="E127" s="208">
        <v>0</v>
      </c>
      <c r="F127" s="208">
        <v>0</v>
      </c>
      <c r="G127" s="208">
        <v>0</v>
      </c>
      <c r="H127" s="208">
        <v>1</v>
      </c>
      <c r="I127" s="208">
        <v>0</v>
      </c>
      <c r="J127" s="208">
        <v>0</v>
      </c>
      <c r="K127" s="208">
        <v>0</v>
      </c>
      <c r="L127" s="208">
        <v>0</v>
      </c>
      <c r="M127" s="208">
        <v>0</v>
      </c>
      <c r="N127" s="208">
        <v>0</v>
      </c>
      <c r="O127" s="208">
        <v>0</v>
      </c>
      <c r="P127" s="208">
        <v>0</v>
      </c>
      <c r="Q127" s="208">
        <v>0</v>
      </c>
      <c r="R127" s="208">
        <v>10</v>
      </c>
      <c r="S127" s="208">
        <v>0</v>
      </c>
      <c r="T127" s="208">
        <v>0</v>
      </c>
      <c r="U127" s="208">
        <v>0</v>
      </c>
      <c r="V127" s="208">
        <v>0</v>
      </c>
      <c r="W127" s="208">
        <v>7</v>
      </c>
      <c r="X127" s="208">
        <v>16</v>
      </c>
      <c r="Y127" s="277">
        <v>0</v>
      </c>
      <c r="Z127" s="277">
        <v>0</v>
      </c>
      <c r="AA127" s="277">
        <v>0</v>
      </c>
    </row>
    <row r="128" spans="1:27" ht="9.75">
      <c r="A128" s="208" t="s">
        <v>239</v>
      </c>
      <c r="B128" s="208">
        <v>2</v>
      </c>
      <c r="C128" s="208">
        <v>0</v>
      </c>
      <c r="D128" s="208">
        <v>0</v>
      </c>
      <c r="E128" s="208">
        <v>0</v>
      </c>
      <c r="F128" s="208">
        <v>0</v>
      </c>
      <c r="G128" s="208">
        <v>1</v>
      </c>
      <c r="H128" s="208">
        <v>4</v>
      </c>
      <c r="I128" s="208">
        <v>0</v>
      </c>
      <c r="J128" s="208">
        <v>0</v>
      </c>
      <c r="K128" s="208">
        <v>0</v>
      </c>
      <c r="L128" s="208">
        <v>0</v>
      </c>
      <c r="M128" s="208">
        <v>0</v>
      </c>
      <c r="N128" s="208">
        <v>0</v>
      </c>
      <c r="O128" s="208">
        <v>0</v>
      </c>
      <c r="P128" s="208">
        <v>1</v>
      </c>
      <c r="Q128" s="208">
        <v>0</v>
      </c>
      <c r="R128" s="208">
        <v>20</v>
      </c>
      <c r="S128" s="208">
        <v>0</v>
      </c>
      <c r="T128" s="208">
        <v>0</v>
      </c>
      <c r="U128" s="208">
        <v>0</v>
      </c>
      <c r="V128" s="208">
        <v>0</v>
      </c>
      <c r="W128" s="208">
        <v>6</v>
      </c>
      <c r="X128" s="208">
        <v>78</v>
      </c>
      <c r="Y128" s="277">
        <v>0</v>
      </c>
      <c r="Z128" s="277">
        <v>0</v>
      </c>
      <c r="AA128" s="277">
        <v>0</v>
      </c>
    </row>
    <row r="129" spans="1:27" ht="9.75">
      <c r="A129" s="206" t="s">
        <v>259</v>
      </c>
      <c r="B129" s="208">
        <v>0</v>
      </c>
      <c r="C129" s="208">
        <v>0</v>
      </c>
      <c r="D129" s="208">
        <v>0</v>
      </c>
      <c r="E129" s="208">
        <v>0</v>
      </c>
      <c r="F129" s="208">
        <v>0</v>
      </c>
      <c r="G129" s="208">
        <v>0</v>
      </c>
      <c r="H129" s="208">
        <v>10</v>
      </c>
      <c r="I129" s="208">
        <v>0</v>
      </c>
      <c r="J129" s="208">
        <v>0</v>
      </c>
      <c r="K129" s="208">
        <v>0</v>
      </c>
      <c r="L129" s="208">
        <v>0</v>
      </c>
      <c r="M129" s="208">
        <v>0</v>
      </c>
      <c r="N129" s="208">
        <v>0</v>
      </c>
      <c r="O129" s="208">
        <v>0</v>
      </c>
      <c r="P129" s="208">
        <v>0</v>
      </c>
      <c r="Q129" s="208">
        <v>0</v>
      </c>
      <c r="R129" s="208">
        <v>22</v>
      </c>
      <c r="S129" s="208">
        <v>0</v>
      </c>
      <c r="T129" s="208">
        <v>0</v>
      </c>
      <c r="U129" s="208">
        <v>0</v>
      </c>
      <c r="V129" s="208">
        <v>0</v>
      </c>
      <c r="W129" s="208">
        <v>22</v>
      </c>
      <c r="X129" s="208">
        <v>143</v>
      </c>
      <c r="Y129" s="277">
        <v>0</v>
      </c>
      <c r="Z129" s="277">
        <v>0</v>
      </c>
      <c r="AA129" s="277">
        <v>0</v>
      </c>
    </row>
    <row r="130" spans="1:27" ht="9.75">
      <c r="A130" s="207" t="s">
        <v>365</v>
      </c>
      <c r="B130" s="208">
        <v>1</v>
      </c>
      <c r="C130" s="208">
        <v>0</v>
      </c>
      <c r="D130" s="208">
        <v>0</v>
      </c>
      <c r="E130" s="208">
        <v>0</v>
      </c>
      <c r="F130" s="208">
        <v>0</v>
      </c>
      <c r="G130" s="208">
        <v>1</v>
      </c>
      <c r="H130" s="208">
        <v>8</v>
      </c>
      <c r="I130" s="208">
        <v>0</v>
      </c>
      <c r="J130" s="208">
        <v>0</v>
      </c>
      <c r="K130" s="208">
        <v>0</v>
      </c>
      <c r="L130" s="208">
        <v>0</v>
      </c>
      <c r="M130" s="208">
        <v>0</v>
      </c>
      <c r="N130" s="208">
        <v>0</v>
      </c>
      <c r="O130" s="208">
        <v>0</v>
      </c>
      <c r="P130" s="208">
        <v>2</v>
      </c>
      <c r="Q130" s="208">
        <v>0</v>
      </c>
      <c r="R130" s="208">
        <v>21</v>
      </c>
      <c r="S130" s="208">
        <v>0</v>
      </c>
      <c r="T130" s="208">
        <v>0</v>
      </c>
      <c r="U130" s="208">
        <v>0</v>
      </c>
      <c r="V130" s="208">
        <v>0</v>
      </c>
      <c r="W130" s="208">
        <v>22</v>
      </c>
      <c r="X130" s="208">
        <v>125</v>
      </c>
      <c r="Y130" s="277">
        <v>0</v>
      </c>
      <c r="Z130" s="277">
        <v>0</v>
      </c>
      <c r="AA130" s="277">
        <v>0</v>
      </c>
    </row>
    <row r="131" spans="1:27" ht="9.75">
      <c r="A131" s="206" t="s">
        <v>366</v>
      </c>
      <c r="B131" s="208">
        <v>0</v>
      </c>
      <c r="C131" s="208">
        <v>4</v>
      </c>
      <c r="D131" s="208">
        <v>0</v>
      </c>
      <c r="E131" s="208">
        <v>0</v>
      </c>
      <c r="F131" s="208">
        <v>0</v>
      </c>
      <c r="G131" s="208">
        <v>11</v>
      </c>
      <c r="H131" s="208">
        <v>83</v>
      </c>
      <c r="I131" s="208">
        <v>0</v>
      </c>
      <c r="J131" s="208">
        <v>0</v>
      </c>
      <c r="K131" s="208">
        <v>0</v>
      </c>
      <c r="L131" s="208">
        <v>0</v>
      </c>
      <c r="M131" s="208">
        <v>0</v>
      </c>
      <c r="N131" s="208">
        <v>0</v>
      </c>
      <c r="O131" s="208">
        <v>0</v>
      </c>
      <c r="P131" s="208">
        <v>3</v>
      </c>
      <c r="Q131" s="208">
        <v>0</v>
      </c>
      <c r="R131" s="208">
        <v>0</v>
      </c>
      <c r="S131" s="208">
        <v>120</v>
      </c>
      <c r="T131" s="208">
        <v>0</v>
      </c>
      <c r="U131" s="208">
        <v>0</v>
      </c>
      <c r="V131" s="208">
        <v>0</v>
      </c>
      <c r="W131" s="208">
        <v>125</v>
      </c>
      <c r="X131" s="208">
        <v>840</v>
      </c>
      <c r="Y131" s="277">
        <v>8</v>
      </c>
      <c r="Z131" s="277">
        <v>0</v>
      </c>
      <c r="AA131" s="277">
        <v>0</v>
      </c>
    </row>
    <row r="132" spans="1:27" ht="9.75">
      <c r="A132" s="210" t="s">
        <v>260</v>
      </c>
      <c r="B132" s="208">
        <v>2</v>
      </c>
      <c r="C132" s="208">
        <v>0</v>
      </c>
      <c r="D132" s="208">
        <v>0</v>
      </c>
      <c r="E132" s="208">
        <v>0</v>
      </c>
      <c r="F132" s="208">
        <v>0</v>
      </c>
      <c r="G132" s="208">
        <v>1</v>
      </c>
      <c r="H132" s="208">
        <v>6</v>
      </c>
      <c r="I132" s="208">
        <v>0</v>
      </c>
      <c r="J132" s="208">
        <v>0</v>
      </c>
      <c r="K132" s="208">
        <v>0</v>
      </c>
      <c r="L132" s="208">
        <v>0</v>
      </c>
      <c r="M132" s="208">
        <v>0</v>
      </c>
      <c r="N132" s="208">
        <v>0</v>
      </c>
      <c r="O132" s="208">
        <v>0</v>
      </c>
      <c r="P132" s="208">
        <v>0</v>
      </c>
      <c r="Q132" s="208">
        <v>0</v>
      </c>
      <c r="R132" s="208">
        <v>15</v>
      </c>
      <c r="S132" s="208">
        <v>0</v>
      </c>
      <c r="T132" s="208">
        <v>7</v>
      </c>
      <c r="U132" s="208">
        <v>0</v>
      </c>
      <c r="V132" s="208">
        <v>0</v>
      </c>
      <c r="W132" s="208">
        <v>14</v>
      </c>
      <c r="X132" s="208">
        <v>100</v>
      </c>
      <c r="Y132" s="277">
        <v>0</v>
      </c>
      <c r="Z132" s="277">
        <v>0</v>
      </c>
      <c r="AA132" s="277">
        <v>0</v>
      </c>
    </row>
    <row r="133" spans="1:27" ht="9.75">
      <c r="A133" s="206" t="s">
        <v>261</v>
      </c>
      <c r="B133" s="208">
        <v>0</v>
      </c>
      <c r="C133" s="208">
        <v>0</v>
      </c>
      <c r="D133" s="208">
        <v>0</v>
      </c>
      <c r="E133" s="208">
        <v>0</v>
      </c>
      <c r="F133" s="208">
        <v>0</v>
      </c>
      <c r="G133" s="208">
        <v>1</v>
      </c>
      <c r="H133" s="208">
        <v>9</v>
      </c>
      <c r="I133" s="208">
        <v>0</v>
      </c>
      <c r="J133" s="208">
        <v>0</v>
      </c>
      <c r="K133" s="208">
        <v>0</v>
      </c>
      <c r="L133" s="208">
        <v>0</v>
      </c>
      <c r="M133" s="208">
        <v>0</v>
      </c>
      <c r="N133" s="208">
        <v>0</v>
      </c>
      <c r="O133" s="208">
        <v>0</v>
      </c>
      <c r="P133" s="208">
        <v>1</v>
      </c>
      <c r="Q133" s="208">
        <v>0</v>
      </c>
      <c r="R133" s="208">
        <v>0</v>
      </c>
      <c r="S133" s="208">
        <v>0</v>
      </c>
      <c r="T133" s="208">
        <v>0</v>
      </c>
      <c r="U133" s="208">
        <v>0</v>
      </c>
      <c r="V133" s="208">
        <v>0</v>
      </c>
      <c r="W133" s="208">
        <v>15</v>
      </c>
      <c r="X133" s="208">
        <v>162</v>
      </c>
      <c r="Y133" s="277">
        <v>0</v>
      </c>
      <c r="Z133" s="277">
        <v>0</v>
      </c>
      <c r="AA133" s="277">
        <v>0</v>
      </c>
    </row>
    <row r="134" spans="1:27" ht="9.75">
      <c r="A134" s="209" t="s">
        <v>367</v>
      </c>
      <c r="B134" s="208">
        <v>0</v>
      </c>
      <c r="C134" s="208">
        <v>0</v>
      </c>
      <c r="D134" s="208">
        <v>0</v>
      </c>
      <c r="E134" s="208">
        <v>0</v>
      </c>
      <c r="F134" s="208">
        <v>0</v>
      </c>
      <c r="G134" s="208">
        <v>0</v>
      </c>
      <c r="H134" s="208">
        <v>6</v>
      </c>
      <c r="I134" s="208">
        <v>0</v>
      </c>
      <c r="J134" s="208">
        <v>0</v>
      </c>
      <c r="K134" s="208">
        <v>0</v>
      </c>
      <c r="L134" s="208">
        <v>0</v>
      </c>
      <c r="M134" s="208">
        <v>0</v>
      </c>
      <c r="N134" s="208">
        <v>0</v>
      </c>
      <c r="O134" s="208">
        <v>0</v>
      </c>
      <c r="P134" s="208">
        <v>0</v>
      </c>
      <c r="Q134" s="208">
        <v>0</v>
      </c>
      <c r="R134" s="208">
        <v>0</v>
      </c>
      <c r="S134" s="208">
        <v>8</v>
      </c>
      <c r="T134" s="208">
        <v>0</v>
      </c>
      <c r="U134" s="208">
        <v>0</v>
      </c>
      <c r="V134" s="208">
        <v>0</v>
      </c>
      <c r="W134" s="208">
        <v>9</v>
      </c>
      <c r="X134" s="208">
        <v>124</v>
      </c>
      <c r="Y134" s="277">
        <v>0</v>
      </c>
      <c r="Z134" s="277">
        <v>0</v>
      </c>
      <c r="AA134" s="277">
        <v>0</v>
      </c>
    </row>
    <row r="135" spans="1:27" ht="9.75">
      <c r="A135" s="208" t="s">
        <v>368</v>
      </c>
      <c r="B135" s="208">
        <v>0</v>
      </c>
      <c r="C135" s="208">
        <v>0</v>
      </c>
      <c r="D135" s="208">
        <v>0</v>
      </c>
      <c r="E135" s="208">
        <v>0</v>
      </c>
      <c r="F135" s="208">
        <v>0</v>
      </c>
      <c r="G135" s="208">
        <v>0</v>
      </c>
      <c r="H135" s="208">
        <v>4</v>
      </c>
      <c r="I135" s="208">
        <v>0</v>
      </c>
      <c r="J135" s="208">
        <v>0</v>
      </c>
      <c r="K135" s="208">
        <v>0</v>
      </c>
      <c r="L135" s="208">
        <v>0</v>
      </c>
      <c r="M135" s="208">
        <v>0</v>
      </c>
      <c r="N135" s="208">
        <v>0</v>
      </c>
      <c r="O135" s="208">
        <v>0</v>
      </c>
      <c r="P135" s="208">
        <v>0</v>
      </c>
      <c r="Q135" s="208">
        <v>0</v>
      </c>
      <c r="R135" s="208">
        <v>4</v>
      </c>
      <c r="S135" s="208">
        <v>0</v>
      </c>
      <c r="T135" s="208">
        <v>0</v>
      </c>
      <c r="U135" s="208">
        <v>0</v>
      </c>
      <c r="V135" s="208">
        <v>0</v>
      </c>
      <c r="W135" s="208">
        <v>1</v>
      </c>
      <c r="X135" s="208">
        <v>45</v>
      </c>
      <c r="Y135" s="277">
        <v>0</v>
      </c>
      <c r="Z135" s="277">
        <v>0</v>
      </c>
      <c r="AA135" s="277">
        <v>0</v>
      </c>
    </row>
    <row r="136" spans="1:27" ht="9.75">
      <c r="A136" s="208" t="s">
        <v>369</v>
      </c>
      <c r="B136" s="208">
        <v>0</v>
      </c>
      <c r="C136" s="208">
        <v>0</v>
      </c>
      <c r="D136" s="208">
        <v>0</v>
      </c>
      <c r="E136" s="208">
        <v>0</v>
      </c>
      <c r="F136" s="208">
        <v>0</v>
      </c>
      <c r="G136" s="208">
        <v>1</v>
      </c>
      <c r="H136" s="208">
        <v>13</v>
      </c>
      <c r="I136" s="208">
        <v>6</v>
      </c>
      <c r="J136" s="208">
        <v>0</v>
      </c>
      <c r="K136" s="208">
        <v>0</v>
      </c>
      <c r="L136" s="208">
        <v>0</v>
      </c>
      <c r="M136" s="208">
        <v>0</v>
      </c>
      <c r="N136" s="208">
        <v>0</v>
      </c>
      <c r="O136" s="208">
        <v>0</v>
      </c>
      <c r="P136" s="208">
        <v>15</v>
      </c>
      <c r="Q136" s="208">
        <v>7</v>
      </c>
      <c r="R136" s="208">
        <v>32</v>
      </c>
      <c r="S136" s="208">
        <v>0</v>
      </c>
      <c r="T136" s="208">
        <v>0</v>
      </c>
      <c r="U136" s="208">
        <v>0</v>
      </c>
      <c r="V136" s="208">
        <v>0</v>
      </c>
      <c r="W136" s="208">
        <v>52</v>
      </c>
      <c r="X136" s="208">
        <v>763</v>
      </c>
      <c r="Y136" s="277">
        <v>0</v>
      </c>
      <c r="Z136" s="277">
        <v>0</v>
      </c>
      <c r="AA136" s="277">
        <v>0</v>
      </c>
    </row>
    <row r="137" spans="1:27" ht="9.75">
      <c r="A137" s="208" t="s">
        <v>370</v>
      </c>
      <c r="B137" s="208">
        <v>5</v>
      </c>
      <c r="C137" s="208">
        <v>0</v>
      </c>
      <c r="D137" s="208">
        <v>0</v>
      </c>
      <c r="E137" s="208">
        <v>0</v>
      </c>
      <c r="F137" s="208">
        <v>0</v>
      </c>
      <c r="G137" s="208">
        <v>5</v>
      </c>
      <c r="H137" s="208">
        <v>16</v>
      </c>
      <c r="I137" s="208">
        <v>0</v>
      </c>
      <c r="J137" s="208">
        <v>0</v>
      </c>
      <c r="K137" s="208">
        <v>0</v>
      </c>
      <c r="L137" s="208">
        <v>0</v>
      </c>
      <c r="M137" s="208">
        <v>0</v>
      </c>
      <c r="N137" s="208">
        <v>0</v>
      </c>
      <c r="O137" s="208">
        <v>0</v>
      </c>
      <c r="P137" s="208">
        <v>3</v>
      </c>
      <c r="Q137" s="208">
        <v>0</v>
      </c>
      <c r="R137" s="208">
        <v>24</v>
      </c>
      <c r="S137" s="208">
        <v>0</v>
      </c>
      <c r="T137" s="208">
        <v>0</v>
      </c>
      <c r="U137" s="208">
        <v>0</v>
      </c>
      <c r="V137" s="208">
        <v>0</v>
      </c>
      <c r="W137" s="208">
        <v>30</v>
      </c>
      <c r="X137" s="208">
        <v>175</v>
      </c>
      <c r="Y137" s="277">
        <v>0</v>
      </c>
      <c r="Z137" s="277">
        <v>0</v>
      </c>
      <c r="AA137" s="277">
        <v>0</v>
      </c>
    </row>
    <row r="138" spans="1:27" ht="9.75">
      <c r="A138" s="208" t="s">
        <v>371</v>
      </c>
      <c r="B138" s="208">
        <v>1</v>
      </c>
      <c r="C138" s="208">
        <v>0</v>
      </c>
      <c r="D138" s="208">
        <v>0</v>
      </c>
      <c r="E138" s="208">
        <v>0</v>
      </c>
      <c r="F138" s="208">
        <v>0</v>
      </c>
      <c r="G138" s="208">
        <v>3</v>
      </c>
      <c r="H138" s="208">
        <v>7</v>
      </c>
      <c r="I138" s="208">
        <v>0</v>
      </c>
      <c r="J138" s="208">
        <v>0</v>
      </c>
      <c r="K138" s="208">
        <v>0</v>
      </c>
      <c r="L138" s="208">
        <v>0</v>
      </c>
      <c r="M138" s="208">
        <v>0</v>
      </c>
      <c r="N138" s="208">
        <v>0</v>
      </c>
      <c r="O138" s="208">
        <v>0</v>
      </c>
      <c r="P138" s="208">
        <v>2</v>
      </c>
      <c r="Q138" s="208">
        <v>0</v>
      </c>
      <c r="R138" s="208">
        <v>24</v>
      </c>
      <c r="S138" s="208">
        <v>0</v>
      </c>
      <c r="T138" s="208">
        <v>0</v>
      </c>
      <c r="U138" s="208">
        <v>0</v>
      </c>
      <c r="V138" s="208">
        <v>0</v>
      </c>
      <c r="W138" s="208">
        <v>31</v>
      </c>
      <c r="X138" s="208">
        <v>150</v>
      </c>
      <c r="Y138" s="277">
        <v>0</v>
      </c>
      <c r="Z138" s="277">
        <v>0</v>
      </c>
      <c r="AA138" s="277">
        <v>0</v>
      </c>
    </row>
    <row r="139" spans="1:27" s="276" customFormat="1" ht="9.75">
      <c r="A139" s="277" t="s">
        <v>372</v>
      </c>
      <c r="B139" s="277">
        <v>0</v>
      </c>
      <c r="C139" s="277">
        <v>0</v>
      </c>
      <c r="D139" s="277">
        <v>0</v>
      </c>
      <c r="E139" s="277">
        <v>0</v>
      </c>
      <c r="F139" s="277">
        <v>0</v>
      </c>
      <c r="G139" s="277">
        <v>2</v>
      </c>
      <c r="H139" s="277">
        <v>10</v>
      </c>
      <c r="I139" s="277">
        <v>0</v>
      </c>
      <c r="J139" s="277">
        <v>0</v>
      </c>
      <c r="K139" s="277">
        <v>0</v>
      </c>
      <c r="L139" s="277">
        <v>0</v>
      </c>
      <c r="M139" s="277">
        <v>0</v>
      </c>
      <c r="N139" s="277">
        <v>0</v>
      </c>
      <c r="O139" s="277">
        <v>0</v>
      </c>
      <c r="P139" s="277">
        <v>1</v>
      </c>
      <c r="Q139" s="277">
        <v>0</v>
      </c>
      <c r="R139" s="277">
        <v>0</v>
      </c>
      <c r="S139" s="277">
        <v>0</v>
      </c>
      <c r="T139" s="277">
        <v>0</v>
      </c>
      <c r="U139" s="277">
        <v>0</v>
      </c>
      <c r="V139" s="277">
        <v>0</v>
      </c>
      <c r="W139" s="277">
        <v>10</v>
      </c>
      <c r="X139" s="277">
        <v>135</v>
      </c>
      <c r="Y139" s="277">
        <v>0</v>
      </c>
      <c r="Z139" s="277">
        <v>0</v>
      </c>
      <c r="AA139" s="277">
        <v>0</v>
      </c>
    </row>
    <row r="140" spans="1:27" s="276" customFormat="1" ht="9.75">
      <c r="A140" s="277" t="s">
        <v>240</v>
      </c>
      <c r="B140" s="277">
        <v>0</v>
      </c>
      <c r="C140" s="277">
        <v>0</v>
      </c>
      <c r="D140" s="277">
        <v>0</v>
      </c>
      <c r="E140" s="277">
        <v>0</v>
      </c>
      <c r="F140" s="277">
        <v>0</v>
      </c>
      <c r="G140" s="277">
        <v>0</v>
      </c>
      <c r="H140" s="277">
        <v>9</v>
      </c>
      <c r="I140" s="277">
        <v>0</v>
      </c>
      <c r="J140" s="277">
        <v>0</v>
      </c>
      <c r="K140" s="277">
        <v>0</v>
      </c>
      <c r="L140" s="277">
        <v>0</v>
      </c>
      <c r="M140" s="277">
        <v>0</v>
      </c>
      <c r="N140" s="277">
        <v>0</v>
      </c>
      <c r="O140" s="277">
        <v>0</v>
      </c>
      <c r="P140" s="277">
        <v>3</v>
      </c>
      <c r="Q140" s="277">
        <v>0</v>
      </c>
      <c r="R140" s="277">
        <v>16</v>
      </c>
      <c r="S140" s="277">
        <v>0</v>
      </c>
      <c r="T140" s="277">
        <v>0</v>
      </c>
      <c r="U140" s="277">
        <v>0</v>
      </c>
      <c r="V140" s="277">
        <v>0</v>
      </c>
      <c r="W140" s="277">
        <v>15</v>
      </c>
      <c r="X140" s="277">
        <v>155</v>
      </c>
      <c r="Y140" s="277">
        <v>0</v>
      </c>
      <c r="Z140" s="277">
        <v>0</v>
      </c>
      <c r="AA140" s="277">
        <v>0</v>
      </c>
    </row>
    <row r="141" spans="1:27" s="276" customFormat="1" ht="9.75">
      <c r="A141" s="277" t="s">
        <v>241</v>
      </c>
      <c r="B141" s="277">
        <v>0</v>
      </c>
      <c r="C141" s="277">
        <v>0</v>
      </c>
      <c r="D141" s="277">
        <v>0</v>
      </c>
      <c r="E141" s="277">
        <v>0</v>
      </c>
      <c r="F141" s="277">
        <v>0</v>
      </c>
      <c r="G141" s="277">
        <v>0</v>
      </c>
      <c r="H141" s="277">
        <v>8</v>
      </c>
      <c r="I141" s="277">
        <v>0</v>
      </c>
      <c r="J141" s="277">
        <v>0</v>
      </c>
      <c r="K141" s="277">
        <v>0</v>
      </c>
      <c r="L141" s="277">
        <v>0</v>
      </c>
      <c r="M141" s="277">
        <v>0</v>
      </c>
      <c r="N141" s="277">
        <v>0</v>
      </c>
      <c r="O141" s="277">
        <v>0</v>
      </c>
      <c r="P141" s="277">
        <v>4</v>
      </c>
      <c r="Q141" s="277">
        <v>0</v>
      </c>
      <c r="R141" s="277">
        <v>15</v>
      </c>
      <c r="S141" s="277">
        <v>0</v>
      </c>
      <c r="T141" s="277">
        <v>0</v>
      </c>
      <c r="U141" s="277">
        <v>0</v>
      </c>
      <c r="V141" s="277">
        <v>0</v>
      </c>
      <c r="W141" s="277">
        <v>18</v>
      </c>
      <c r="X141" s="277">
        <v>112</v>
      </c>
      <c r="Y141" s="277">
        <v>0</v>
      </c>
      <c r="Z141" s="277">
        <v>0</v>
      </c>
      <c r="AA141" s="277">
        <v>0</v>
      </c>
    </row>
    <row r="142" spans="1:27" s="276" customFormat="1" ht="9.75">
      <c r="A142" s="277" t="s">
        <v>167</v>
      </c>
      <c r="B142" s="277">
        <v>0</v>
      </c>
      <c r="C142" s="277">
        <v>0</v>
      </c>
      <c r="D142" s="277">
        <v>0</v>
      </c>
      <c r="E142" s="277">
        <v>0</v>
      </c>
      <c r="F142" s="277">
        <v>0</v>
      </c>
      <c r="G142" s="277">
        <v>0</v>
      </c>
      <c r="H142" s="277">
        <v>5</v>
      </c>
      <c r="I142" s="277">
        <v>0</v>
      </c>
      <c r="J142" s="277">
        <v>0</v>
      </c>
      <c r="K142" s="277">
        <v>0</v>
      </c>
      <c r="L142" s="277">
        <v>0</v>
      </c>
      <c r="M142" s="277">
        <v>0</v>
      </c>
      <c r="N142" s="277">
        <v>0</v>
      </c>
      <c r="O142" s="277">
        <v>0</v>
      </c>
      <c r="P142" s="277">
        <v>0</v>
      </c>
      <c r="Q142" s="277">
        <v>0</v>
      </c>
      <c r="R142" s="277">
        <v>9</v>
      </c>
      <c r="S142" s="277">
        <v>0</v>
      </c>
      <c r="T142" s="277">
        <v>0</v>
      </c>
      <c r="U142" s="277">
        <v>0</v>
      </c>
      <c r="V142" s="277">
        <v>0</v>
      </c>
      <c r="W142" s="277">
        <v>10</v>
      </c>
      <c r="X142" s="277">
        <v>68</v>
      </c>
      <c r="Y142" s="277">
        <v>0</v>
      </c>
      <c r="Z142" s="277">
        <v>0</v>
      </c>
      <c r="AA142" s="277">
        <v>0</v>
      </c>
    </row>
    <row r="143" spans="1:27" s="276" customFormat="1" ht="9.75">
      <c r="A143" s="277" t="s">
        <v>168</v>
      </c>
      <c r="B143" s="277">
        <v>0</v>
      </c>
      <c r="C143" s="277">
        <v>0</v>
      </c>
      <c r="D143" s="277">
        <v>0</v>
      </c>
      <c r="E143" s="277">
        <v>0</v>
      </c>
      <c r="F143" s="277">
        <v>0</v>
      </c>
      <c r="G143" s="277">
        <v>0</v>
      </c>
      <c r="H143" s="277">
        <v>3</v>
      </c>
      <c r="I143" s="277">
        <v>0</v>
      </c>
      <c r="J143" s="277">
        <v>0</v>
      </c>
      <c r="K143" s="277">
        <v>0</v>
      </c>
      <c r="L143" s="277">
        <v>0</v>
      </c>
      <c r="M143" s="277">
        <v>0</v>
      </c>
      <c r="N143" s="277">
        <v>0</v>
      </c>
      <c r="O143" s="277">
        <v>0</v>
      </c>
      <c r="P143" s="277">
        <v>2</v>
      </c>
      <c r="Q143" s="277">
        <v>0</v>
      </c>
      <c r="R143" s="277">
        <v>7</v>
      </c>
      <c r="S143" s="277">
        <v>0</v>
      </c>
      <c r="T143" s="277">
        <v>0</v>
      </c>
      <c r="U143" s="277">
        <v>0</v>
      </c>
      <c r="V143" s="277">
        <v>0</v>
      </c>
      <c r="W143" s="277">
        <v>8</v>
      </c>
      <c r="X143" s="277">
        <v>60</v>
      </c>
      <c r="Y143" s="277">
        <v>0</v>
      </c>
      <c r="Z143" s="277">
        <v>0</v>
      </c>
      <c r="AA143" s="277">
        <v>0</v>
      </c>
    </row>
    <row r="144" spans="1:27" s="276" customFormat="1" ht="9.75">
      <c r="A144" s="277" t="s">
        <v>373</v>
      </c>
      <c r="B144" s="277">
        <v>0</v>
      </c>
      <c r="C144" s="277">
        <v>0</v>
      </c>
      <c r="D144" s="277">
        <v>0</v>
      </c>
      <c r="E144" s="277">
        <v>0</v>
      </c>
      <c r="F144" s="277">
        <v>0</v>
      </c>
      <c r="G144" s="277">
        <v>1</v>
      </c>
      <c r="H144" s="277">
        <v>21</v>
      </c>
      <c r="I144" s="277">
        <v>0</v>
      </c>
      <c r="J144" s="277">
        <v>0</v>
      </c>
      <c r="K144" s="277">
        <v>0</v>
      </c>
      <c r="L144" s="277">
        <v>0</v>
      </c>
      <c r="M144" s="277">
        <v>0</v>
      </c>
      <c r="N144" s="277">
        <v>0</v>
      </c>
      <c r="O144" s="277">
        <v>0</v>
      </c>
      <c r="P144" s="277">
        <v>1</v>
      </c>
      <c r="Q144" s="277">
        <v>0</v>
      </c>
      <c r="R144" s="277">
        <v>12</v>
      </c>
      <c r="S144" s="277">
        <v>0</v>
      </c>
      <c r="T144" s="277">
        <v>0</v>
      </c>
      <c r="U144" s="277">
        <v>0</v>
      </c>
      <c r="V144" s="277">
        <v>0</v>
      </c>
      <c r="W144" s="277">
        <v>12</v>
      </c>
      <c r="X144" s="277">
        <v>98</v>
      </c>
      <c r="Y144" s="277">
        <v>0</v>
      </c>
      <c r="Z144" s="277">
        <v>0</v>
      </c>
      <c r="AA144" s="277">
        <v>0</v>
      </c>
    </row>
    <row r="145" spans="1:27" s="276" customFormat="1" ht="9.75">
      <c r="A145" s="277" t="s">
        <v>411</v>
      </c>
      <c r="B145" s="277">
        <v>0</v>
      </c>
      <c r="C145" s="277">
        <v>0</v>
      </c>
      <c r="D145" s="277">
        <v>0</v>
      </c>
      <c r="E145" s="277">
        <v>0</v>
      </c>
      <c r="F145" s="277">
        <v>0</v>
      </c>
      <c r="G145" s="277">
        <v>0</v>
      </c>
      <c r="H145" s="277">
        <v>6</v>
      </c>
      <c r="I145" s="277">
        <v>0</v>
      </c>
      <c r="J145" s="277">
        <v>0</v>
      </c>
      <c r="K145" s="277">
        <v>0</v>
      </c>
      <c r="L145" s="277">
        <v>0</v>
      </c>
      <c r="M145" s="277">
        <v>0</v>
      </c>
      <c r="N145" s="277">
        <v>0</v>
      </c>
      <c r="O145" s="277">
        <v>0</v>
      </c>
      <c r="P145" s="277">
        <v>0</v>
      </c>
      <c r="Q145" s="277">
        <v>0</v>
      </c>
      <c r="R145" s="277">
        <v>21</v>
      </c>
      <c r="S145" s="277">
        <v>0</v>
      </c>
      <c r="T145" s="277">
        <v>1</v>
      </c>
      <c r="U145" s="277">
        <v>0</v>
      </c>
      <c r="V145" s="277">
        <v>0</v>
      </c>
      <c r="W145" s="277">
        <v>29</v>
      </c>
      <c r="X145" s="277">
        <v>198</v>
      </c>
      <c r="Y145" s="277">
        <v>0</v>
      </c>
      <c r="Z145" s="277">
        <v>0</v>
      </c>
      <c r="AA145" s="277">
        <v>0</v>
      </c>
    </row>
    <row r="146" spans="1:27" s="276" customFormat="1" ht="9.75">
      <c r="A146" s="277" t="s">
        <v>251</v>
      </c>
      <c r="B146" s="277">
        <v>0</v>
      </c>
      <c r="C146" s="277">
        <v>0</v>
      </c>
      <c r="D146" s="277">
        <v>0</v>
      </c>
      <c r="E146" s="277">
        <v>0</v>
      </c>
      <c r="F146" s="277">
        <v>0</v>
      </c>
      <c r="G146" s="277">
        <v>1</v>
      </c>
      <c r="H146" s="277">
        <v>2</v>
      </c>
      <c r="I146" s="277">
        <v>0</v>
      </c>
      <c r="J146" s="277">
        <v>0</v>
      </c>
      <c r="K146" s="277">
        <v>0</v>
      </c>
      <c r="L146" s="277">
        <v>0</v>
      </c>
      <c r="M146" s="277">
        <v>0</v>
      </c>
      <c r="N146" s="277">
        <v>0</v>
      </c>
      <c r="O146" s="277">
        <v>0</v>
      </c>
      <c r="P146" s="277">
        <v>1</v>
      </c>
      <c r="Q146" s="277">
        <v>0</v>
      </c>
      <c r="R146" s="277">
        <v>21</v>
      </c>
      <c r="S146" s="277">
        <v>0</v>
      </c>
      <c r="T146" s="277">
        <v>0</v>
      </c>
      <c r="U146" s="277">
        <v>0</v>
      </c>
      <c r="V146" s="277">
        <v>0</v>
      </c>
      <c r="W146" s="277">
        <v>15</v>
      </c>
      <c r="X146" s="277">
        <v>65</v>
      </c>
      <c r="Y146" s="277">
        <v>0</v>
      </c>
      <c r="Z146" s="277">
        <v>0</v>
      </c>
      <c r="AA146" s="277">
        <v>0</v>
      </c>
    </row>
    <row r="147" spans="1:27" s="276" customFormat="1" ht="9.75">
      <c r="A147" s="277" t="s">
        <v>262</v>
      </c>
      <c r="B147" s="277">
        <v>0</v>
      </c>
      <c r="C147" s="277">
        <v>0</v>
      </c>
      <c r="D147" s="277">
        <v>0</v>
      </c>
      <c r="E147" s="277">
        <v>0</v>
      </c>
      <c r="F147" s="277">
        <v>0</v>
      </c>
      <c r="G147" s="277">
        <v>0</v>
      </c>
      <c r="H147" s="277">
        <v>9</v>
      </c>
      <c r="I147" s="277">
        <v>0</v>
      </c>
      <c r="J147" s="277">
        <v>0</v>
      </c>
      <c r="K147" s="277">
        <v>0</v>
      </c>
      <c r="L147" s="277">
        <v>0</v>
      </c>
      <c r="M147" s="277">
        <v>0</v>
      </c>
      <c r="N147" s="277">
        <v>0</v>
      </c>
      <c r="O147" s="277">
        <v>0</v>
      </c>
      <c r="P147" s="277">
        <v>0</v>
      </c>
      <c r="Q147" s="277">
        <v>0</v>
      </c>
      <c r="R147" s="277">
        <v>0</v>
      </c>
      <c r="S147" s="277">
        <v>15</v>
      </c>
      <c r="T147" s="277">
        <v>0</v>
      </c>
      <c r="U147" s="277">
        <v>0</v>
      </c>
      <c r="V147" s="277">
        <v>0</v>
      </c>
      <c r="W147" s="277">
        <v>14</v>
      </c>
      <c r="X147" s="277">
        <v>93</v>
      </c>
      <c r="Y147" s="277">
        <v>0</v>
      </c>
      <c r="Z147" s="277">
        <v>0</v>
      </c>
      <c r="AA147" s="277">
        <v>0</v>
      </c>
    </row>
    <row r="148" spans="1:27" s="276" customFormat="1" ht="9.75">
      <c r="A148" s="277" t="s">
        <v>263</v>
      </c>
      <c r="B148" s="277">
        <v>0</v>
      </c>
      <c r="C148" s="277">
        <v>0</v>
      </c>
      <c r="D148" s="277">
        <v>0</v>
      </c>
      <c r="E148" s="277">
        <v>0</v>
      </c>
      <c r="F148" s="277">
        <v>0</v>
      </c>
      <c r="G148" s="277">
        <v>0</v>
      </c>
      <c r="H148" s="277">
        <v>3</v>
      </c>
      <c r="I148" s="277">
        <v>0</v>
      </c>
      <c r="J148" s="277">
        <v>0</v>
      </c>
      <c r="K148" s="277">
        <v>0</v>
      </c>
      <c r="L148" s="277">
        <v>0</v>
      </c>
      <c r="M148" s="277">
        <v>0</v>
      </c>
      <c r="N148" s="277">
        <v>0</v>
      </c>
      <c r="O148" s="277">
        <v>0</v>
      </c>
      <c r="P148" s="277">
        <v>0</v>
      </c>
      <c r="Q148" s="277">
        <v>0</v>
      </c>
      <c r="R148" s="277">
        <v>0</v>
      </c>
      <c r="S148" s="277">
        <v>17</v>
      </c>
      <c r="T148" s="277">
        <v>0</v>
      </c>
      <c r="U148" s="277">
        <v>0</v>
      </c>
      <c r="V148" s="277">
        <v>0</v>
      </c>
      <c r="W148" s="277">
        <v>22</v>
      </c>
      <c r="X148" s="277">
        <v>145</v>
      </c>
      <c r="Y148" s="277">
        <v>0</v>
      </c>
      <c r="Z148" s="277">
        <v>0</v>
      </c>
      <c r="AA148" s="277">
        <v>0</v>
      </c>
    </row>
    <row r="149" spans="1:27" s="276" customFormat="1" ht="9.75">
      <c r="A149" s="277" t="s">
        <v>252</v>
      </c>
      <c r="B149" s="277">
        <v>0</v>
      </c>
      <c r="C149" s="277">
        <v>0</v>
      </c>
      <c r="D149" s="277">
        <v>0</v>
      </c>
      <c r="E149" s="277">
        <v>0</v>
      </c>
      <c r="F149" s="277">
        <v>0</v>
      </c>
      <c r="G149" s="277">
        <v>3</v>
      </c>
      <c r="H149" s="277">
        <v>10</v>
      </c>
      <c r="I149" s="277">
        <v>0</v>
      </c>
      <c r="J149" s="277">
        <v>0</v>
      </c>
      <c r="K149" s="277">
        <v>0</v>
      </c>
      <c r="L149" s="277">
        <v>0</v>
      </c>
      <c r="M149" s="277">
        <v>0</v>
      </c>
      <c r="N149" s="277">
        <v>0</v>
      </c>
      <c r="O149" s="277">
        <v>0</v>
      </c>
      <c r="P149" s="277">
        <v>1</v>
      </c>
      <c r="Q149" s="277">
        <v>0</v>
      </c>
      <c r="R149" s="277">
        <v>0</v>
      </c>
      <c r="S149" s="277">
        <v>0</v>
      </c>
      <c r="T149" s="277">
        <v>0</v>
      </c>
      <c r="U149" s="277">
        <v>0</v>
      </c>
      <c r="V149" s="277">
        <v>0</v>
      </c>
      <c r="W149" s="277">
        <v>42</v>
      </c>
      <c r="X149" s="277">
        <v>255</v>
      </c>
      <c r="Y149" s="277">
        <v>0</v>
      </c>
      <c r="Z149" s="277">
        <v>0</v>
      </c>
      <c r="AA149" s="277">
        <v>0</v>
      </c>
    </row>
    <row r="150" spans="1:27" s="276" customFormat="1" ht="9.75">
      <c r="A150" s="277" t="s">
        <v>374</v>
      </c>
      <c r="B150" s="277">
        <v>2</v>
      </c>
      <c r="C150" s="277">
        <v>0</v>
      </c>
      <c r="D150" s="277">
        <v>0</v>
      </c>
      <c r="E150" s="277">
        <v>0</v>
      </c>
      <c r="F150" s="277">
        <v>0</v>
      </c>
      <c r="G150" s="277">
        <v>0</v>
      </c>
      <c r="H150" s="277">
        <v>1</v>
      </c>
      <c r="I150" s="277">
        <v>0</v>
      </c>
      <c r="J150" s="277">
        <v>0</v>
      </c>
      <c r="K150" s="277">
        <v>0</v>
      </c>
      <c r="L150" s="277">
        <v>0</v>
      </c>
      <c r="M150" s="277">
        <v>0</v>
      </c>
      <c r="N150" s="277">
        <v>0</v>
      </c>
      <c r="O150" s="277">
        <v>0</v>
      </c>
      <c r="P150" s="277">
        <v>0</v>
      </c>
      <c r="Q150" s="277">
        <v>0</v>
      </c>
      <c r="R150" s="277">
        <v>11</v>
      </c>
      <c r="S150" s="277">
        <v>0</v>
      </c>
      <c r="T150" s="277">
        <v>0</v>
      </c>
      <c r="U150" s="277">
        <v>0</v>
      </c>
      <c r="V150" s="277">
        <v>0</v>
      </c>
      <c r="W150" s="277">
        <v>6</v>
      </c>
      <c r="X150" s="277">
        <v>75</v>
      </c>
      <c r="Y150" s="277">
        <v>0</v>
      </c>
      <c r="Z150" s="277">
        <v>0</v>
      </c>
      <c r="AA150" s="277">
        <v>0</v>
      </c>
    </row>
    <row r="151" spans="1:27" s="276" customFormat="1" ht="9.75">
      <c r="A151" s="277" t="s">
        <v>375</v>
      </c>
      <c r="B151" s="277">
        <v>0</v>
      </c>
      <c r="C151" s="277">
        <v>0</v>
      </c>
      <c r="D151" s="277">
        <v>0</v>
      </c>
      <c r="E151" s="277">
        <v>0</v>
      </c>
      <c r="F151" s="277">
        <v>0</v>
      </c>
      <c r="G151" s="277">
        <v>0</v>
      </c>
      <c r="H151" s="277">
        <v>2</v>
      </c>
      <c r="I151" s="277">
        <v>0</v>
      </c>
      <c r="J151" s="277">
        <v>0</v>
      </c>
      <c r="K151" s="277">
        <v>0</v>
      </c>
      <c r="L151" s="277">
        <v>0</v>
      </c>
      <c r="M151" s="277">
        <v>0</v>
      </c>
      <c r="N151" s="277">
        <v>0</v>
      </c>
      <c r="O151" s="277">
        <v>0</v>
      </c>
      <c r="P151" s="277">
        <v>1</v>
      </c>
      <c r="Q151" s="277">
        <v>0</v>
      </c>
      <c r="R151" s="277">
        <v>0</v>
      </c>
      <c r="S151" s="277">
        <v>17</v>
      </c>
      <c r="T151" s="277">
        <v>0</v>
      </c>
      <c r="U151" s="277">
        <v>0</v>
      </c>
      <c r="V151" s="277">
        <v>0</v>
      </c>
      <c r="W151" s="277">
        <v>21</v>
      </c>
      <c r="X151" s="277">
        <v>245</v>
      </c>
      <c r="Y151" s="277">
        <v>0</v>
      </c>
      <c r="Z151" s="277">
        <v>0</v>
      </c>
      <c r="AA151" s="277">
        <v>0</v>
      </c>
    </row>
    <row r="152" spans="1:27" s="276" customFormat="1" ht="9.75">
      <c r="A152" s="277" t="s">
        <v>376</v>
      </c>
      <c r="B152" s="277">
        <v>3</v>
      </c>
      <c r="C152" s="277">
        <v>0</v>
      </c>
      <c r="D152" s="277">
        <v>0</v>
      </c>
      <c r="E152" s="277">
        <v>0</v>
      </c>
      <c r="F152" s="277">
        <v>0</v>
      </c>
      <c r="G152" s="277">
        <v>1</v>
      </c>
      <c r="H152" s="277">
        <v>24</v>
      </c>
      <c r="I152" s="277">
        <v>0</v>
      </c>
      <c r="J152" s="277">
        <v>0</v>
      </c>
      <c r="K152" s="277">
        <v>0</v>
      </c>
      <c r="L152" s="277">
        <v>0</v>
      </c>
      <c r="M152" s="277">
        <v>0</v>
      </c>
      <c r="N152" s="277">
        <v>0</v>
      </c>
      <c r="O152" s="277">
        <v>0</v>
      </c>
      <c r="P152" s="277">
        <v>1</v>
      </c>
      <c r="Q152" s="277">
        <v>0</v>
      </c>
      <c r="R152" s="277">
        <v>22</v>
      </c>
      <c r="S152" s="277">
        <v>0</v>
      </c>
      <c r="T152" s="277">
        <v>0</v>
      </c>
      <c r="U152" s="277">
        <v>0</v>
      </c>
      <c r="V152" s="277">
        <v>0</v>
      </c>
      <c r="W152" s="277">
        <v>23</v>
      </c>
      <c r="X152" s="277">
        <v>217</v>
      </c>
      <c r="Y152" s="277">
        <v>0</v>
      </c>
      <c r="Z152" s="277">
        <v>0</v>
      </c>
      <c r="AA152" s="277">
        <v>0</v>
      </c>
    </row>
    <row r="153" spans="1:27" s="276" customFormat="1" ht="9.75">
      <c r="A153" s="277" t="s">
        <v>377</v>
      </c>
      <c r="B153" s="277">
        <v>0</v>
      </c>
      <c r="C153" s="277">
        <v>0</v>
      </c>
      <c r="D153" s="277">
        <v>0</v>
      </c>
      <c r="E153" s="277">
        <v>0</v>
      </c>
      <c r="F153" s="277">
        <v>0</v>
      </c>
      <c r="G153" s="277">
        <v>0</v>
      </c>
      <c r="H153" s="277">
        <v>12</v>
      </c>
      <c r="I153" s="277">
        <v>0</v>
      </c>
      <c r="J153" s="277">
        <v>0</v>
      </c>
      <c r="K153" s="277">
        <v>0</v>
      </c>
      <c r="L153" s="277">
        <v>0</v>
      </c>
      <c r="M153" s="277">
        <v>0</v>
      </c>
      <c r="N153" s="277">
        <v>0</v>
      </c>
      <c r="O153" s="277">
        <v>0</v>
      </c>
      <c r="P153" s="277">
        <v>0</v>
      </c>
      <c r="Q153" s="277">
        <v>0</v>
      </c>
      <c r="R153" s="277">
        <v>31</v>
      </c>
      <c r="S153" s="277">
        <v>0</v>
      </c>
      <c r="T153" s="277">
        <v>0</v>
      </c>
      <c r="U153" s="277">
        <v>0</v>
      </c>
      <c r="V153" s="277">
        <v>0</v>
      </c>
      <c r="W153" s="277">
        <v>34</v>
      </c>
      <c r="X153" s="277">
        <v>275</v>
      </c>
      <c r="Y153" s="277">
        <v>0</v>
      </c>
      <c r="Z153" s="277">
        <v>0</v>
      </c>
      <c r="AA153" s="277">
        <v>0</v>
      </c>
    </row>
    <row r="154" spans="1:27" s="276" customFormat="1" ht="9.75">
      <c r="A154" s="277" t="s">
        <v>412</v>
      </c>
      <c r="B154" s="277">
        <v>0</v>
      </c>
      <c r="C154" s="277">
        <v>0</v>
      </c>
      <c r="D154" s="277">
        <v>0</v>
      </c>
      <c r="E154" s="277">
        <v>0</v>
      </c>
      <c r="F154" s="277">
        <v>0</v>
      </c>
      <c r="G154" s="277">
        <v>0</v>
      </c>
      <c r="H154" s="277">
        <v>4</v>
      </c>
      <c r="I154" s="277">
        <v>3</v>
      </c>
      <c r="J154" s="277">
        <v>0</v>
      </c>
      <c r="K154" s="277">
        <v>0</v>
      </c>
      <c r="L154" s="277">
        <v>0</v>
      </c>
      <c r="M154" s="277">
        <v>0</v>
      </c>
      <c r="N154" s="277">
        <v>0</v>
      </c>
      <c r="O154" s="277">
        <v>0</v>
      </c>
      <c r="P154" s="277">
        <v>0</v>
      </c>
      <c r="Q154" s="277">
        <v>0</v>
      </c>
      <c r="R154" s="277">
        <v>6</v>
      </c>
      <c r="S154" s="277">
        <v>0</v>
      </c>
      <c r="T154" s="277">
        <v>0</v>
      </c>
      <c r="U154" s="277">
        <v>0</v>
      </c>
      <c r="V154" s="277">
        <v>0</v>
      </c>
      <c r="W154" s="277">
        <v>14</v>
      </c>
      <c r="X154" s="277">
        <v>126</v>
      </c>
      <c r="Y154" s="277">
        <v>0</v>
      </c>
      <c r="Z154" s="277">
        <v>0</v>
      </c>
      <c r="AA154" s="277">
        <v>0</v>
      </c>
    </row>
    <row r="155" spans="1:27" s="276" customFormat="1" ht="9.75">
      <c r="A155" s="277" t="s">
        <v>378</v>
      </c>
      <c r="B155" s="277">
        <v>0</v>
      </c>
      <c r="C155" s="277">
        <v>0</v>
      </c>
      <c r="D155" s="277">
        <v>0</v>
      </c>
      <c r="E155" s="277">
        <v>0</v>
      </c>
      <c r="F155" s="277">
        <v>0</v>
      </c>
      <c r="G155" s="277">
        <v>0</v>
      </c>
      <c r="H155" s="277">
        <v>6</v>
      </c>
      <c r="I155" s="277">
        <v>0</v>
      </c>
      <c r="J155" s="277">
        <v>0</v>
      </c>
      <c r="K155" s="277">
        <v>0</v>
      </c>
      <c r="L155" s="277">
        <v>0</v>
      </c>
      <c r="M155" s="277">
        <v>0</v>
      </c>
      <c r="N155" s="277">
        <v>0</v>
      </c>
      <c r="O155" s="277">
        <v>0</v>
      </c>
      <c r="P155" s="277">
        <v>1</v>
      </c>
      <c r="Q155" s="277">
        <v>0</v>
      </c>
      <c r="R155" s="277">
        <v>0</v>
      </c>
      <c r="S155" s="277">
        <v>0</v>
      </c>
      <c r="T155" s="277">
        <v>0</v>
      </c>
      <c r="U155" s="277">
        <v>0</v>
      </c>
      <c r="V155" s="277">
        <v>0</v>
      </c>
      <c r="W155" s="277">
        <v>0</v>
      </c>
      <c r="X155" s="277">
        <v>90</v>
      </c>
      <c r="Y155" s="277">
        <v>0</v>
      </c>
      <c r="Z155" s="277">
        <v>0</v>
      </c>
      <c r="AA155" s="277">
        <v>0</v>
      </c>
    </row>
    <row r="156" spans="1:27" s="276" customFormat="1" ht="9.75">
      <c r="A156" s="277" t="s">
        <v>379</v>
      </c>
      <c r="B156" s="277">
        <v>3</v>
      </c>
      <c r="C156" s="277">
        <v>0</v>
      </c>
      <c r="D156" s="277">
        <v>0</v>
      </c>
      <c r="E156" s="277">
        <v>0</v>
      </c>
      <c r="F156" s="277">
        <v>0</v>
      </c>
      <c r="G156" s="277">
        <v>6</v>
      </c>
      <c r="H156" s="277">
        <v>28</v>
      </c>
      <c r="I156" s="277">
        <v>17</v>
      </c>
      <c r="J156" s="277">
        <v>0</v>
      </c>
      <c r="K156" s="277">
        <v>0</v>
      </c>
      <c r="L156" s="277">
        <v>0</v>
      </c>
      <c r="M156" s="277">
        <v>0</v>
      </c>
      <c r="N156" s="277">
        <v>0</v>
      </c>
      <c r="O156" s="277">
        <v>0</v>
      </c>
      <c r="P156" s="277">
        <v>6</v>
      </c>
      <c r="Q156" s="277">
        <v>0</v>
      </c>
      <c r="R156" s="277">
        <v>37</v>
      </c>
      <c r="S156" s="277">
        <v>0</v>
      </c>
      <c r="T156" s="277">
        <v>0</v>
      </c>
      <c r="U156" s="277">
        <v>0</v>
      </c>
      <c r="V156" s="277">
        <v>0</v>
      </c>
      <c r="W156" s="277">
        <v>39</v>
      </c>
      <c r="X156" s="277">
        <v>452</v>
      </c>
      <c r="Y156" s="277">
        <v>0</v>
      </c>
      <c r="Z156" s="277">
        <v>0</v>
      </c>
      <c r="AA156" s="277">
        <v>0</v>
      </c>
    </row>
    <row r="157" spans="1:27" ht="9.75">
      <c r="A157" s="208" t="s">
        <v>413</v>
      </c>
      <c r="B157" s="208">
        <v>0</v>
      </c>
      <c r="C157" s="208">
        <v>0</v>
      </c>
      <c r="D157" s="208">
        <v>0</v>
      </c>
      <c r="E157" s="208">
        <v>0</v>
      </c>
      <c r="F157" s="208">
        <v>0</v>
      </c>
      <c r="G157" s="208">
        <v>0</v>
      </c>
      <c r="H157" s="208">
        <v>0</v>
      </c>
      <c r="I157" s="208">
        <v>0</v>
      </c>
      <c r="J157" s="208">
        <v>0</v>
      </c>
      <c r="K157" s="208">
        <v>0</v>
      </c>
      <c r="L157" s="208">
        <v>0</v>
      </c>
      <c r="M157" s="208">
        <v>0</v>
      </c>
      <c r="N157" s="208">
        <v>0</v>
      </c>
      <c r="O157" s="208">
        <v>0</v>
      </c>
      <c r="P157" s="208">
        <v>0</v>
      </c>
      <c r="Q157" s="208">
        <v>0</v>
      </c>
      <c r="R157" s="208">
        <v>46</v>
      </c>
      <c r="S157" s="208">
        <v>0</v>
      </c>
      <c r="T157" s="208">
        <v>0</v>
      </c>
      <c r="U157" s="208">
        <v>0</v>
      </c>
      <c r="V157" s="208">
        <v>0</v>
      </c>
      <c r="W157" s="208">
        <v>60</v>
      </c>
      <c r="X157" s="208">
        <v>683</v>
      </c>
      <c r="Y157" s="277">
        <v>0</v>
      </c>
      <c r="Z157" s="277">
        <v>0</v>
      </c>
      <c r="AA157" s="277">
        <v>0</v>
      </c>
    </row>
    <row r="158" spans="1:27" ht="9.75">
      <c r="A158" s="206" t="s">
        <v>380</v>
      </c>
      <c r="B158" s="208">
        <v>0</v>
      </c>
      <c r="C158" s="208">
        <v>0</v>
      </c>
      <c r="D158" s="208">
        <v>0</v>
      </c>
      <c r="E158" s="208">
        <v>0</v>
      </c>
      <c r="F158" s="208">
        <v>0</v>
      </c>
      <c r="G158" s="208">
        <v>0</v>
      </c>
      <c r="H158" s="208">
        <v>0</v>
      </c>
      <c r="I158" s="208">
        <v>2</v>
      </c>
      <c r="J158" s="208">
        <v>0</v>
      </c>
      <c r="K158" s="208">
        <v>0</v>
      </c>
      <c r="L158" s="208">
        <v>0</v>
      </c>
      <c r="M158" s="208">
        <v>0</v>
      </c>
      <c r="N158" s="208">
        <v>0</v>
      </c>
      <c r="O158" s="208">
        <v>0</v>
      </c>
      <c r="P158" s="208">
        <v>0</v>
      </c>
      <c r="Q158" s="208">
        <v>0</v>
      </c>
      <c r="R158" s="208">
        <v>0</v>
      </c>
      <c r="S158" s="208">
        <v>0</v>
      </c>
      <c r="T158" s="208">
        <v>0</v>
      </c>
      <c r="U158" s="208">
        <v>0</v>
      </c>
      <c r="V158" s="208">
        <v>0</v>
      </c>
      <c r="W158" s="208">
        <v>0</v>
      </c>
      <c r="X158" s="208">
        <v>425</v>
      </c>
      <c r="Y158" s="277">
        <v>0</v>
      </c>
      <c r="Z158" s="277">
        <v>0</v>
      </c>
      <c r="AA158" s="277">
        <v>0</v>
      </c>
    </row>
    <row r="159" spans="1:27" ht="9.75">
      <c r="A159" s="208" t="s">
        <v>381</v>
      </c>
      <c r="B159" s="208">
        <v>0</v>
      </c>
      <c r="C159" s="208">
        <v>0</v>
      </c>
      <c r="D159" s="208">
        <v>0</v>
      </c>
      <c r="E159" s="208">
        <v>0</v>
      </c>
      <c r="F159" s="208">
        <v>14</v>
      </c>
      <c r="G159" s="208">
        <v>0</v>
      </c>
      <c r="H159" s="208">
        <v>144</v>
      </c>
      <c r="I159" s="208">
        <v>17</v>
      </c>
      <c r="J159" s="208">
        <v>0</v>
      </c>
      <c r="K159" s="208">
        <v>0</v>
      </c>
      <c r="L159" s="208">
        <v>0</v>
      </c>
      <c r="M159" s="208">
        <v>0</v>
      </c>
      <c r="N159" s="208">
        <v>0</v>
      </c>
      <c r="O159" s="208">
        <v>0</v>
      </c>
      <c r="P159" s="208">
        <v>2</v>
      </c>
      <c r="Q159" s="208">
        <v>0</v>
      </c>
      <c r="R159" s="208">
        <v>0</v>
      </c>
      <c r="S159" s="208">
        <v>0</v>
      </c>
      <c r="T159" s="208">
        <v>0</v>
      </c>
      <c r="U159" s="208">
        <v>0</v>
      </c>
      <c r="V159" s="208">
        <v>15</v>
      </c>
      <c r="W159" s="208">
        <v>0</v>
      </c>
      <c r="X159" s="208">
        <v>177</v>
      </c>
      <c r="Y159" s="277">
        <v>74</v>
      </c>
      <c r="Z159" s="277">
        <v>0</v>
      </c>
      <c r="AA159" s="277">
        <v>0</v>
      </c>
    </row>
    <row r="160" spans="1:27" ht="9.75">
      <c r="A160" s="209" t="s">
        <v>382</v>
      </c>
      <c r="B160" s="208">
        <v>0</v>
      </c>
      <c r="C160" s="208">
        <v>0</v>
      </c>
      <c r="D160" s="208">
        <v>0</v>
      </c>
      <c r="E160" s="208">
        <v>0</v>
      </c>
      <c r="F160" s="208">
        <v>0</v>
      </c>
      <c r="G160" s="208">
        <v>0</v>
      </c>
      <c r="H160" s="208">
        <v>6</v>
      </c>
      <c r="I160" s="208">
        <v>1</v>
      </c>
      <c r="J160" s="208">
        <v>0</v>
      </c>
      <c r="K160" s="208">
        <v>0</v>
      </c>
      <c r="L160" s="208">
        <v>0</v>
      </c>
      <c r="M160" s="208">
        <v>0</v>
      </c>
      <c r="N160" s="208">
        <v>0</v>
      </c>
      <c r="O160" s="208">
        <v>0</v>
      </c>
      <c r="P160" s="208">
        <v>1</v>
      </c>
      <c r="Q160" s="208">
        <v>0</v>
      </c>
      <c r="R160" s="208">
        <v>0</v>
      </c>
      <c r="S160" s="208">
        <v>0</v>
      </c>
      <c r="T160" s="208">
        <v>0</v>
      </c>
      <c r="U160" s="208">
        <v>0</v>
      </c>
      <c r="V160" s="208">
        <v>0</v>
      </c>
      <c r="W160" s="208">
        <v>7</v>
      </c>
      <c r="X160" s="208">
        <v>73</v>
      </c>
      <c r="Y160" s="277">
        <v>0</v>
      </c>
      <c r="Z160" s="277">
        <v>0</v>
      </c>
      <c r="AA160" s="277">
        <v>0</v>
      </c>
    </row>
    <row r="161" spans="1:27" ht="9.75">
      <c r="A161" s="206" t="s">
        <v>383</v>
      </c>
      <c r="B161" s="208">
        <v>2</v>
      </c>
      <c r="C161" s="208">
        <v>0</v>
      </c>
      <c r="D161" s="208">
        <v>0</v>
      </c>
      <c r="E161" s="208">
        <v>0</v>
      </c>
      <c r="F161" s="208">
        <v>0</v>
      </c>
      <c r="G161" s="208">
        <v>1</v>
      </c>
      <c r="H161" s="208">
        <v>19</v>
      </c>
      <c r="I161" s="208">
        <v>0</v>
      </c>
      <c r="J161" s="208">
        <v>0</v>
      </c>
      <c r="K161" s="208">
        <v>0</v>
      </c>
      <c r="L161" s="208">
        <v>0</v>
      </c>
      <c r="M161" s="208">
        <v>0</v>
      </c>
      <c r="N161" s="208">
        <v>0</v>
      </c>
      <c r="O161" s="208">
        <v>0</v>
      </c>
      <c r="P161" s="208">
        <v>0</v>
      </c>
      <c r="Q161" s="208">
        <v>0</v>
      </c>
      <c r="R161" s="208">
        <v>2</v>
      </c>
      <c r="S161" s="208">
        <v>0</v>
      </c>
      <c r="T161" s="208">
        <v>0</v>
      </c>
      <c r="U161" s="208">
        <v>0</v>
      </c>
      <c r="V161" s="208">
        <v>0</v>
      </c>
      <c r="W161" s="208">
        <v>1</v>
      </c>
      <c r="X161" s="208">
        <v>19</v>
      </c>
      <c r="Y161" s="277">
        <v>16</v>
      </c>
      <c r="Z161" s="277">
        <v>0</v>
      </c>
      <c r="AA161" s="277">
        <v>0</v>
      </c>
    </row>
    <row r="162" spans="1:27" ht="9.75">
      <c r="A162" s="208" t="s">
        <v>384</v>
      </c>
      <c r="B162" s="208">
        <v>0</v>
      </c>
      <c r="C162" s="208">
        <v>0</v>
      </c>
      <c r="D162" s="208">
        <v>0</v>
      </c>
      <c r="E162" s="208">
        <v>0</v>
      </c>
      <c r="F162" s="208">
        <v>0</v>
      </c>
      <c r="G162" s="208">
        <v>1</v>
      </c>
      <c r="H162" s="208">
        <v>9</v>
      </c>
      <c r="I162" s="208">
        <v>0</v>
      </c>
      <c r="J162" s="208">
        <v>0</v>
      </c>
      <c r="K162" s="208">
        <v>0</v>
      </c>
      <c r="L162" s="208">
        <v>0</v>
      </c>
      <c r="M162" s="208">
        <v>0</v>
      </c>
      <c r="N162" s="208">
        <v>0</v>
      </c>
      <c r="O162" s="208">
        <v>0</v>
      </c>
      <c r="P162" s="208">
        <v>0</v>
      </c>
      <c r="Q162" s="208">
        <v>0</v>
      </c>
      <c r="R162" s="208">
        <v>0</v>
      </c>
      <c r="S162" s="208">
        <v>18</v>
      </c>
      <c r="T162" s="208">
        <v>0</v>
      </c>
      <c r="U162" s="208">
        <v>0</v>
      </c>
      <c r="V162" s="208">
        <v>0</v>
      </c>
      <c r="W162" s="208">
        <v>26</v>
      </c>
      <c r="X162" s="208">
        <v>164</v>
      </c>
      <c r="Y162" s="277">
        <v>0</v>
      </c>
      <c r="Z162" s="277">
        <v>0</v>
      </c>
      <c r="AA162" s="277">
        <v>0</v>
      </c>
    </row>
    <row r="163" spans="1:27" ht="9.75">
      <c r="A163" s="206" t="s">
        <v>414</v>
      </c>
      <c r="B163" s="208">
        <v>0</v>
      </c>
      <c r="C163" s="208">
        <v>0</v>
      </c>
      <c r="D163" s="208">
        <v>0</v>
      </c>
      <c r="E163" s="208">
        <v>0</v>
      </c>
      <c r="F163" s="208">
        <v>0</v>
      </c>
      <c r="G163" s="208">
        <v>0</v>
      </c>
      <c r="H163" s="208">
        <v>1</v>
      </c>
      <c r="I163" s="208">
        <v>0</v>
      </c>
      <c r="J163" s="208">
        <v>0</v>
      </c>
      <c r="K163" s="208">
        <v>0</v>
      </c>
      <c r="L163" s="208">
        <v>0</v>
      </c>
      <c r="M163" s="208">
        <v>0</v>
      </c>
      <c r="N163" s="208">
        <v>0</v>
      </c>
      <c r="O163" s="208">
        <v>0</v>
      </c>
      <c r="P163" s="208">
        <v>0</v>
      </c>
      <c r="Q163" s="208">
        <v>0</v>
      </c>
      <c r="R163" s="208">
        <v>4</v>
      </c>
      <c r="S163" s="208">
        <v>0</v>
      </c>
      <c r="T163" s="208">
        <v>0</v>
      </c>
      <c r="U163" s="208">
        <v>0</v>
      </c>
      <c r="V163" s="208">
        <v>0</v>
      </c>
      <c r="W163" s="208">
        <v>0</v>
      </c>
      <c r="X163" s="208">
        <v>38</v>
      </c>
      <c r="Y163" s="277">
        <v>0</v>
      </c>
      <c r="Z163" s="277">
        <v>0</v>
      </c>
      <c r="AA163" s="277">
        <v>0</v>
      </c>
    </row>
    <row r="164" spans="1:27" ht="9.75">
      <c r="A164" s="208" t="s">
        <v>385</v>
      </c>
      <c r="B164" s="208">
        <v>0</v>
      </c>
      <c r="C164" s="208">
        <v>0</v>
      </c>
      <c r="D164" s="208">
        <v>0</v>
      </c>
      <c r="E164" s="208">
        <v>0</v>
      </c>
      <c r="F164" s="208">
        <v>0</v>
      </c>
      <c r="G164" s="208">
        <v>0</v>
      </c>
      <c r="H164" s="208">
        <v>0</v>
      </c>
      <c r="I164" s="208">
        <v>1</v>
      </c>
      <c r="J164" s="208">
        <v>0</v>
      </c>
      <c r="K164" s="207">
        <v>0</v>
      </c>
      <c r="L164" s="207">
        <v>0</v>
      </c>
      <c r="M164" s="207">
        <v>0</v>
      </c>
      <c r="N164" s="207">
        <v>0</v>
      </c>
      <c r="O164" s="207">
        <v>0</v>
      </c>
      <c r="P164" s="207">
        <v>0</v>
      </c>
      <c r="Q164" s="208">
        <v>0</v>
      </c>
      <c r="R164" s="207">
        <v>0</v>
      </c>
      <c r="S164" s="208">
        <v>0</v>
      </c>
      <c r="T164" s="208">
        <v>0</v>
      </c>
      <c r="U164" s="207">
        <v>0</v>
      </c>
      <c r="V164" s="207">
        <v>0</v>
      </c>
      <c r="W164" s="207">
        <v>0</v>
      </c>
      <c r="X164" s="207">
        <v>35</v>
      </c>
      <c r="Y164" s="277">
        <v>0</v>
      </c>
      <c r="Z164" s="277">
        <v>0</v>
      </c>
      <c r="AA164" s="277">
        <v>0</v>
      </c>
    </row>
    <row r="165" spans="1:27" ht="9.75">
      <c r="A165" s="208" t="s">
        <v>264</v>
      </c>
      <c r="B165" s="208">
        <v>3</v>
      </c>
      <c r="C165" s="208">
        <v>0</v>
      </c>
      <c r="D165" s="208">
        <v>0</v>
      </c>
      <c r="E165" s="208">
        <v>0</v>
      </c>
      <c r="F165" s="208">
        <v>0</v>
      </c>
      <c r="G165" s="208">
        <v>2</v>
      </c>
      <c r="H165" s="208">
        <v>33</v>
      </c>
      <c r="I165" s="208">
        <v>0</v>
      </c>
      <c r="J165" s="208">
        <v>0</v>
      </c>
      <c r="K165" s="207">
        <v>0</v>
      </c>
      <c r="L165" s="207">
        <v>0</v>
      </c>
      <c r="M165" s="207">
        <v>0</v>
      </c>
      <c r="N165" s="207">
        <v>0</v>
      </c>
      <c r="O165" s="207">
        <v>0</v>
      </c>
      <c r="P165" s="207">
        <v>2</v>
      </c>
      <c r="Q165" s="208">
        <v>0</v>
      </c>
      <c r="R165" s="207">
        <v>25</v>
      </c>
      <c r="S165" s="208">
        <v>0</v>
      </c>
      <c r="T165" s="208">
        <v>0</v>
      </c>
      <c r="U165" s="207">
        <v>0</v>
      </c>
      <c r="V165" s="207">
        <v>0</v>
      </c>
      <c r="W165" s="207">
        <v>36</v>
      </c>
      <c r="X165" s="207">
        <v>226</v>
      </c>
      <c r="Y165" s="277">
        <v>0</v>
      </c>
      <c r="Z165" s="277">
        <v>0</v>
      </c>
      <c r="AA165" s="277">
        <v>0</v>
      </c>
    </row>
    <row r="166" spans="1:27" ht="9.75">
      <c r="A166" s="208" t="s">
        <v>415</v>
      </c>
      <c r="B166" s="208">
        <v>0</v>
      </c>
      <c r="C166" s="208">
        <v>0</v>
      </c>
      <c r="D166" s="208">
        <v>0</v>
      </c>
      <c r="E166" s="208">
        <v>0</v>
      </c>
      <c r="F166" s="208">
        <v>0</v>
      </c>
      <c r="G166" s="208">
        <v>1</v>
      </c>
      <c r="H166" s="208">
        <v>5</v>
      </c>
      <c r="I166" s="208">
        <v>0</v>
      </c>
      <c r="J166" s="208">
        <v>0</v>
      </c>
      <c r="K166" s="207">
        <v>0</v>
      </c>
      <c r="L166" s="207">
        <v>0</v>
      </c>
      <c r="M166" s="207">
        <v>0</v>
      </c>
      <c r="N166" s="207">
        <v>0</v>
      </c>
      <c r="O166" s="207">
        <v>0</v>
      </c>
      <c r="P166" s="207">
        <v>0</v>
      </c>
      <c r="Q166" s="208">
        <v>0</v>
      </c>
      <c r="R166" s="207">
        <v>18</v>
      </c>
      <c r="S166" s="208">
        <v>0</v>
      </c>
      <c r="T166" s="208">
        <v>0</v>
      </c>
      <c r="U166" s="207">
        <v>0</v>
      </c>
      <c r="V166" s="207">
        <v>0</v>
      </c>
      <c r="W166" s="207">
        <v>20</v>
      </c>
      <c r="X166" s="207">
        <v>134</v>
      </c>
      <c r="Y166" s="277">
        <v>0</v>
      </c>
      <c r="Z166" s="277">
        <v>0</v>
      </c>
      <c r="AA166" s="277">
        <v>0</v>
      </c>
    </row>
    <row r="167" spans="1:27" ht="9.75">
      <c r="A167" s="208" t="s">
        <v>265</v>
      </c>
      <c r="B167" s="208">
        <v>0</v>
      </c>
      <c r="C167" s="208">
        <v>0</v>
      </c>
      <c r="D167" s="208">
        <v>0</v>
      </c>
      <c r="E167" s="208">
        <v>0</v>
      </c>
      <c r="F167" s="208">
        <v>0</v>
      </c>
      <c r="G167" s="208">
        <v>0</v>
      </c>
      <c r="H167" s="208">
        <v>16</v>
      </c>
      <c r="I167" s="208">
        <v>0</v>
      </c>
      <c r="J167" s="208">
        <v>0</v>
      </c>
      <c r="K167" s="207">
        <v>0</v>
      </c>
      <c r="L167" s="207">
        <v>0</v>
      </c>
      <c r="M167" s="207">
        <v>0</v>
      </c>
      <c r="N167" s="207">
        <v>0</v>
      </c>
      <c r="O167" s="207">
        <v>0</v>
      </c>
      <c r="P167" s="207">
        <v>2</v>
      </c>
      <c r="Q167" s="208">
        <v>0</v>
      </c>
      <c r="R167" s="207">
        <v>13</v>
      </c>
      <c r="S167" s="208">
        <v>0</v>
      </c>
      <c r="T167" s="208">
        <v>0</v>
      </c>
      <c r="U167" s="207">
        <v>0</v>
      </c>
      <c r="V167" s="207">
        <v>0</v>
      </c>
      <c r="W167" s="207">
        <v>12</v>
      </c>
      <c r="X167" s="207">
        <v>111</v>
      </c>
      <c r="Y167" s="277">
        <v>0</v>
      </c>
      <c r="Z167" s="277">
        <v>0</v>
      </c>
      <c r="AA167" s="277">
        <v>0</v>
      </c>
    </row>
    <row r="168" spans="1:27" ht="9.75">
      <c r="A168" s="208" t="s">
        <v>416</v>
      </c>
      <c r="B168" s="208">
        <v>0</v>
      </c>
      <c r="C168" s="208">
        <v>0</v>
      </c>
      <c r="D168" s="208">
        <v>0</v>
      </c>
      <c r="E168" s="208">
        <v>0</v>
      </c>
      <c r="F168" s="208">
        <v>0</v>
      </c>
      <c r="G168" s="208">
        <v>1</v>
      </c>
      <c r="H168" s="208">
        <v>5</v>
      </c>
      <c r="I168" s="208">
        <v>0</v>
      </c>
      <c r="J168" s="208">
        <v>0</v>
      </c>
      <c r="K168" s="207">
        <v>0</v>
      </c>
      <c r="L168" s="207">
        <v>0</v>
      </c>
      <c r="M168" s="207">
        <v>0</v>
      </c>
      <c r="N168" s="207">
        <v>0</v>
      </c>
      <c r="O168" s="207">
        <v>0</v>
      </c>
      <c r="P168" s="207">
        <v>0</v>
      </c>
      <c r="Q168" s="208">
        <v>0</v>
      </c>
      <c r="R168" s="207">
        <v>0</v>
      </c>
      <c r="S168" s="208">
        <v>0</v>
      </c>
      <c r="T168" s="208">
        <v>0</v>
      </c>
      <c r="U168" s="207">
        <v>0</v>
      </c>
      <c r="V168" s="207">
        <v>0</v>
      </c>
      <c r="W168" s="207">
        <v>1</v>
      </c>
      <c r="X168" s="207">
        <v>7</v>
      </c>
      <c r="Y168" s="277">
        <v>0</v>
      </c>
      <c r="Z168" s="277">
        <v>0</v>
      </c>
      <c r="AA168" s="277">
        <v>0</v>
      </c>
    </row>
    <row r="169" spans="1:27" ht="9.75">
      <c r="A169" s="208" t="s">
        <v>266</v>
      </c>
      <c r="B169" s="208">
        <v>0</v>
      </c>
      <c r="C169" s="208">
        <v>0</v>
      </c>
      <c r="D169" s="208">
        <v>0</v>
      </c>
      <c r="E169" s="208">
        <v>0</v>
      </c>
      <c r="F169" s="208">
        <v>0</v>
      </c>
      <c r="G169" s="208">
        <v>1</v>
      </c>
      <c r="H169" s="208">
        <v>12</v>
      </c>
      <c r="I169" s="208">
        <v>8</v>
      </c>
      <c r="J169" s="208">
        <v>0</v>
      </c>
      <c r="K169" s="207">
        <v>0</v>
      </c>
      <c r="L169" s="207">
        <v>0</v>
      </c>
      <c r="M169" s="207">
        <v>0</v>
      </c>
      <c r="N169" s="207">
        <v>0</v>
      </c>
      <c r="O169" s="207">
        <v>0</v>
      </c>
      <c r="P169" s="207">
        <v>3</v>
      </c>
      <c r="Q169" s="208">
        <v>0</v>
      </c>
      <c r="R169" s="207">
        <v>0</v>
      </c>
      <c r="S169" s="208">
        <v>0</v>
      </c>
      <c r="T169" s="208">
        <v>0</v>
      </c>
      <c r="U169" s="207">
        <v>0</v>
      </c>
      <c r="V169" s="207">
        <v>0</v>
      </c>
      <c r="W169" s="207">
        <v>57</v>
      </c>
      <c r="X169" s="207">
        <v>640</v>
      </c>
      <c r="Y169" s="277">
        <v>0</v>
      </c>
      <c r="Z169" s="277">
        <v>0</v>
      </c>
      <c r="AA169" s="277">
        <v>0</v>
      </c>
    </row>
    <row r="170" spans="1:27" ht="9.75">
      <c r="A170" s="208" t="s">
        <v>386</v>
      </c>
      <c r="B170" s="208">
        <v>1</v>
      </c>
      <c r="C170" s="208">
        <v>0</v>
      </c>
      <c r="D170" s="208">
        <v>0</v>
      </c>
      <c r="E170" s="208">
        <v>0</v>
      </c>
      <c r="F170" s="208">
        <v>0</v>
      </c>
      <c r="G170" s="208">
        <v>4</v>
      </c>
      <c r="H170" s="208">
        <v>20</v>
      </c>
      <c r="I170" s="208">
        <v>0</v>
      </c>
      <c r="J170" s="208">
        <v>0</v>
      </c>
      <c r="K170" s="207">
        <v>0</v>
      </c>
      <c r="L170" s="207">
        <v>0</v>
      </c>
      <c r="M170" s="207">
        <v>0</v>
      </c>
      <c r="N170" s="207">
        <v>0</v>
      </c>
      <c r="O170" s="207">
        <v>0</v>
      </c>
      <c r="P170" s="207">
        <v>4</v>
      </c>
      <c r="Q170" s="208">
        <v>0</v>
      </c>
      <c r="R170" s="207">
        <v>16</v>
      </c>
      <c r="S170" s="208">
        <v>0</v>
      </c>
      <c r="T170" s="208">
        <v>0</v>
      </c>
      <c r="U170" s="207">
        <v>0</v>
      </c>
      <c r="V170" s="207">
        <v>0</v>
      </c>
      <c r="W170" s="207">
        <v>19</v>
      </c>
      <c r="X170" s="207">
        <v>214</v>
      </c>
      <c r="Y170" s="277">
        <v>0</v>
      </c>
      <c r="Z170" s="277">
        <v>0</v>
      </c>
      <c r="AA170" s="277">
        <v>0</v>
      </c>
    </row>
    <row r="171" spans="1:27" ht="9.75">
      <c r="A171" s="208" t="s">
        <v>387</v>
      </c>
      <c r="B171" s="208">
        <v>0</v>
      </c>
      <c r="C171" s="208">
        <v>0</v>
      </c>
      <c r="D171" s="208">
        <v>0</v>
      </c>
      <c r="E171" s="208">
        <v>0</v>
      </c>
      <c r="F171" s="208">
        <v>0</v>
      </c>
      <c r="G171" s="208">
        <v>0</v>
      </c>
      <c r="H171" s="208">
        <v>0</v>
      </c>
      <c r="I171" s="208">
        <v>22</v>
      </c>
      <c r="J171" s="208">
        <v>0</v>
      </c>
      <c r="K171" s="207">
        <v>0</v>
      </c>
      <c r="L171" s="207">
        <v>0</v>
      </c>
      <c r="M171" s="207">
        <v>0</v>
      </c>
      <c r="N171" s="207">
        <v>0</v>
      </c>
      <c r="O171" s="207">
        <v>0</v>
      </c>
      <c r="P171" s="207">
        <v>0</v>
      </c>
      <c r="Q171" s="208">
        <v>1</v>
      </c>
      <c r="R171" s="207">
        <v>0</v>
      </c>
      <c r="S171" s="208">
        <v>0</v>
      </c>
      <c r="T171" s="208">
        <v>0</v>
      </c>
      <c r="U171" s="207">
        <v>0</v>
      </c>
      <c r="V171" s="207">
        <v>0</v>
      </c>
      <c r="W171" s="207">
        <v>0</v>
      </c>
      <c r="X171" s="207">
        <v>337</v>
      </c>
      <c r="Y171" s="277">
        <v>0</v>
      </c>
      <c r="Z171" s="277">
        <v>0</v>
      </c>
      <c r="AA171" s="277">
        <v>0</v>
      </c>
    </row>
    <row r="172" spans="1:27" ht="9.75">
      <c r="A172" s="208" t="s">
        <v>388</v>
      </c>
      <c r="B172" s="208">
        <v>0</v>
      </c>
      <c r="C172" s="208">
        <v>0</v>
      </c>
      <c r="D172" s="208">
        <v>0</v>
      </c>
      <c r="E172" s="208">
        <v>0</v>
      </c>
      <c r="F172" s="208">
        <v>0</v>
      </c>
      <c r="G172" s="208">
        <v>0</v>
      </c>
      <c r="H172" s="208">
        <v>0</v>
      </c>
      <c r="I172" s="208">
        <v>1</v>
      </c>
      <c r="J172" s="208">
        <v>0</v>
      </c>
      <c r="K172" s="207">
        <v>0</v>
      </c>
      <c r="L172" s="207">
        <v>0</v>
      </c>
      <c r="M172" s="207">
        <v>0</v>
      </c>
      <c r="N172" s="207">
        <v>0</v>
      </c>
      <c r="O172" s="207">
        <v>0</v>
      </c>
      <c r="P172" s="207">
        <v>0</v>
      </c>
      <c r="Q172" s="208">
        <v>0</v>
      </c>
      <c r="R172" s="207">
        <v>0</v>
      </c>
      <c r="S172" s="208">
        <v>0</v>
      </c>
      <c r="T172" s="208">
        <v>0</v>
      </c>
      <c r="U172" s="207">
        <v>0</v>
      </c>
      <c r="V172" s="207">
        <v>0</v>
      </c>
      <c r="W172" s="207">
        <v>0</v>
      </c>
      <c r="X172" s="207">
        <v>924</v>
      </c>
      <c r="Y172" s="277">
        <v>0</v>
      </c>
      <c r="Z172" s="277">
        <v>0</v>
      </c>
      <c r="AA172" s="277">
        <v>0</v>
      </c>
    </row>
    <row r="173" spans="1:27" ht="9.75">
      <c r="A173" s="208" t="s">
        <v>389</v>
      </c>
      <c r="B173" s="208">
        <v>0</v>
      </c>
      <c r="C173" s="208">
        <v>0</v>
      </c>
      <c r="D173" s="208">
        <v>0</v>
      </c>
      <c r="E173" s="208">
        <v>0</v>
      </c>
      <c r="F173" s="208">
        <v>0</v>
      </c>
      <c r="G173" s="208">
        <v>0</v>
      </c>
      <c r="H173" s="208">
        <v>0</v>
      </c>
      <c r="I173" s="208">
        <v>0</v>
      </c>
      <c r="J173" s="208">
        <v>0</v>
      </c>
      <c r="K173" s="207">
        <v>0</v>
      </c>
      <c r="L173" s="207">
        <v>0</v>
      </c>
      <c r="M173" s="207">
        <v>0</v>
      </c>
      <c r="N173" s="207">
        <v>0</v>
      </c>
      <c r="O173" s="207">
        <v>0</v>
      </c>
      <c r="P173" s="207">
        <v>0</v>
      </c>
      <c r="Q173" s="208">
        <v>0</v>
      </c>
      <c r="R173" s="207">
        <v>0</v>
      </c>
      <c r="S173" s="208">
        <v>0</v>
      </c>
      <c r="T173" s="208">
        <v>0</v>
      </c>
      <c r="U173" s="207">
        <v>0</v>
      </c>
      <c r="V173" s="207">
        <v>0</v>
      </c>
      <c r="W173" s="207">
        <v>0</v>
      </c>
      <c r="X173" s="207">
        <v>35</v>
      </c>
      <c r="Y173" s="277">
        <v>0</v>
      </c>
      <c r="Z173" s="277">
        <v>0</v>
      </c>
      <c r="AA173" s="277">
        <v>0</v>
      </c>
    </row>
    <row r="174" spans="1:27" ht="9.75">
      <c r="A174" s="208" t="s">
        <v>417</v>
      </c>
      <c r="B174" s="208">
        <v>0</v>
      </c>
      <c r="C174" s="208">
        <v>0</v>
      </c>
      <c r="D174" s="208">
        <v>0</v>
      </c>
      <c r="E174" s="208">
        <v>0</v>
      </c>
      <c r="F174" s="208">
        <v>0</v>
      </c>
      <c r="G174" s="208">
        <v>0</v>
      </c>
      <c r="H174" s="208">
        <v>9</v>
      </c>
      <c r="I174" s="208">
        <v>0</v>
      </c>
      <c r="J174" s="208">
        <v>0</v>
      </c>
      <c r="K174" s="207">
        <v>0</v>
      </c>
      <c r="L174" s="207">
        <v>0</v>
      </c>
      <c r="M174" s="207">
        <v>0</v>
      </c>
      <c r="N174" s="207">
        <v>0</v>
      </c>
      <c r="O174" s="207">
        <v>0</v>
      </c>
      <c r="P174" s="207">
        <v>4</v>
      </c>
      <c r="Q174" s="208">
        <v>0</v>
      </c>
      <c r="R174" s="207">
        <v>31</v>
      </c>
      <c r="S174" s="208">
        <v>0</v>
      </c>
      <c r="T174" s="208">
        <v>0</v>
      </c>
      <c r="U174" s="207">
        <v>0</v>
      </c>
      <c r="V174" s="207">
        <v>0</v>
      </c>
      <c r="W174" s="207">
        <v>35</v>
      </c>
      <c r="X174" s="207">
        <v>177</v>
      </c>
      <c r="Y174" s="277">
        <v>0</v>
      </c>
      <c r="Z174" s="277">
        <v>0</v>
      </c>
      <c r="AA174" s="277">
        <v>0</v>
      </c>
    </row>
    <row r="175" spans="1:27" ht="9.75">
      <c r="A175" s="208" t="s">
        <v>418</v>
      </c>
      <c r="B175" s="208">
        <v>0</v>
      </c>
      <c r="C175" s="208">
        <v>0</v>
      </c>
      <c r="D175" s="208">
        <v>0</v>
      </c>
      <c r="E175" s="208">
        <v>0</v>
      </c>
      <c r="F175" s="208">
        <v>0</v>
      </c>
      <c r="G175" s="208">
        <v>3</v>
      </c>
      <c r="H175" s="208">
        <v>12</v>
      </c>
      <c r="I175" s="208">
        <v>0</v>
      </c>
      <c r="J175" s="208">
        <v>0</v>
      </c>
      <c r="K175" s="207">
        <v>0</v>
      </c>
      <c r="L175" s="207">
        <v>0</v>
      </c>
      <c r="M175" s="207">
        <v>0</v>
      </c>
      <c r="N175" s="207">
        <v>0</v>
      </c>
      <c r="O175" s="207">
        <v>0</v>
      </c>
      <c r="P175" s="207">
        <v>3</v>
      </c>
      <c r="Q175" s="208">
        <v>0</v>
      </c>
      <c r="R175" s="207">
        <v>43</v>
      </c>
      <c r="S175" s="208">
        <v>0</v>
      </c>
      <c r="T175" s="208">
        <v>0</v>
      </c>
      <c r="U175" s="207">
        <v>0</v>
      </c>
      <c r="V175" s="207">
        <v>0</v>
      </c>
      <c r="W175" s="207">
        <v>51</v>
      </c>
      <c r="X175" s="207">
        <v>181</v>
      </c>
      <c r="Y175" s="277">
        <v>0</v>
      </c>
      <c r="Z175" s="277">
        <v>0</v>
      </c>
      <c r="AA175" s="277">
        <v>0</v>
      </c>
    </row>
    <row r="176" spans="1:27" ht="9.75">
      <c r="A176" s="208" t="s">
        <v>390</v>
      </c>
      <c r="B176" s="208">
        <v>0</v>
      </c>
      <c r="C176" s="208">
        <v>0</v>
      </c>
      <c r="D176" s="208">
        <v>0</v>
      </c>
      <c r="E176" s="208">
        <v>0</v>
      </c>
      <c r="F176" s="208">
        <v>0</v>
      </c>
      <c r="G176" s="208">
        <v>0</v>
      </c>
      <c r="H176" s="208">
        <v>0</v>
      </c>
      <c r="I176" s="208">
        <v>3</v>
      </c>
      <c r="J176" s="208">
        <v>0</v>
      </c>
      <c r="K176" s="207">
        <v>0</v>
      </c>
      <c r="L176" s="207">
        <v>0</v>
      </c>
      <c r="M176" s="207">
        <v>0</v>
      </c>
      <c r="N176" s="207">
        <v>0</v>
      </c>
      <c r="O176" s="207">
        <v>0</v>
      </c>
      <c r="P176" s="207">
        <v>0</v>
      </c>
      <c r="Q176" s="208">
        <v>3</v>
      </c>
      <c r="R176" s="207">
        <v>0</v>
      </c>
      <c r="S176" s="208">
        <v>0</v>
      </c>
      <c r="T176" s="208">
        <v>0</v>
      </c>
      <c r="U176" s="207">
        <v>0</v>
      </c>
      <c r="V176" s="207">
        <v>0</v>
      </c>
      <c r="W176" s="207">
        <v>0</v>
      </c>
      <c r="X176" s="207">
        <v>457</v>
      </c>
      <c r="Y176" s="277">
        <v>0</v>
      </c>
      <c r="Z176" s="277">
        <v>0</v>
      </c>
      <c r="AA176" s="277">
        <v>0</v>
      </c>
    </row>
    <row r="177" spans="1:27" ht="9.75">
      <c r="A177" s="208" t="s">
        <v>391</v>
      </c>
      <c r="B177" s="208">
        <v>0</v>
      </c>
      <c r="C177" s="208">
        <v>0</v>
      </c>
      <c r="D177" s="208">
        <v>0</v>
      </c>
      <c r="E177" s="208">
        <v>0</v>
      </c>
      <c r="F177" s="208">
        <v>0</v>
      </c>
      <c r="G177" s="208">
        <v>0</v>
      </c>
      <c r="H177" s="208">
        <v>6</v>
      </c>
      <c r="I177" s="208">
        <v>0</v>
      </c>
      <c r="J177" s="208">
        <v>0</v>
      </c>
      <c r="K177" s="207">
        <v>0</v>
      </c>
      <c r="L177" s="207">
        <v>0</v>
      </c>
      <c r="M177" s="207">
        <v>0</v>
      </c>
      <c r="N177" s="207">
        <v>0</v>
      </c>
      <c r="O177" s="207">
        <v>0</v>
      </c>
      <c r="P177" s="207">
        <v>1</v>
      </c>
      <c r="Q177" s="208">
        <v>0</v>
      </c>
      <c r="R177" s="207">
        <v>0</v>
      </c>
      <c r="S177" s="208">
        <v>0</v>
      </c>
      <c r="T177" s="208">
        <v>0</v>
      </c>
      <c r="U177" s="207">
        <v>0</v>
      </c>
      <c r="V177" s="207">
        <v>0</v>
      </c>
      <c r="W177" s="207">
        <v>0</v>
      </c>
      <c r="X177" s="207">
        <v>379</v>
      </c>
      <c r="Y177" s="277">
        <v>0</v>
      </c>
      <c r="Z177" s="277">
        <v>0</v>
      </c>
      <c r="AA177" s="277">
        <v>0</v>
      </c>
    </row>
    <row r="178" spans="1:27" ht="9.75">
      <c r="A178" s="208" t="s">
        <v>392</v>
      </c>
      <c r="B178" s="208">
        <v>0</v>
      </c>
      <c r="C178" s="208">
        <v>0</v>
      </c>
      <c r="D178" s="208">
        <v>0</v>
      </c>
      <c r="E178" s="208">
        <v>0</v>
      </c>
      <c r="F178" s="208">
        <v>0</v>
      </c>
      <c r="G178" s="208">
        <v>2</v>
      </c>
      <c r="H178" s="208">
        <v>8</v>
      </c>
      <c r="I178" s="208">
        <v>0</v>
      </c>
      <c r="J178" s="208">
        <v>0</v>
      </c>
      <c r="K178" s="207">
        <v>0</v>
      </c>
      <c r="L178" s="207">
        <v>0</v>
      </c>
      <c r="M178" s="207">
        <v>0</v>
      </c>
      <c r="N178" s="207">
        <v>0</v>
      </c>
      <c r="O178" s="207">
        <v>0</v>
      </c>
      <c r="P178" s="207">
        <v>0</v>
      </c>
      <c r="Q178" s="208">
        <v>0</v>
      </c>
      <c r="R178" s="207">
        <v>0</v>
      </c>
      <c r="S178" s="208">
        <v>16</v>
      </c>
      <c r="T178" s="208">
        <v>0</v>
      </c>
      <c r="U178" s="207">
        <v>0</v>
      </c>
      <c r="V178" s="207">
        <v>0</v>
      </c>
      <c r="W178" s="207">
        <v>18</v>
      </c>
      <c r="X178" s="207">
        <v>171</v>
      </c>
      <c r="Y178" s="277">
        <v>0</v>
      </c>
      <c r="Z178" s="277">
        <v>0</v>
      </c>
      <c r="AA178" s="277">
        <v>0</v>
      </c>
    </row>
    <row r="179" spans="1:27" ht="9.75">
      <c r="A179" s="208" t="s">
        <v>253</v>
      </c>
      <c r="B179" s="208">
        <v>2</v>
      </c>
      <c r="C179" s="208">
        <v>0</v>
      </c>
      <c r="D179" s="208">
        <v>0</v>
      </c>
      <c r="E179" s="208">
        <v>0</v>
      </c>
      <c r="F179" s="208">
        <v>0</v>
      </c>
      <c r="G179" s="208">
        <v>0</v>
      </c>
      <c r="H179" s="208">
        <v>4</v>
      </c>
      <c r="I179" s="208">
        <v>0</v>
      </c>
      <c r="J179" s="208">
        <v>0</v>
      </c>
      <c r="K179" s="207">
        <v>0</v>
      </c>
      <c r="L179" s="207">
        <v>0</v>
      </c>
      <c r="M179" s="207">
        <v>0</v>
      </c>
      <c r="N179" s="207">
        <v>0</v>
      </c>
      <c r="O179" s="207">
        <v>0</v>
      </c>
      <c r="P179" s="207">
        <v>0</v>
      </c>
      <c r="Q179" s="208">
        <v>0</v>
      </c>
      <c r="R179" s="207">
        <v>5</v>
      </c>
      <c r="S179" s="208">
        <v>0</v>
      </c>
      <c r="T179" s="208">
        <v>0</v>
      </c>
      <c r="U179" s="207">
        <v>0</v>
      </c>
      <c r="V179" s="207">
        <v>0</v>
      </c>
      <c r="W179" s="207">
        <v>0</v>
      </c>
      <c r="X179" s="207">
        <v>19</v>
      </c>
      <c r="Y179" s="277">
        <v>0</v>
      </c>
      <c r="Z179" s="277">
        <v>0</v>
      </c>
      <c r="AA179" s="277">
        <v>0</v>
      </c>
    </row>
    <row r="180" spans="1:27" ht="9.75">
      <c r="A180" s="208" t="s">
        <v>169</v>
      </c>
      <c r="B180" s="208">
        <v>0</v>
      </c>
      <c r="C180" s="208">
        <v>0</v>
      </c>
      <c r="D180" s="208">
        <v>0</v>
      </c>
      <c r="E180" s="208">
        <v>0</v>
      </c>
      <c r="F180" s="208">
        <v>0</v>
      </c>
      <c r="G180" s="208">
        <v>0</v>
      </c>
      <c r="H180" s="208">
        <v>0</v>
      </c>
      <c r="I180" s="208">
        <v>0</v>
      </c>
      <c r="J180" s="208">
        <v>0</v>
      </c>
      <c r="K180" s="207">
        <v>0</v>
      </c>
      <c r="L180" s="207">
        <v>0</v>
      </c>
      <c r="M180" s="207">
        <v>0</v>
      </c>
      <c r="N180" s="207">
        <v>0</v>
      </c>
      <c r="O180" s="207">
        <v>0</v>
      </c>
      <c r="P180" s="207">
        <v>0</v>
      </c>
      <c r="Q180" s="208">
        <v>0</v>
      </c>
      <c r="R180" s="207">
        <v>18</v>
      </c>
      <c r="S180" s="208">
        <v>0</v>
      </c>
      <c r="T180" s="208">
        <v>0</v>
      </c>
      <c r="U180" s="207">
        <v>0</v>
      </c>
      <c r="V180" s="207">
        <v>0</v>
      </c>
      <c r="W180" s="207">
        <v>18</v>
      </c>
      <c r="X180" s="207">
        <v>112</v>
      </c>
      <c r="Y180" s="277">
        <v>0</v>
      </c>
      <c r="Z180" s="277">
        <v>0</v>
      </c>
      <c r="AA180" s="277">
        <v>0</v>
      </c>
    </row>
    <row r="181" spans="26:27" ht="9.75">
      <c r="Z181" s="276"/>
      <c r="AA181" s="276"/>
    </row>
    <row r="186" spans="1:27" ht="9.75">
      <c r="A186" s="148">
        <v>1</v>
      </c>
      <c r="B186" s="148">
        <v>2</v>
      </c>
      <c r="C186" s="148">
        <v>3</v>
      </c>
      <c r="D186" s="148">
        <v>4</v>
      </c>
      <c r="E186" s="276">
        <v>5</v>
      </c>
      <c r="F186" s="276">
        <v>6</v>
      </c>
      <c r="G186" s="276">
        <v>7</v>
      </c>
      <c r="H186" s="276">
        <v>8</v>
      </c>
      <c r="I186" s="276">
        <v>9</v>
      </c>
      <c r="J186" s="276">
        <v>10</v>
      </c>
      <c r="K186" s="276">
        <v>11</v>
      </c>
      <c r="L186" s="276">
        <v>12</v>
      </c>
      <c r="M186" s="276">
        <v>13</v>
      </c>
      <c r="N186" s="276">
        <v>14</v>
      </c>
      <c r="O186" s="276">
        <v>15</v>
      </c>
      <c r="P186" s="276">
        <v>16</v>
      </c>
      <c r="Q186" s="276">
        <v>17</v>
      </c>
      <c r="R186" s="276">
        <v>18</v>
      </c>
      <c r="S186" s="276">
        <v>19</v>
      </c>
      <c r="T186" s="276">
        <v>20</v>
      </c>
      <c r="U186" s="276">
        <v>21</v>
      </c>
      <c r="V186" s="276">
        <v>22</v>
      </c>
      <c r="W186" s="276">
        <v>23</v>
      </c>
      <c r="X186" s="276">
        <v>24</v>
      </c>
      <c r="Y186" s="276">
        <v>25</v>
      </c>
      <c r="Z186" s="276">
        <v>26</v>
      </c>
      <c r="AA186" s="276">
        <v>27</v>
      </c>
    </row>
  </sheetData>
  <sheetProtection password="DA40" sheet="1" autoFilter="0"/>
  <autoFilter ref="A1:AA180"/>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97"/>
  <sheetViews>
    <sheetView showGridLines="0" workbookViewId="0" topLeftCell="A1">
      <selection activeCell="M49" sqref="M49"/>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289" t="s">
        <v>421</v>
      </c>
      <c r="C1" s="290"/>
      <c r="D1" s="291" t="s">
        <v>393</v>
      </c>
      <c r="E1" s="292"/>
    </row>
    <row r="2" spans="1:5" ht="18.75" customHeight="1" thickTop="1">
      <c r="A2" s="7"/>
      <c r="B2" s="8"/>
      <c r="C2" s="9" t="s">
        <v>35</v>
      </c>
      <c r="D2" s="8"/>
      <c r="E2" s="8"/>
    </row>
    <row r="3" spans="1:5" ht="14.25" customHeight="1">
      <c r="A3" s="293" t="s">
        <v>33</v>
      </c>
      <c r="B3" s="293"/>
      <c r="C3" s="293"/>
      <c r="D3" s="293"/>
      <c r="E3" s="293"/>
    </row>
    <row r="4" spans="1:5" ht="21.75" customHeight="1" thickBot="1">
      <c r="A4" s="294"/>
      <c r="B4" s="294"/>
      <c r="C4" s="294"/>
      <c r="D4" s="294"/>
      <c r="E4" s="294"/>
    </row>
    <row r="5" spans="1:5" s="10" customFormat="1" ht="18" customHeight="1" thickTop="1">
      <c r="A5" s="7"/>
      <c r="B5" s="8"/>
      <c r="C5" s="9" t="s">
        <v>36</v>
      </c>
      <c r="D5" s="8"/>
      <c r="E5" s="8"/>
    </row>
    <row r="6" spans="1:5" s="10" customFormat="1" ht="14.25" customHeight="1">
      <c r="A6" s="97" t="s">
        <v>34</v>
      </c>
      <c r="B6" s="97"/>
      <c r="C6" s="97"/>
      <c r="D6" s="295" t="s">
        <v>103</v>
      </c>
      <c r="E6" s="296"/>
    </row>
    <row r="7" spans="1:5" s="10" customFormat="1" ht="21.75" customHeight="1" thickBot="1">
      <c r="A7" s="304"/>
      <c r="B7" s="304"/>
      <c r="C7" s="305"/>
      <c r="D7" s="306"/>
      <c r="E7" s="304"/>
    </row>
    <row r="8" spans="1:5" ht="18.75" customHeight="1" thickTop="1">
      <c r="A8" s="7"/>
      <c r="B8" s="8"/>
      <c r="C8" s="9" t="s">
        <v>37</v>
      </c>
      <c r="D8" s="8"/>
      <c r="E8" s="8"/>
    </row>
    <row r="9" spans="1:5" ht="53.25" customHeight="1">
      <c r="A9" s="301" t="s">
        <v>186</v>
      </c>
      <c r="B9" s="301"/>
      <c r="C9" s="301"/>
      <c r="D9" s="301"/>
      <c r="E9" s="301"/>
    </row>
    <row r="10" spans="1:5" ht="14.25" customHeight="1">
      <c r="A10" s="293" t="s">
        <v>54</v>
      </c>
      <c r="B10" s="293"/>
      <c r="C10" s="293"/>
      <c r="D10" s="293"/>
      <c r="E10" s="293"/>
    </row>
    <row r="11" spans="1:5" ht="21.75" customHeight="1">
      <c r="A11" s="294"/>
      <c r="B11" s="294"/>
      <c r="C11" s="294"/>
      <c r="D11" s="294"/>
      <c r="E11" s="294"/>
    </row>
    <row r="12" spans="1:5" ht="12.75" customHeight="1">
      <c r="A12" s="302" t="s">
        <v>106</v>
      </c>
      <c r="B12" s="302"/>
      <c r="C12" s="302"/>
      <c r="D12" s="303"/>
      <c r="E12" s="11" t="s">
        <v>38</v>
      </c>
    </row>
    <row r="13" spans="1:5" ht="28.5" customHeight="1">
      <c r="A13" s="299" t="s">
        <v>211</v>
      </c>
      <c r="B13" s="299"/>
      <c r="C13" s="299"/>
      <c r="D13" s="300"/>
      <c r="E13" s="202"/>
    </row>
    <row r="14" spans="1:5" s="23" customFormat="1" ht="10.5" thickBot="1">
      <c r="A14" s="203"/>
      <c r="B14" s="203"/>
      <c r="C14" s="203"/>
      <c r="D14" s="203"/>
      <c r="E14" s="204"/>
    </row>
    <row r="15" spans="1:5" s="23" customFormat="1" ht="25.5" customHeight="1" thickBot="1">
      <c r="A15" s="297" t="s">
        <v>220</v>
      </c>
      <c r="B15" s="297"/>
      <c r="C15" s="298"/>
      <c r="D15" s="24"/>
      <c r="E15" s="205"/>
    </row>
    <row r="16" spans="1:6" ht="10.5" thickBot="1">
      <c r="A16" s="25"/>
      <c r="B16" s="25"/>
      <c r="C16" s="25"/>
      <c r="D16" s="25"/>
      <c r="E16" s="25"/>
      <c r="F16" s="26"/>
    </row>
    <row r="17" spans="1:6" ht="18.75" customHeight="1" thickTop="1">
      <c r="A17" s="7"/>
      <c r="B17" s="8"/>
      <c r="C17" s="9" t="s">
        <v>270</v>
      </c>
      <c r="D17" s="8"/>
      <c r="E17" s="8"/>
      <c r="F17" s="26"/>
    </row>
    <row r="18" spans="1:6" ht="13.5" customHeight="1">
      <c r="A18" s="26" t="s">
        <v>271</v>
      </c>
      <c r="B18" s="26"/>
      <c r="C18" s="26"/>
      <c r="D18" s="106" t="str">
        <f>IF((ABS('Schedule 1-1'!F7)+ABS('Schedule 1-1'!F8)+ABS('Schedule 1-1'!F9)+ABS('Schedule 1-1'!F10)+ABS('Schedule 1-1'!F11)+ABS('Schedule 1-1'!F12)+ABS('Schedule 1-1'!F13)+ABS('Schedule 1-1'!F14))=0,"No","Yes")</f>
        <v>No</v>
      </c>
      <c r="E18" s="26"/>
      <c r="F18" s="26"/>
    </row>
    <row r="19" spans="1:6" ht="13.5" customHeight="1">
      <c r="A19" s="191" t="s">
        <v>272</v>
      </c>
      <c r="B19" s="191"/>
      <c r="C19" s="191"/>
      <c r="D19" s="223" t="str">
        <f>IF(SUM('Schedule 1-1'!E19:E20,'Schedule 1-1'!E7:E8)=0,"No K4 Parental Outreach Change",IF(AND('Schedule 1-1'!I29="Yes",'Schedule 1-1'!D8=0),"K4 Parental Outreach Added",IF(AND('Schedule 1-1'!I29="No",'Schedule 1-1'!D7=0),"K4 Parental Outreach Disallowed","No K4 Parental Outreach Change")))</f>
        <v>No K4 Parental Outreach Change</v>
      </c>
      <c r="E19" s="223"/>
      <c r="F19" s="26"/>
    </row>
    <row r="20" spans="1:6" ht="13.5" customHeight="1">
      <c r="A20" s="26" t="s">
        <v>273</v>
      </c>
      <c r="B20" s="26"/>
      <c r="C20" s="26"/>
      <c r="D20" s="222">
        <f>IF(ISBLANK($A$4),"",'Schedule 2'!B18)</f>
      </c>
      <c r="E20" s="222"/>
      <c r="F20" s="26"/>
    </row>
    <row r="21" spans="1:6" ht="13.5" customHeight="1">
      <c r="A21" s="191" t="s">
        <v>274</v>
      </c>
      <c r="B21" s="191"/>
      <c r="C21" s="191"/>
      <c r="D21" s="223">
        <f>IF(ISBLANK($A$4),"",'Schedule 3'!B19)</f>
      </c>
      <c r="E21" s="223"/>
      <c r="F21" s="26"/>
    </row>
    <row r="22" spans="1:6" ht="13.5" customHeight="1">
      <c r="A22" s="26" t="s">
        <v>275</v>
      </c>
      <c r="B22" s="26"/>
      <c r="C22" s="26"/>
      <c r="D22" s="222">
        <f>IF(ISBLANK($A$4),"",'Schedule 4'!B17)</f>
      </c>
      <c r="E22" s="222"/>
      <c r="F22" s="26"/>
    </row>
    <row r="23" spans="1:6" ht="13.5" customHeight="1">
      <c r="A23" s="191" t="s">
        <v>276</v>
      </c>
      <c r="B23" s="191"/>
      <c r="C23" s="191"/>
      <c r="D23" s="223">
        <f>'Schedule 3'!K5</f>
        <v>0</v>
      </c>
      <c r="E23" s="223"/>
      <c r="F23" s="26"/>
    </row>
    <row r="24" spans="1:6" ht="13.5" customHeight="1" thickBot="1">
      <c r="A24" s="280" t="s">
        <v>277</v>
      </c>
      <c r="B24" s="280"/>
      <c r="C24" s="280"/>
      <c r="D24" s="281" t="str">
        <f>IF(SUM('Schedule 6'!D31:F31)=0,"No Summer School Change",IF('Schedule 6'!H5="No","Summer School Doesn't Meet Required Hours",IF(SUM('Schedule 6'!G9:H28)&gt;0,"Summer School Updates","No Summer School Change")))</f>
        <v>No Summer School Change</v>
      </c>
      <c r="E24" s="281"/>
      <c r="F24" s="26"/>
    </row>
    <row r="25" spans="1:6" ht="13.5" customHeight="1" thickTop="1">
      <c r="A25" s="278"/>
      <c r="B25" s="278"/>
      <c r="C25" s="278"/>
      <c r="D25" s="279"/>
      <c r="E25" s="279"/>
      <c r="F25" s="26"/>
    </row>
    <row r="26" spans="1:6" ht="27" customHeight="1">
      <c r="A26" s="288" t="s">
        <v>189</v>
      </c>
      <c r="B26" s="288"/>
      <c r="C26" s="288"/>
      <c r="D26" s="288"/>
      <c r="E26" s="288"/>
      <c r="F26" s="26"/>
    </row>
    <row r="27" spans="1:6" ht="9.75">
      <c r="A27" s="26"/>
      <c r="B27" s="26"/>
      <c r="C27" s="26"/>
      <c r="D27" s="26"/>
      <c r="E27" s="26"/>
      <c r="F27" s="26"/>
    </row>
    <row r="28" spans="1:6" ht="9.75">
      <c r="A28" s="26"/>
      <c r="B28" s="26"/>
      <c r="C28" s="26"/>
      <c r="D28" s="26"/>
      <c r="E28" s="26"/>
      <c r="F28" s="26"/>
    </row>
    <row r="29" spans="1:6" ht="9.75">
      <c r="A29" s="26"/>
      <c r="B29" s="26"/>
      <c r="C29" s="26"/>
      <c r="D29" s="26"/>
      <c r="E29" s="26"/>
      <c r="F29" s="26"/>
    </row>
    <row r="31" s="26" customFormat="1" ht="9.75" hidden="1">
      <c r="A31" s="206" t="s">
        <v>284</v>
      </c>
    </row>
    <row r="32" s="26" customFormat="1" ht="9.75" hidden="1">
      <c r="A32" s="207" t="s">
        <v>285</v>
      </c>
    </row>
    <row r="33" s="26" customFormat="1" ht="9.75" hidden="1">
      <c r="A33" s="277" t="s">
        <v>395</v>
      </c>
    </row>
    <row r="34" s="26" customFormat="1" ht="9.75" hidden="1">
      <c r="A34" s="277" t="s">
        <v>286</v>
      </c>
    </row>
    <row r="35" s="26" customFormat="1" ht="9.75" hidden="1">
      <c r="A35" s="207" t="s">
        <v>287</v>
      </c>
    </row>
    <row r="36" s="26" customFormat="1" ht="9.75" hidden="1">
      <c r="A36" s="207" t="s">
        <v>288</v>
      </c>
    </row>
    <row r="37" s="26" customFormat="1" ht="9.75" hidden="1">
      <c r="A37" s="277" t="s">
        <v>289</v>
      </c>
    </row>
    <row r="38" s="26" customFormat="1" ht="9.75" hidden="1">
      <c r="A38" s="277" t="s">
        <v>396</v>
      </c>
    </row>
    <row r="39" s="26" customFormat="1" ht="9.75" hidden="1">
      <c r="A39" s="206" t="s">
        <v>397</v>
      </c>
    </row>
    <row r="40" s="26" customFormat="1" ht="9.75" hidden="1">
      <c r="A40" s="206" t="s">
        <v>290</v>
      </c>
    </row>
    <row r="41" s="26" customFormat="1" ht="9.75" hidden="1">
      <c r="A41" s="206" t="s">
        <v>246</v>
      </c>
    </row>
    <row r="42" s="26" customFormat="1" ht="9.75" hidden="1">
      <c r="A42" s="206" t="s">
        <v>291</v>
      </c>
    </row>
    <row r="43" s="26" customFormat="1" ht="9.75" hidden="1">
      <c r="A43" s="206" t="s">
        <v>292</v>
      </c>
    </row>
    <row r="44" s="26" customFormat="1" ht="9.75" hidden="1">
      <c r="A44" s="206" t="s">
        <v>398</v>
      </c>
    </row>
    <row r="45" s="26" customFormat="1" ht="9.75" hidden="1">
      <c r="A45" s="206" t="s">
        <v>293</v>
      </c>
    </row>
    <row r="46" s="26" customFormat="1" ht="9.75" hidden="1">
      <c r="A46" s="206" t="s">
        <v>294</v>
      </c>
    </row>
    <row r="47" s="26" customFormat="1" ht="9.75" hidden="1">
      <c r="A47" s="206" t="s">
        <v>295</v>
      </c>
    </row>
    <row r="48" s="26" customFormat="1" ht="9.75" hidden="1">
      <c r="A48" s="206" t="s">
        <v>296</v>
      </c>
    </row>
    <row r="49" s="26" customFormat="1" ht="9.75" hidden="1">
      <c r="A49" s="206" t="s">
        <v>297</v>
      </c>
    </row>
    <row r="50" s="26" customFormat="1" ht="9.75" hidden="1">
      <c r="A50" s="206" t="s">
        <v>399</v>
      </c>
    </row>
    <row r="51" s="26" customFormat="1" ht="9.75" hidden="1">
      <c r="A51" s="206" t="s">
        <v>298</v>
      </c>
    </row>
    <row r="52" s="26" customFormat="1" ht="9.75" hidden="1">
      <c r="A52" s="206" t="s">
        <v>299</v>
      </c>
    </row>
    <row r="53" s="26" customFormat="1" ht="9.75" hidden="1">
      <c r="A53" s="206" t="s">
        <v>300</v>
      </c>
    </row>
    <row r="54" s="26" customFormat="1" ht="9.75" hidden="1">
      <c r="A54" s="206" t="s">
        <v>301</v>
      </c>
    </row>
    <row r="55" s="26" customFormat="1" ht="9.75" hidden="1">
      <c r="A55" s="206" t="s">
        <v>302</v>
      </c>
    </row>
    <row r="56" s="26" customFormat="1" ht="9.75" hidden="1">
      <c r="A56" s="206" t="s">
        <v>255</v>
      </c>
    </row>
    <row r="57" s="26" customFormat="1" ht="9.75" hidden="1">
      <c r="A57" s="206" t="s">
        <v>303</v>
      </c>
    </row>
    <row r="58" s="26" customFormat="1" ht="9.75" hidden="1">
      <c r="A58" s="206" t="s">
        <v>400</v>
      </c>
    </row>
    <row r="59" s="26" customFormat="1" ht="9.75" hidden="1">
      <c r="A59" s="206" t="s">
        <v>304</v>
      </c>
    </row>
    <row r="60" s="26" customFormat="1" ht="9.75" hidden="1">
      <c r="A60" s="206" t="s">
        <v>247</v>
      </c>
    </row>
    <row r="61" s="26" customFormat="1" ht="9.75" hidden="1">
      <c r="A61" s="206" t="s">
        <v>305</v>
      </c>
    </row>
    <row r="62" s="26" customFormat="1" ht="9.75" hidden="1">
      <c r="A62" s="206" t="s">
        <v>306</v>
      </c>
    </row>
    <row r="63" s="26" customFormat="1" ht="9.75" hidden="1">
      <c r="A63" s="206" t="s">
        <v>307</v>
      </c>
    </row>
    <row r="64" s="26" customFormat="1" ht="9.75" hidden="1">
      <c r="A64" s="206" t="s">
        <v>308</v>
      </c>
    </row>
    <row r="65" s="26" customFormat="1" ht="9.75" hidden="1">
      <c r="A65" s="206" t="s">
        <v>248</v>
      </c>
    </row>
    <row r="66" s="26" customFormat="1" ht="9.75" hidden="1">
      <c r="A66" s="206" t="s">
        <v>309</v>
      </c>
    </row>
    <row r="67" s="26" customFormat="1" ht="9.75" hidden="1">
      <c r="A67" s="206" t="s">
        <v>310</v>
      </c>
    </row>
    <row r="68" s="26" customFormat="1" ht="9.75" hidden="1">
      <c r="A68" s="206" t="s">
        <v>311</v>
      </c>
    </row>
    <row r="69" s="26" customFormat="1" ht="9.75" hidden="1">
      <c r="A69" s="277" t="s">
        <v>158</v>
      </c>
    </row>
    <row r="70" s="26" customFormat="1" ht="9.75" hidden="1">
      <c r="A70" s="207" t="s">
        <v>312</v>
      </c>
    </row>
    <row r="71" s="26" customFormat="1" ht="9.75" hidden="1">
      <c r="A71" s="206" t="s">
        <v>401</v>
      </c>
    </row>
    <row r="72" s="26" customFormat="1" ht="9.75" hidden="1">
      <c r="A72" s="277" t="s">
        <v>313</v>
      </c>
    </row>
    <row r="73" s="26" customFormat="1" ht="9.75" hidden="1">
      <c r="A73" s="209" t="s">
        <v>314</v>
      </c>
    </row>
    <row r="74" s="26" customFormat="1" ht="9.75" hidden="1">
      <c r="A74" s="206" t="s">
        <v>315</v>
      </c>
    </row>
    <row r="75" s="26" customFormat="1" ht="9.75" hidden="1">
      <c r="A75" s="206" t="s">
        <v>316</v>
      </c>
    </row>
    <row r="76" s="26" customFormat="1" ht="9.75" hidden="1">
      <c r="A76" s="277" t="s">
        <v>249</v>
      </c>
    </row>
    <row r="77" s="26" customFormat="1" ht="9.75" hidden="1">
      <c r="A77" s="209" t="s">
        <v>317</v>
      </c>
    </row>
    <row r="78" s="26" customFormat="1" ht="9.75" hidden="1">
      <c r="A78" s="206" t="s">
        <v>159</v>
      </c>
    </row>
    <row r="79" s="26" customFormat="1" ht="9.75" hidden="1">
      <c r="A79" s="207" t="s">
        <v>318</v>
      </c>
    </row>
    <row r="80" s="26" customFormat="1" ht="9.75" hidden="1">
      <c r="A80" s="206" t="s">
        <v>319</v>
      </c>
    </row>
    <row r="81" s="26" customFormat="1" ht="9.75" hidden="1">
      <c r="A81" s="206" t="s">
        <v>320</v>
      </c>
    </row>
    <row r="82" s="26" customFormat="1" ht="9.75" hidden="1">
      <c r="A82" s="277" t="s">
        <v>160</v>
      </c>
    </row>
    <row r="83" s="26" customFormat="1" ht="9.75" hidden="1">
      <c r="A83" s="206" t="s">
        <v>229</v>
      </c>
    </row>
    <row r="84" s="26" customFormat="1" ht="9.75" hidden="1">
      <c r="A84" s="206" t="s">
        <v>321</v>
      </c>
    </row>
    <row r="85" s="26" customFormat="1" ht="9.75" hidden="1">
      <c r="A85" s="206" t="s">
        <v>322</v>
      </c>
    </row>
    <row r="86" s="26" customFormat="1" ht="9.75" hidden="1">
      <c r="A86" s="206" t="s">
        <v>323</v>
      </c>
    </row>
    <row r="87" s="26" customFormat="1" ht="9.75" hidden="1">
      <c r="A87" s="277" t="s">
        <v>324</v>
      </c>
    </row>
    <row r="88" s="26" customFormat="1" ht="9.75" hidden="1">
      <c r="A88" s="277" t="s">
        <v>325</v>
      </c>
    </row>
    <row r="89" s="26" customFormat="1" ht="9.75" hidden="1">
      <c r="A89" s="206" t="s">
        <v>326</v>
      </c>
    </row>
    <row r="90" s="26" customFormat="1" ht="9.75" hidden="1">
      <c r="A90" s="206" t="s">
        <v>327</v>
      </c>
    </row>
    <row r="91" s="26" customFormat="1" ht="9.75" hidden="1">
      <c r="A91" s="206" t="s">
        <v>328</v>
      </c>
    </row>
    <row r="92" s="26" customFormat="1" ht="9.75" hidden="1">
      <c r="A92" s="206" t="s">
        <v>402</v>
      </c>
    </row>
    <row r="93" s="26" customFormat="1" ht="9.75" hidden="1">
      <c r="A93" s="206" t="s">
        <v>218</v>
      </c>
    </row>
    <row r="94" s="26" customFormat="1" ht="9.75" hidden="1">
      <c r="A94" s="206" t="s">
        <v>329</v>
      </c>
    </row>
    <row r="95" s="26" customFormat="1" ht="9.75" hidden="1">
      <c r="A95" s="207" t="s">
        <v>330</v>
      </c>
    </row>
    <row r="96" s="26" customFormat="1" ht="9.75" hidden="1">
      <c r="A96" s="277" t="s">
        <v>331</v>
      </c>
    </row>
    <row r="97" s="26" customFormat="1" ht="9.75" hidden="1">
      <c r="A97" s="206" t="s">
        <v>332</v>
      </c>
    </row>
    <row r="98" s="26" customFormat="1" ht="9.75" hidden="1">
      <c r="A98" s="277" t="s">
        <v>333</v>
      </c>
    </row>
    <row r="99" s="26" customFormat="1" ht="9.75" hidden="1">
      <c r="A99" s="209" t="s">
        <v>334</v>
      </c>
    </row>
    <row r="100" s="26" customFormat="1" ht="9.75" hidden="1">
      <c r="A100" s="277" t="s">
        <v>335</v>
      </c>
    </row>
    <row r="101" s="26" customFormat="1" ht="9.75" hidden="1">
      <c r="A101" s="277" t="s">
        <v>336</v>
      </c>
    </row>
    <row r="102" s="26" customFormat="1" ht="9.75" hidden="1">
      <c r="A102" s="277" t="s">
        <v>337</v>
      </c>
    </row>
    <row r="103" s="26" customFormat="1" ht="9.75" hidden="1">
      <c r="A103" s="277" t="s">
        <v>403</v>
      </c>
    </row>
    <row r="104" s="26" customFormat="1" ht="9.75" hidden="1">
      <c r="A104" s="277" t="s">
        <v>338</v>
      </c>
    </row>
    <row r="105" s="26" customFormat="1" ht="9.75" hidden="1">
      <c r="A105" s="277" t="s">
        <v>161</v>
      </c>
    </row>
    <row r="106" s="26" customFormat="1" ht="9.75" hidden="1">
      <c r="A106" s="277" t="s">
        <v>162</v>
      </c>
    </row>
    <row r="107" s="26" customFormat="1" ht="9.75" hidden="1">
      <c r="A107" s="277" t="s">
        <v>339</v>
      </c>
    </row>
    <row r="108" s="26" customFormat="1" ht="9.75" hidden="1">
      <c r="A108" s="277" t="s">
        <v>340</v>
      </c>
    </row>
    <row r="109" s="26" customFormat="1" ht="9.75" hidden="1">
      <c r="A109" s="277" t="s">
        <v>404</v>
      </c>
    </row>
    <row r="110" s="26" customFormat="1" ht="9.75" hidden="1">
      <c r="A110" s="277" t="s">
        <v>341</v>
      </c>
    </row>
    <row r="111" s="26" customFormat="1" ht="9.75" hidden="1">
      <c r="A111" s="277" t="s">
        <v>342</v>
      </c>
    </row>
    <row r="112" s="26" customFormat="1" ht="9.75" hidden="1">
      <c r="A112" s="277" t="s">
        <v>343</v>
      </c>
    </row>
    <row r="113" s="26" customFormat="1" ht="9.75" hidden="1">
      <c r="A113" s="277" t="s">
        <v>230</v>
      </c>
    </row>
    <row r="114" s="26" customFormat="1" ht="9.75" hidden="1">
      <c r="A114" s="277" t="s">
        <v>344</v>
      </c>
    </row>
    <row r="115" s="26" customFormat="1" ht="9.75" hidden="1">
      <c r="A115" s="277" t="s">
        <v>345</v>
      </c>
    </row>
    <row r="116" s="26" customFormat="1" ht="9.75" hidden="1">
      <c r="A116" s="277" t="s">
        <v>346</v>
      </c>
    </row>
    <row r="117" s="26" customFormat="1" ht="9.75" hidden="1">
      <c r="A117" s="277" t="s">
        <v>405</v>
      </c>
    </row>
    <row r="118" s="26" customFormat="1" ht="9.75" hidden="1">
      <c r="A118" s="206" t="s">
        <v>347</v>
      </c>
    </row>
    <row r="119" s="26" customFormat="1" ht="9.75" hidden="1">
      <c r="A119" s="206" t="s">
        <v>348</v>
      </c>
    </row>
    <row r="120" s="26" customFormat="1" ht="9.75" hidden="1">
      <c r="A120" s="277" t="s">
        <v>349</v>
      </c>
    </row>
    <row r="121" s="26" customFormat="1" ht="9.75" hidden="1">
      <c r="A121" s="277" t="s">
        <v>350</v>
      </c>
    </row>
    <row r="122" s="26" customFormat="1" ht="9.75" hidden="1">
      <c r="A122" s="206" t="s">
        <v>351</v>
      </c>
    </row>
    <row r="123" s="26" customFormat="1" ht="9.75" hidden="1">
      <c r="A123" s="277" t="s">
        <v>352</v>
      </c>
    </row>
    <row r="124" s="26" customFormat="1" ht="9.75" hidden="1">
      <c r="A124" s="207" t="s">
        <v>353</v>
      </c>
    </row>
    <row r="125" s="26" customFormat="1" ht="9.75" hidden="1">
      <c r="A125" s="277" t="s">
        <v>231</v>
      </c>
    </row>
    <row r="126" s="26" customFormat="1" ht="9.75" hidden="1">
      <c r="A126" s="277" t="s">
        <v>256</v>
      </c>
    </row>
    <row r="127" s="26" customFormat="1" ht="9.75" hidden="1">
      <c r="A127" s="277" t="s">
        <v>163</v>
      </c>
    </row>
    <row r="128" s="26" customFormat="1" ht="9.75" hidden="1">
      <c r="A128" s="277" t="s">
        <v>354</v>
      </c>
    </row>
    <row r="129" s="26" customFormat="1" ht="9.75" hidden="1">
      <c r="A129" s="277" t="s">
        <v>355</v>
      </c>
    </row>
    <row r="130" s="26" customFormat="1" ht="9.75" hidden="1">
      <c r="A130" s="277" t="s">
        <v>356</v>
      </c>
    </row>
    <row r="131" s="26" customFormat="1" ht="9.75" hidden="1">
      <c r="A131" s="277" t="s">
        <v>406</v>
      </c>
    </row>
    <row r="132" s="26" customFormat="1" ht="9.75" hidden="1">
      <c r="A132" s="277" t="s">
        <v>357</v>
      </c>
    </row>
    <row r="133" s="26" customFormat="1" ht="9.75" hidden="1">
      <c r="A133" s="277" t="s">
        <v>358</v>
      </c>
    </row>
    <row r="134" s="26" customFormat="1" ht="9.75" hidden="1">
      <c r="A134" s="277" t="s">
        <v>359</v>
      </c>
    </row>
    <row r="135" s="26" customFormat="1" ht="9.75" hidden="1">
      <c r="A135" s="277" t="s">
        <v>232</v>
      </c>
    </row>
    <row r="136" s="26" customFormat="1" ht="9.75" hidden="1">
      <c r="A136" s="277" t="s">
        <v>164</v>
      </c>
    </row>
    <row r="137" s="26" customFormat="1" ht="9.75" hidden="1">
      <c r="A137" s="277" t="s">
        <v>360</v>
      </c>
    </row>
    <row r="138" s="26" customFormat="1" ht="9.75" hidden="1">
      <c r="A138" s="277" t="s">
        <v>233</v>
      </c>
    </row>
    <row r="139" s="26" customFormat="1" ht="9.75" hidden="1">
      <c r="A139" s="277" t="s">
        <v>234</v>
      </c>
    </row>
    <row r="140" s="26" customFormat="1" ht="9.75" hidden="1">
      <c r="A140" s="277" t="s">
        <v>361</v>
      </c>
    </row>
    <row r="141" s="26" customFormat="1" ht="9.75" hidden="1">
      <c r="A141" s="277" t="s">
        <v>362</v>
      </c>
    </row>
    <row r="142" s="26" customFormat="1" ht="9.75" hidden="1">
      <c r="A142" s="277" t="s">
        <v>363</v>
      </c>
    </row>
    <row r="143" s="26" customFormat="1" ht="9.75" hidden="1">
      <c r="A143" s="277" t="s">
        <v>235</v>
      </c>
    </row>
    <row r="144" s="26" customFormat="1" ht="9.75" hidden="1">
      <c r="A144" s="277" t="s">
        <v>257</v>
      </c>
    </row>
    <row r="145" s="26" customFormat="1" ht="9.75" hidden="1">
      <c r="A145" s="277" t="s">
        <v>407</v>
      </c>
    </row>
    <row r="146" s="26" customFormat="1" ht="9.75" hidden="1">
      <c r="A146" s="277" t="s">
        <v>364</v>
      </c>
    </row>
    <row r="147" s="26" customFormat="1" ht="9.75" hidden="1">
      <c r="A147" s="277" t="s">
        <v>165</v>
      </c>
    </row>
    <row r="148" s="26" customFormat="1" ht="9.75" hidden="1">
      <c r="A148" s="277" t="s">
        <v>236</v>
      </c>
    </row>
    <row r="149" s="26" customFormat="1" ht="9.75" hidden="1">
      <c r="A149" s="277" t="s">
        <v>408</v>
      </c>
    </row>
    <row r="150" s="26" customFormat="1" ht="9.75" hidden="1">
      <c r="A150" s="206" t="s">
        <v>237</v>
      </c>
    </row>
    <row r="151" s="26" customFormat="1" ht="9.75" hidden="1">
      <c r="A151" s="277" t="s">
        <v>238</v>
      </c>
    </row>
    <row r="152" s="26" customFormat="1" ht="9.75" hidden="1">
      <c r="A152" s="277" t="s">
        <v>250</v>
      </c>
    </row>
    <row r="153" s="26" customFormat="1" ht="9.75" hidden="1">
      <c r="A153" s="277" t="s">
        <v>409</v>
      </c>
    </row>
    <row r="154" s="26" customFormat="1" ht="9.75" hidden="1">
      <c r="A154" s="277" t="s">
        <v>410</v>
      </c>
    </row>
    <row r="155" s="26" customFormat="1" ht="9.75" hidden="1">
      <c r="A155" s="206" t="s">
        <v>166</v>
      </c>
    </row>
    <row r="156" s="26" customFormat="1" ht="9.75" hidden="1">
      <c r="A156" s="277" t="s">
        <v>258</v>
      </c>
    </row>
    <row r="157" s="26" customFormat="1" ht="9.75" hidden="1">
      <c r="A157" s="206" t="s">
        <v>239</v>
      </c>
    </row>
    <row r="158" s="26" customFormat="1" ht="9.75" hidden="1">
      <c r="A158" s="207" t="s">
        <v>259</v>
      </c>
    </row>
    <row r="159" s="26" customFormat="1" ht="9.75" hidden="1">
      <c r="A159" s="206" t="s">
        <v>365</v>
      </c>
    </row>
    <row r="160" s="26" customFormat="1" ht="9.75" hidden="1">
      <c r="A160" s="210" t="s">
        <v>366</v>
      </c>
    </row>
    <row r="161" s="26" customFormat="1" ht="9.75" hidden="1">
      <c r="A161" s="206" t="s">
        <v>260</v>
      </c>
    </row>
    <row r="162" s="26" customFormat="1" ht="9.75" hidden="1">
      <c r="A162" s="209" t="s">
        <v>261</v>
      </c>
    </row>
    <row r="163" s="26" customFormat="1" ht="9.75" hidden="1">
      <c r="A163" s="277" t="s">
        <v>367</v>
      </c>
    </row>
    <row r="164" s="26" customFormat="1" ht="9.75" hidden="1">
      <c r="A164" s="277" t="s">
        <v>368</v>
      </c>
    </row>
    <row r="165" s="26" customFormat="1" ht="9.75" hidden="1">
      <c r="A165" s="277" t="s">
        <v>369</v>
      </c>
    </row>
    <row r="166" s="26" customFormat="1" ht="9.75" hidden="1">
      <c r="A166" s="277" t="s">
        <v>370</v>
      </c>
    </row>
    <row r="167" s="26" customFormat="1" ht="9.75" hidden="1">
      <c r="A167" s="277" t="s">
        <v>371</v>
      </c>
    </row>
    <row r="168" s="26" customFormat="1" ht="9.75" hidden="1">
      <c r="A168" s="277" t="s">
        <v>372</v>
      </c>
    </row>
    <row r="169" s="26" customFormat="1" ht="9.75" hidden="1">
      <c r="A169" s="277" t="s">
        <v>240</v>
      </c>
    </row>
    <row r="170" s="26" customFormat="1" ht="9.75" hidden="1">
      <c r="A170" s="277" t="s">
        <v>241</v>
      </c>
    </row>
    <row r="171" s="26" customFormat="1" ht="9.75" hidden="1">
      <c r="A171" s="277" t="s">
        <v>167</v>
      </c>
    </row>
    <row r="172" s="26" customFormat="1" ht="9.75" hidden="1">
      <c r="A172" s="277" t="s">
        <v>168</v>
      </c>
    </row>
    <row r="173" s="26" customFormat="1" ht="9.75" hidden="1">
      <c r="A173" s="277" t="s">
        <v>373</v>
      </c>
    </row>
    <row r="174" s="26" customFormat="1" ht="9.75" hidden="1">
      <c r="A174" s="277" t="s">
        <v>411</v>
      </c>
    </row>
    <row r="175" s="26" customFormat="1" ht="9.75" hidden="1">
      <c r="A175" s="277" t="s">
        <v>251</v>
      </c>
    </row>
    <row r="176" s="26" customFormat="1" ht="9.75" hidden="1">
      <c r="A176" s="277" t="s">
        <v>262</v>
      </c>
    </row>
    <row r="177" s="26" customFormat="1" ht="9.75" hidden="1">
      <c r="A177" s="277" t="s">
        <v>263</v>
      </c>
    </row>
    <row r="178" s="26" customFormat="1" ht="9.75" hidden="1">
      <c r="A178" s="277" t="s">
        <v>252</v>
      </c>
    </row>
    <row r="179" s="26" customFormat="1" ht="9.75" hidden="1">
      <c r="A179" s="277" t="s">
        <v>374</v>
      </c>
    </row>
    <row r="180" s="26" customFormat="1" ht="9.75" hidden="1">
      <c r="A180" s="277" t="s">
        <v>375</v>
      </c>
    </row>
    <row r="181" s="26" customFormat="1" ht="9.75" hidden="1">
      <c r="A181" s="277" t="s">
        <v>376</v>
      </c>
    </row>
    <row r="182" s="26" customFormat="1" ht="9.75" hidden="1">
      <c r="A182" s="277" t="s">
        <v>377</v>
      </c>
    </row>
    <row r="183" s="26" customFormat="1" ht="9.75" hidden="1">
      <c r="A183" s="277" t="s">
        <v>412</v>
      </c>
    </row>
    <row r="184" s="26" customFormat="1" ht="9.75" hidden="1">
      <c r="A184" s="277" t="s">
        <v>378</v>
      </c>
    </row>
    <row r="185" s="26" customFormat="1" ht="9.75" hidden="1">
      <c r="A185" s="277" t="s">
        <v>379</v>
      </c>
    </row>
    <row r="186" s="26" customFormat="1" ht="9.75" hidden="1">
      <c r="A186" s="277" t="s">
        <v>413</v>
      </c>
    </row>
    <row r="187" s="26" customFormat="1" ht="9.75" hidden="1">
      <c r="A187" s="206" t="s">
        <v>380</v>
      </c>
    </row>
    <row r="188" s="26" customFormat="1" ht="9.75" hidden="1">
      <c r="A188" s="277" t="s">
        <v>381</v>
      </c>
    </row>
    <row r="189" s="26" customFormat="1" ht="9.75" hidden="1">
      <c r="A189" s="209" t="s">
        <v>382</v>
      </c>
    </row>
    <row r="190" s="26" customFormat="1" ht="9.75" hidden="1">
      <c r="A190" s="206" t="s">
        <v>383</v>
      </c>
    </row>
    <row r="191" s="26" customFormat="1" ht="9.75" hidden="1">
      <c r="A191" s="277" t="s">
        <v>384</v>
      </c>
    </row>
    <row r="192" s="26" customFormat="1" ht="9.75" hidden="1">
      <c r="A192" s="206" t="s">
        <v>414</v>
      </c>
    </row>
    <row r="193" s="26" customFormat="1" ht="9.75" hidden="1">
      <c r="A193" s="277" t="s">
        <v>385</v>
      </c>
    </row>
    <row r="194" s="26" customFormat="1" ht="9.75" hidden="1">
      <c r="A194" s="277" t="s">
        <v>264</v>
      </c>
    </row>
    <row r="195" s="26" customFormat="1" ht="9.75" hidden="1">
      <c r="A195" s="277" t="s">
        <v>415</v>
      </c>
    </row>
    <row r="196" s="26" customFormat="1" ht="9.75" hidden="1">
      <c r="A196" s="277" t="s">
        <v>265</v>
      </c>
    </row>
    <row r="197" s="26" customFormat="1" ht="9.75" hidden="1">
      <c r="A197" s="277" t="s">
        <v>416</v>
      </c>
    </row>
    <row r="198" s="26" customFormat="1" ht="9.75" hidden="1">
      <c r="A198" s="277" t="s">
        <v>266</v>
      </c>
    </row>
    <row r="199" s="26" customFormat="1" ht="9.75" hidden="1">
      <c r="A199" s="277" t="s">
        <v>386</v>
      </c>
    </row>
    <row r="200" s="26" customFormat="1" ht="9.75" hidden="1">
      <c r="A200" s="277" t="s">
        <v>387</v>
      </c>
    </row>
    <row r="201" s="26" customFormat="1" ht="9.75" hidden="1">
      <c r="A201" s="277" t="s">
        <v>388</v>
      </c>
    </row>
    <row r="202" s="26" customFormat="1" ht="9.75" hidden="1">
      <c r="A202" s="277" t="s">
        <v>389</v>
      </c>
    </row>
    <row r="203" s="26" customFormat="1" ht="9.75" hidden="1">
      <c r="A203" s="277" t="s">
        <v>417</v>
      </c>
    </row>
    <row r="204" s="26" customFormat="1" ht="9.75" hidden="1">
      <c r="A204" s="277" t="s">
        <v>418</v>
      </c>
    </row>
    <row r="205" s="26" customFormat="1" ht="9.75" hidden="1">
      <c r="A205" s="277" t="s">
        <v>390</v>
      </c>
    </row>
    <row r="206" s="26" customFormat="1" ht="9.75" hidden="1">
      <c r="A206" s="277" t="s">
        <v>391</v>
      </c>
    </row>
    <row r="207" s="26" customFormat="1" ht="9.75" hidden="1">
      <c r="A207" s="277" t="s">
        <v>392</v>
      </c>
    </row>
    <row r="208" s="26" customFormat="1" ht="9.75" hidden="1">
      <c r="A208" s="277" t="s">
        <v>253</v>
      </c>
    </row>
    <row r="209" s="26" customFormat="1" ht="9.75" hidden="1">
      <c r="A209" s="277" t="s">
        <v>169</v>
      </c>
    </row>
    <row r="210" s="26" customFormat="1" ht="9.75">
      <c r="A210" s="211"/>
    </row>
    <row r="211" s="26" customFormat="1" ht="9.75">
      <c r="A211" s="211"/>
    </row>
    <row r="212" s="26" customFormat="1" ht="9.75">
      <c r="A212" s="211"/>
    </row>
    <row r="213" s="26" customFormat="1" ht="9.75">
      <c r="A213" s="211"/>
    </row>
    <row r="214" s="26" customFormat="1" ht="9.75">
      <c r="A214" s="211"/>
    </row>
    <row r="215" s="26" customFormat="1" ht="9.75">
      <c r="A215" s="211"/>
    </row>
    <row r="216" s="26" customFormat="1" ht="9.75">
      <c r="A216" s="211"/>
    </row>
    <row r="217" s="26" customFormat="1" ht="9.75">
      <c r="A217" s="211"/>
    </row>
    <row r="218" s="26" customFormat="1" ht="9.75">
      <c r="A218" s="211"/>
    </row>
    <row r="219" s="26" customFormat="1" ht="9.75">
      <c r="A219" s="211"/>
    </row>
    <row r="220" s="26" customFormat="1" ht="9.75">
      <c r="A220" s="211"/>
    </row>
    <row r="221" s="26" customFormat="1" ht="9.75">
      <c r="A221" s="211"/>
    </row>
    <row r="222" s="26" customFormat="1" ht="9.75">
      <c r="A222" s="211"/>
    </row>
    <row r="223" s="26" customFormat="1" ht="9.75">
      <c r="A223" s="211"/>
    </row>
    <row r="224" s="26" customFormat="1" ht="9.75">
      <c r="A224" s="211"/>
    </row>
    <row r="225" s="26" customFormat="1" ht="9.75">
      <c r="A225" s="211"/>
    </row>
    <row r="226" s="26" customFormat="1" ht="9.75">
      <c r="A226" s="211"/>
    </row>
    <row r="227" s="26" customFormat="1" ht="9.75">
      <c r="A227" s="211"/>
    </row>
    <row r="228" s="26" customFormat="1" ht="9.75">
      <c r="A228" s="211"/>
    </row>
    <row r="229" s="26" customFormat="1" ht="9.75">
      <c r="A229" s="211"/>
    </row>
    <row r="230" s="26" customFormat="1" ht="9.75">
      <c r="A230" s="211"/>
    </row>
    <row r="231" s="26" customFormat="1" ht="9.75">
      <c r="A231" s="211"/>
    </row>
    <row r="232" s="26" customFormat="1" ht="9.75">
      <c r="A232" s="211"/>
    </row>
    <row r="233" s="26" customFormat="1" ht="9.75">
      <c r="A233" s="211"/>
    </row>
    <row r="234" s="26" customFormat="1" ht="9.75">
      <c r="A234" s="211"/>
    </row>
    <row r="235" s="26" customFormat="1" ht="9.75">
      <c r="A235" s="211"/>
    </row>
    <row r="236" s="26" customFormat="1" ht="9.75">
      <c r="A236" s="211"/>
    </row>
    <row r="237" s="26" customFormat="1" ht="9.75">
      <c r="A237" s="211"/>
    </row>
    <row r="238" s="26" customFormat="1" ht="9.75">
      <c r="A238" s="211"/>
    </row>
    <row r="239" s="26" customFormat="1" ht="9.75">
      <c r="A239" s="211"/>
    </row>
    <row r="240" s="26" customFormat="1" ht="9.75">
      <c r="A240" s="211"/>
    </row>
    <row r="241" s="26" customFormat="1" ht="9.75">
      <c r="A241" s="211"/>
    </row>
    <row r="242" s="26" customFormat="1" ht="9.75">
      <c r="A242" s="211"/>
    </row>
    <row r="243" s="26" customFormat="1" ht="9.75">
      <c r="A243" s="211"/>
    </row>
    <row r="244" s="26" customFormat="1" ht="9.75">
      <c r="A244" s="211"/>
    </row>
    <row r="245" s="26" customFormat="1" ht="9.75">
      <c r="A245" s="211"/>
    </row>
    <row r="246" s="26" customFormat="1" ht="9.75">
      <c r="A246" s="211"/>
    </row>
    <row r="247" s="26" customFormat="1" ht="9.75">
      <c r="A247" s="211"/>
    </row>
    <row r="248" s="26" customFormat="1" ht="9.75">
      <c r="A248" s="211"/>
    </row>
    <row r="249" s="26" customFormat="1" ht="9.75">
      <c r="A249" s="211"/>
    </row>
    <row r="250" s="26" customFormat="1" ht="9.75">
      <c r="A250" s="211"/>
    </row>
    <row r="251" s="26" customFormat="1" ht="9.75">
      <c r="A251" s="211"/>
    </row>
    <row r="252" s="26" customFormat="1" ht="9.75">
      <c r="A252" s="211"/>
    </row>
    <row r="253" s="26" customFormat="1" ht="9.75">
      <c r="A253" s="211"/>
    </row>
    <row r="254" s="26" customFormat="1" ht="9.75">
      <c r="A254" s="211"/>
    </row>
    <row r="255" s="26" customFormat="1" ht="9.75">
      <c r="A255" s="211"/>
    </row>
    <row r="256" s="26" customFormat="1" ht="9.75">
      <c r="A256" s="211"/>
    </row>
    <row r="257" s="26" customFormat="1" ht="9.75">
      <c r="A257" s="211"/>
    </row>
    <row r="258" s="26" customFormat="1" ht="9.75">
      <c r="A258" s="212"/>
    </row>
    <row r="259" s="26" customFormat="1" ht="9.75">
      <c r="A259" s="211"/>
    </row>
    <row r="260" s="26" customFormat="1" ht="9.75">
      <c r="A260" s="211"/>
    </row>
    <row r="261" s="26" customFormat="1" ht="9.75">
      <c r="A261" s="211"/>
    </row>
    <row r="262" s="26" customFormat="1" ht="9.75">
      <c r="A262" s="211"/>
    </row>
    <row r="263" s="26" customFormat="1" ht="9.75">
      <c r="A263" s="211"/>
    </row>
    <row r="264" s="26" customFormat="1" ht="9.75">
      <c r="A264" s="211"/>
    </row>
    <row r="265" s="26" customFormat="1" ht="9.75">
      <c r="A265" s="211"/>
    </row>
    <row r="266" s="26" customFormat="1" ht="9.75">
      <c r="A266" s="211"/>
    </row>
    <row r="267" s="26" customFormat="1" ht="9.75">
      <c r="A267" s="211"/>
    </row>
    <row r="268" s="26" customFormat="1" ht="9.75">
      <c r="A268" s="211"/>
    </row>
    <row r="269" s="26" customFormat="1" ht="9.75">
      <c r="A269" s="211"/>
    </row>
    <row r="270" s="26" customFormat="1" ht="9.75">
      <c r="A270" s="211"/>
    </row>
    <row r="271" s="26" customFormat="1" ht="9.75">
      <c r="A271" s="211"/>
    </row>
    <row r="272" s="26" customFormat="1" ht="9.75">
      <c r="A272" s="211"/>
    </row>
    <row r="273" s="26" customFormat="1" ht="9.75">
      <c r="A273" s="211"/>
    </row>
    <row r="274" s="26" customFormat="1" ht="9.75">
      <c r="A274" s="211"/>
    </row>
    <row r="275" s="26" customFormat="1" ht="9.75">
      <c r="A275" s="211"/>
    </row>
    <row r="276" s="26" customFormat="1" ht="9.75">
      <c r="A276" s="211"/>
    </row>
    <row r="277" s="26" customFormat="1" ht="9.75">
      <c r="A277" s="211"/>
    </row>
    <row r="278" s="26" customFormat="1" ht="9.75">
      <c r="A278" s="211"/>
    </row>
    <row r="279" s="26" customFormat="1" ht="9.75">
      <c r="A279" s="211"/>
    </row>
    <row r="280" s="26" customFormat="1" ht="9.75">
      <c r="A280" s="212"/>
    </row>
    <row r="281" s="26" customFormat="1" ht="9.75">
      <c r="A281" s="211"/>
    </row>
    <row r="282" s="26" customFormat="1" ht="9.75">
      <c r="A282" s="211"/>
    </row>
    <row r="283" s="26" customFormat="1" ht="9.75">
      <c r="A283" s="212"/>
    </row>
    <row r="284" s="26" customFormat="1" ht="9.75">
      <c r="A284" s="211"/>
    </row>
    <row r="285" s="26" customFormat="1" ht="9.75">
      <c r="A285" s="211"/>
    </row>
    <row r="286" s="26" customFormat="1" ht="9.75">
      <c r="A286" s="211"/>
    </row>
    <row r="287" s="26" customFormat="1" ht="9.75">
      <c r="A287" s="211"/>
    </row>
    <row r="288" s="26" customFormat="1" ht="9.75">
      <c r="A288" s="211"/>
    </row>
    <row r="289" s="26" customFormat="1" ht="9.75">
      <c r="A289" s="211"/>
    </row>
    <row r="290" s="26" customFormat="1" ht="9.75">
      <c r="A290" s="211"/>
    </row>
    <row r="291" s="26" customFormat="1" ht="9.75">
      <c r="A291" s="211"/>
    </row>
    <row r="292" s="26" customFormat="1" ht="9.75">
      <c r="A292" s="211"/>
    </row>
    <row r="293" s="26" customFormat="1" ht="9.75">
      <c r="A293" s="211"/>
    </row>
    <row r="294" s="26" customFormat="1" ht="9.75">
      <c r="A294" s="211"/>
    </row>
    <row r="295" s="26" customFormat="1" ht="9.75">
      <c r="A295" s="211"/>
    </row>
    <row r="296" s="26" customFormat="1" ht="9.75">
      <c r="A296" s="211"/>
    </row>
    <row r="297" s="26" customFormat="1" ht="9.75">
      <c r="A297" s="211"/>
    </row>
    <row r="298" s="26" customFormat="1" ht="9.75"/>
    <row r="299" s="26" customFormat="1" ht="9.75"/>
    <row r="300" s="26" customFormat="1" ht="9.75"/>
  </sheetData>
  <sheetProtection password="DA40" sheet="1"/>
  <mergeCells count="14">
    <mergeCell ref="A9:E9"/>
    <mergeCell ref="A12:D12"/>
    <mergeCell ref="A7:C7"/>
    <mergeCell ref="D7:E7"/>
    <mergeCell ref="A26:E26"/>
    <mergeCell ref="B1:C1"/>
    <mergeCell ref="D1:E1"/>
    <mergeCell ref="A3:E3"/>
    <mergeCell ref="A4:E4"/>
    <mergeCell ref="D6:E6"/>
    <mergeCell ref="A15:C15"/>
    <mergeCell ref="A13:D13"/>
    <mergeCell ref="A10:E10"/>
    <mergeCell ref="A11:E11"/>
  </mergeCells>
  <dataValidations count="1">
    <dataValidation type="list" allowBlank="1" showInputMessage="1" showErrorMessage="1" sqref="A4:E4">
      <formula1>$A$31:$A$209</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zoomScale="115" zoomScaleNormal="115" workbookViewId="0" topLeftCell="A1">
      <selection activeCell="M49" sqref="M49"/>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07">
        <f>'Cover Page'!A4:E4</f>
        <v>0</v>
      </c>
      <c r="B1" s="307"/>
      <c r="C1" s="307"/>
      <c r="D1" s="307"/>
    </row>
    <row r="2" spans="1:4" ht="12" customHeight="1">
      <c r="A2" s="308" t="s">
        <v>48</v>
      </c>
      <c r="B2" s="308"/>
      <c r="C2" s="308"/>
      <c r="D2" s="308"/>
    </row>
    <row r="3" spans="1:4" ht="12" customHeight="1">
      <c r="A3" s="308" t="str">
        <f>'Schedule 2'!B2</f>
        <v>September 15, 2023 SNSP Enrollment Audit</v>
      </c>
      <c r="B3" s="308"/>
      <c r="C3" s="308"/>
      <c r="D3" s="308"/>
    </row>
    <row r="4" spans="3:5" ht="12" customHeight="1">
      <c r="C4" s="42"/>
      <c r="D4" s="43"/>
      <c r="E4" s="43"/>
    </row>
    <row r="5" spans="1:5" ht="14.25" customHeight="1">
      <c r="A5" s="309" t="s">
        <v>50</v>
      </c>
      <c r="B5" s="309"/>
      <c r="C5" s="309"/>
      <c r="D5" s="309"/>
      <c r="E5" s="44"/>
    </row>
    <row r="6" spans="1:5" ht="14.25" customHeight="1">
      <c r="A6" s="309" t="s">
        <v>49</v>
      </c>
      <c r="B6" s="309"/>
      <c r="C6" s="309"/>
      <c r="D6" s="309"/>
      <c r="E6" s="45"/>
    </row>
    <row r="7" spans="1:4" ht="14.25" customHeight="1">
      <c r="A7" s="309" t="s">
        <v>104</v>
      </c>
      <c r="B7" s="309"/>
      <c r="C7" s="309"/>
      <c r="D7" s="309"/>
    </row>
    <row r="8" spans="1:4" ht="16.5" customHeight="1" thickBot="1">
      <c r="A8" s="42"/>
      <c r="B8" s="42"/>
      <c r="C8" s="42"/>
      <c r="D8" s="45"/>
    </row>
    <row r="9" spans="1:5" ht="16.5" customHeight="1" thickBot="1">
      <c r="A9" s="160" t="s">
        <v>47</v>
      </c>
      <c r="B9" s="312" t="s">
        <v>419</v>
      </c>
      <c r="C9" s="312"/>
      <c r="D9" s="312"/>
      <c r="E9" s="46" t="str">
        <f>IF('Schedule 1-1'!G14&gt;0,"ERROR","OK")</f>
        <v>OK</v>
      </c>
    </row>
    <row r="10" spans="1:5" s="48" customFormat="1" ht="16.5" customHeight="1" thickBot="1">
      <c r="A10" s="213"/>
      <c r="B10" s="55"/>
      <c r="C10" s="55"/>
      <c r="D10" s="55"/>
      <c r="E10" s="56"/>
    </row>
    <row r="11" spans="1:5" ht="27" customHeight="1" thickBot="1">
      <c r="A11" s="160" t="s">
        <v>47</v>
      </c>
      <c r="B11" s="312" t="s">
        <v>188</v>
      </c>
      <c r="C11" s="312"/>
      <c r="D11" s="312"/>
      <c r="E11" s="46" t="str">
        <f>IF('Schedule 3'!K5="","ERROR","OK")</f>
        <v>ERROR</v>
      </c>
    </row>
    <row r="12" spans="1:6" ht="16.5" customHeight="1" thickBot="1">
      <c r="A12" s="49"/>
      <c r="B12" s="47"/>
      <c r="C12" s="47"/>
      <c r="D12" s="47"/>
      <c r="E12" s="49"/>
      <c r="F12" s="50"/>
    </row>
    <row r="13" spans="1:5" ht="16.5" customHeight="1" thickBot="1">
      <c r="A13" s="160" t="s">
        <v>47</v>
      </c>
      <c r="B13" s="310" t="s">
        <v>99</v>
      </c>
      <c r="C13" s="310"/>
      <c r="D13" s="310"/>
      <c r="E13" s="46" t="str">
        <f>IF('Schedule 1-1'!I29="","ERROR",IF(AND('Schedule 1-1'!I29="N/A",SUM('Schedule 1-1'!E19:E20,'Schedule 1-1'!E7:E8)&gt;0),"ERROR","OK"))</f>
        <v>ERROR</v>
      </c>
    </row>
    <row r="14" spans="1:5" ht="16.5" customHeight="1" thickBot="1">
      <c r="A14" s="213"/>
      <c r="B14" s="195"/>
      <c r="C14" s="195"/>
      <c r="E14" s="56"/>
    </row>
    <row r="15" spans="1:5" ht="16.5" customHeight="1" thickBot="1">
      <c r="A15" s="160" t="s">
        <v>47</v>
      </c>
      <c r="B15" s="195" t="s">
        <v>151</v>
      </c>
      <c r="C15" s="195"/>
      <c r="D15" s="195"/>
      <c r="E15" s="46" t="str">
        <f>IF(ISBLANK('Cover Page'!A4),"OK",IF(AND('Schedule 2'!B18='Schedule 2'!C18,'Schedule 2'!B18='Schedule 2'!D18,'Schedule 2'!B18='Schedule 2'!E18,'Schedule 2'!B18='Schedule 2'!F18,'Schedule 2'!B18='Schedule 2'!G18),"OK","ERROR"))</f>
        <v>OK</v>
      </c>
    </row>
    <row r="16" spans="1:5" ht="16.5" customHeight="1" thickBot="1">
      <c r="A16" s="161"/>
      <c r="B16" s="195"/>
      <c r="C16" s="195"/>
      <c r="D16" s="47"/>
      <c r="E16" s="48"/>
    </row>
    <row r="17" spans="1:5" ht="16.5" customHeight="1" thickBot="1">
      <c r="A17" s="160" t="s">
        <v>47</v>
      </c>
      <c r="B17" s="195" t="s">
        <v>152</v>
      </c>
      <c r="C17" s="195"/>
      <c r="D17" s="195"/>
      <c r="E17" s="46" t="str">
        <f>IF(ISBLANK('Cover Page'!A4),"OK",IF(AND('Schedule 3'!B19='Schedule 3'!C19,'Schedule 3'!B19='Schedule 3'!D19,'Schedule 3'!B19='Schedule 3'!E19,'Schedule 3'!B19='Schedule 3'!F19),"OK","ERROR"))</f>
        <v>OK</v>
      </c>
    </row>
    <row r="18" spans="1:5" ht="16.5" customHeight="1" thickBot="1">
      <c r="A18" s="161"/>
      <c r="B18" s="195"/>
      <c r="C18" s="195"/>
      <c r="D18" s="47"/>
      <c r="E18" s="48"/>
    </row>
    <row r="19" spans="1:5" ht="16.5" customHeight="1" thickBot="1">
      <c r="A19" s="160" t="s">
        <v>47</v>
      </c>
      <c r="B19" s="230" t="s">
        <v>214</v>
      </c>
      <c r="C19" s="230"/>
      <c r="D19" s="230"/>
      <c r="E19" s="46" t="str">
        <f>IF(ISBLANK('Cover Page'!A4),"OK",IF(COUNTIF('Schedule 3'!O9:O18,"Error")&gt;0,"ERROR","OK"))</f>
        <v>OK</v>
      </c>
    </row>
    <row r="20" ht="16.5" customHeight="1" thickBot="1"/>
    <row r="21" spans="1:5" ht="16.5" customHeight="1" thickBot="1">
      <c r="A21" s="160" t="s">
        <v>47</v>
      </c>
      <c r="B21" s="310" t="s">
        <v>213</v>
      </c>
      <c r="C21" s="310"/>
      <c r="D21" s="310"/>
      <c r="E21" s="46" t="str">
        <f>IF(ISBLANK('Cover Page'!A4),"OK",IF(AND('Schedule 4'!B17='Schedule 4'!C17,'Schedule 4'!B17='Schedule 4'!D17,'Schedule 4'!B17='Schedule 4'!E17,'Schedule 4'!B17='Schedule 4'!F17,'Schedule 4'!B17='Schedule 4'!G17),"OK","ERROR"))</f>
        <v>OK</v>
      </c>
    </row>
    <row r="22" ht="16.5" customHeight="1" thickBot="1"/>
    <row r="23" spans="1:5" ht="16.5" customHeight="1" thickBot="1">
      <c r="A23" s="160" t="s">
        <v>47</v>
      </c>
      <c r="B23" s="311" t="s">
        <v>215</v>
      </c>
      <c r="C23" s="311"/>
      <c r="D23" s="311"/>
      <c r="E23" s="46" t="str">
        <f>IF(ISBLANK('Schedule 6'!H5),"ERROR",IF(AND('Schedule 6'!H5="N/A",SUM('Schedule 6'!D31:F31)&gt;0),"ERROR","OK"))</f>
        <v>ERROR</v>
      </c>
    </row>
    <row r="24" spans="1:5" ht="16.5" customHeight="1" thickBot="1">
      <c r="A24" s="162"/>
      <c r="B24" s="196"/>
      <c r="C24" s="196"/>
      <c r="D24" s="196"/>
      <c r="E24" s="163"/>
    </row>
    <row r="25" spans="1:5" ht="16.5" customHeight="1" thickBot="1">
      <c r="A25" s="160" t="s">
        <v>47</v>
      </c>
      <c r="B25" s="311" t="s">
        <v>216</v>
      </c>
      <c r="C25" s="311"/>
      <c r="D25" s="311"/>
      <c r="E25" s="46" t="str">
        <f>IF('Schedule 6'!H6="","ERROR","OK")</f>
        <v>ERROR</v>
      </c>
    </row>
    <row r="26" ht="16.5" customHeight="1" thickBot="1"/>
    <row r="27" spans="1:5" ht="16.5" customHeight="1" thickBot="1">
      <c r="A27" s="160" t="s">
        <v>47</v>
      </c>
      <c r="B27" s="311" t="s">
        <v>254</v>
      </c>
      <c r="C27" s="311"/>
      <c r="D27" s="311"/>
      <c r="E27" s="46" t="str">
        <f>IF(SUM('Schedule 6'!J29:M29)&gt;0,"ERROR","OK")</f>
        <v>OK</v>
      </c>
    </row>
    <row r="28" ht="11.25"/>
    <row r="29" ht="11.25"/>
    <row r="30" ht="11.25"/>
    <row r="31" ht="11.25"/>
    <row r="32" ht="11.25"/>
    <row r="33" ht="11.25"/>
    <row r="34" ht="11.25"/>
    <row r="35" ht="11.25"/>
    <row r="36" ht="11.25"/>
    <row r="37" ht="11.25"/>
  </sheetData>
  <sheetProtection password="DA40"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2&amp;R&amp;"Arial,Regular"&amp;8PI-SNSP-0102 (10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zoomScale="115" zoomScaleNormal="115" workbookViewId="0" topLeftCell="A1">
      <selection activeCell="M49" sqref="M49"/>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45" t="str">
        <f>IF(ISBLANK('Cover Page'!A4),"School Name",'Cover Page'!A4)</f>
        <v>School Name</v>
      </c>
      <c r="B1" s="345"/>
      <c r="C1" s="345"/>
      <c r="D1" s="345"/>
      <c r="E1" s="345"/>
      <c r="F1" s="345"/>
      <c r="G1" s="345"/>
      <c r="H1" s="345"/>
      <c r="I1" s="345"/>
      <c r="J1" s="27"/>
    </row>
    <row r="2" spans="1:10" s="12" customFormat="1" ht="15" customHeight="1">
      <c r="A2" s="346" t="str">
        <f>'Schedule 2'!B2</f>
        <v>September 15, 2023 SNSP Enrollment Audit</v>
      </c>
      <c r="B2" s="346"/>
      <c r="C2" s="346"/>
      <c r="D2" s="346"/>
      <c r="E2" s="346"/>
      <c r="F2" s="346"/>
      <c r="G2" s="346"/>
      <c r="H2" s="346"/>
      <c r="I2" s="346"/>
      <c r="J2" s="27"/>
    </row>
    <row r="3" spans="1:10" s="12" customFormat="1" ht="15" customHeight="1" thickBot="1">
      <c r="A3" s="347" t="s">
        <v>98</v>
      </c>
      <c r="B3" s="347"/>
      <c r="C3" s="347"/>
      <c r="D3" s="347"/>
      <c r="E3" s="347"/>
      <c r="F3" s="347"/>
      <c r="G3" s="347"/>
      <c r="H3" s="347"/>
      <c r="I3" s="347"/>
      <c r="J3" s="27"/>
    </row>
    <row r="4" spans="1:9" ht="18.75" customHeight="1" thickTop="1">
      <c r="A4" s="13"/>
      <c r="B4" s="13"/>
      <c r="C4" s="344" t="s">
        <v>39</v>
      </c>
      <c r="D4" s="344"/>
      <c r="E4" s="344"/>
      <c r="F4" s="344"/>
      <c r="G4" s="344"/>
      <c r="H4" s="13"/>
      <c r="I4" s="13"/>
    </row>
    <row r="5" spans="1:9" ht="37.5" customHeight="1">
      <c r="A5" s="335" t="s">
        <v>221</v>
      </c>
      <c r="B5" s="335"/>
      <c r="C5" s="335"/>
      <c r="D5" s="335"/>
      <c r="E5" s="335"/>
      <c r="F5" s="335"/>
      <c r="G5" s="335"/>
      <c r="H5" s="335"/>
      <c r="I5" s="335"/>
    </row>
    <row r="6" spans="1:9" ht="25.5" customHeight="1">
      <c r="A6" s="70" t="s">
        <v>45</v>
      </c>
      <c r="B6" s="348" t="s">
        <v>46</v>
      </c>
      <c r="C6" s="349"/>
      <c r="D6" s="257" t="s">
        <v>43</v>
      </c>
      <c r="E6" s="257" t="s">
        <v>44</v>
      </c>
      <c r="F6" s="248" t="s">
        <v>2</v>
      </c>
      <c r="G6" s="339" t="s">
        <v>68</v>
      </c>
      <c r="H6" s="340"/>
      <c r="I6" s="340"/>
    </row>
    <row r="7" spans="1:9" ht="19.5" customHeight="1">
      <c r="A7" s="14">
        <v>1</v>
      </c>
      <c r="B7" s="325" t="s">
        <v>79</v>
      </c>
      <c r="C7" s="326"/>
      <c r="D7" s="182">
        <f>IF('Cover Page'!$A$4="",0,VLOOKUP('Cover Page'!$A$4,Counts!$A$1:$X$182,Counts!R$186,FALSE))</f>
        <v>0</v>
      </c>
      <c r="E7" s="214"/>
      <c r="F7" s="183">
        <f aca="true" t="shared" si="0" ref="F7:F13">E7-D7</f>
        <v>0</v>
      </c>
      <c r="G7" s="313" t="str">
        <f aca="true" t="shared" si="1" ref="G7:G12">IF(E7&lt;E19,"ERROR","OK")</f>
        <v>OK</v>
      </c>
      <c r="H7" s="314"/>
      <c r="I7" s="314"/>
    </row>
    <row r="8" spans="1:9" ht="19.5" customHeight="1">
      <c r="A8" s="14">
        <v>2</v>
      </c>
      <c r="B8" s="249" t="s">
        <v>80</v>
      </c>
      <c r="C8" s="250"/>
      <c r="D8" s="182">
        <f>IF('Cover Page'!$A$4="",0,VLOOKUP('Cover Page'!$A$4,Counts!$A$1:$X$182,Counts!S$186,FALSE))</f>
        <v>0</v>
      </c>
      <c r="E8" s="214"/>
      <c r="F8" s="183">
        <f t="shared" si="0"/>
        <v>0</v>
      </c>
      <c r="G8" s="313" t="str">
        <f t="shared" si="1"/>
        <v>OK</v>
      </c>
      <c r="H8" s="314"/>
      <c r="I8" s="314"/>
    </row>
    <row r="9" spans="1:9" ht="19.5" customHeight="1">
      <c r="A9" s="14">
        <v>3</v>
      </c>
      <c r="B9" s="327" t="s">
        <v>81</v>
      </c>
      <c r="C9" s="328"/>
      <c r="D9" s="182">
        <f>IF('Cover Page'!$A$4="",0,VLOOKUP('Cover Page'!$A$4,Counts!$A$1:$X$182,Counts!T$186,FALSE))</f>
        <v>0</v>
      </c>
      <c r="E9" s="214"/>
      <c r="F9" s="183">
        <f t="shared" si="0"/>
        <v>0</v>
      </c>
      <c r="G9" s="313" t="str">
        <f t="shared" si="1"/>
        <v>OK</v>
      </c>
      <c r="H9" s="314"/>
      <c r="I9" s="314"/>
    </row>
    <row r="10" spans="1:9" ht="19.5" customHeight="1">
      <c r="A10" s="14">
        <v>4</v>
      </c>
      <c r="B10" s="327" t="s">
        <v>82</v>
      </c>
      <c r="C10" s="328"/>
      <c r="D10" s="182">
        <f>IF('Cover Page'!$A$4="",0,VLOOKUP('Cover Page'!$A$4,Counts!$A$1:$X$182,Counts!U$186,FALSE))</f>
        <v>0</v>
      </c>
      <c r="E10" s="214"/>
      <c r="F10" s="183">
        <f t="shared" si="0"/>
        <v>0</v>
      </c>
      <c r="G10" s="313" t="str">
        <f t="shared" si="1"/>
        <v>OK</v>
      </c>
      <c r="H10" s="314"/>
      <c r="I10" s="314"/>
    </row>
    <row r="11" spans="1:9" ht="19.5" customHeight="1">
      <c r="A11" s="14">
        <v>5</v>
      </c>
      <c r="B11" s="327" t="s">
        <v>83</v>
      </c>
      <c r="C11" s="328"/>
      <c r="D11" s="182">
        <f>IF('Cover Page'!$A$4="",0,VLOOKUP('Cover Page'!$A$4,Counts!$A$1:$X$182,Counts!V$186,FALSE))</f>
        <v>0</v>
      </c>
      <c r="E11" s="214"/>
      <c r="F11" s="183">
        <f t="shared" si="0"/>
        <v>0</v>
      </c>
      <c r="G11" s="313" t="str">
        <f t="shared" si="1"/>
        <v>OK</v>
      </c>
      <c r="H11" s="314"/>
      <c r="I11" s="314"/>
    </row>
    <row r="12" spans="1:9" ht="19.5" customHeight="1">
      <c r="A12" s="14">
        <v>6</v>
      </c>
      <c r="B12" s="327" t="s">
        <v>84</v>
      </c>
      <c r="C12" s="328"/>
      <c r="D12" s="182">
        <f>IF('Cover Page'!$A$4="",0,VLOOKUP('Cover Page'!$A$4,Counts!$A$1:$X$182,Counts!W$186,FALSE))</f>
        <v>0</v>
      </c>
      <c r="E12" s="214"/>
      <c r="F12" s="183">
        <f t="shared" si="0"/>
        <v>0</v>
      </c>
      <c r="G12" s="313" t="str">
        <f t="shared" si="1"/>
        <v>OK</v>
      </c>
      <c r="H12" s="314"/>
      <c r="I12" s="314"/>
    </row>
    <row r="13" spans="1:9" ht="19.5" customHeight="1" thickBot="1">
      <c r="A13" s="15">
        <v>7</v>
      </c>
      <c r="B13" s="51" t="s">
        <v>92</v>
      </c>
      <c r="C13" s="52"/>
      <c r="D13" s="182">
        <f>IF('Cover Page'!$A$4="",0,VLOOKUP('Cover Page'!$A$4,Counts!$A$1:$X$182,Counts!X$186,FALSE))</f>
        <v>0</v>
      </c>
      <c r="E13" s="215"/>
      <c r="F13" s="183">
        <f t="shared" si="0"/>
        <v>0</v>
      </c>
      <c r="G13" s="331" t="str">
        <f>IF(E13&lt;(E26+E25),"ERROR","OK")</f>
        <v>OK</v>
      </c>
      <c r="H13" s="332"/>
      <c r="I13" s="332"/>
    </row>
    <row r="14" spans="1:9" ht="19.5" customHeight="1" thickBot="1">
      <c r="A14" s="16">
        <v>8</v>
      </c>
      <c r="B14" s="317" t="s">
        <v>0</v>
      </c>
      <c r="C14" s="318"/>
      <c r="D14" s="180">
        <f>SUM(D7:D13)</f>
        <v>0</v>
      </c>
      <c r="E14" s="184">
        <f>SUM(E7:E13)</f>
        <v>0</v>
      </c>
      <c r="F14" s="181">
        <f>SUM(F7:F13)</f>
        <v>0</v>
      </c>
      <c r="G14" s="315">
        <f>COUNTIF(G7:I13,"ERROR")</f>
        <v>0</v>
      </c>
      <c r="H14" s="316"/>
      <c r="I14" s="316"/>
    </row>
    <row r="15" spans="1:9" ht="18.75" customHeight="1" thickTop="1">
      <c r="A15" s="13"/>
      <c r="B15" s="13"/>
      <c r="C15" s="344" t="s">
        <v>55</v>
      </c>
      <c r="D15" s="344"/>
      <c r="E15" s="344"/>
      <c r="F15" s="344"/>
      <c r="G15" s="344"/>
      <c r="H15" s="13"/>
      <c r="I15" s="13"/>
    </row>
    <row r="16" spans="1:9" ht="39" customHeight="1">
      <c r="A16" s="338" t="s">
        <v>185</v>
      </c>
      <c r="B16" s="338"/>
      <c r="C16" s="338"/>
      <c r="D16" s="338"/>
      <c r="E16" s="338"/>
      <c r="F16" s="338"/>
      <c r="G16" s="338"/>
      <c r="H16" s="338"/>
      <c r="I16" s="338"/>
    </row>
    <row r="17" spans="1:9" ht="14.25" customHeight="1">
      <c r="A17" s="350" t="s">
        <v>45</v>
      </c>
      <c r="B17" s="321" t="s">
        <v>65</v>
      </c>
      <c r="C17" s="322"/>
      <c r="D17" s="329" t="s">
        <v>43</v>
      </c>
      <c r="E17" s="336" t="s">
        <v>44</v>
      </c>
      <c r="F17" s="333" t="s">
        <v>2</v>
      </c>
      <c r="G17" s="334"/>
      <c r="H17" s="334"/>
      <c r="I17" s="334"/>
    </row>
    <row r="18" spans="1:9" ht="33.75" customHeight="1">
      <c r="A18" s="351"/>
      <c r="B18" s="323"/>
      <c r="C18" s="324"/>
      <c r="D18" s="330"/>
      <c r="E18" s="337"/>
      <c r="F18" s="259" t="s">
        <v>76</v>
      </c>
      <c r="G18" s="259" t="s">
        <v>1</v>
      </c>
      <c r="H18" s="258" t="s">
        <v>116</v>
      </c>
      <c r="I18" s="258" t="s">
        <v>117</v>
      </c>
    </row>
    <row r="19" spans="1:9" ht="19.5" customHeight="1">
      <c r="A19" s="14">
        <v>9</v>
      </c>
      <c r="B19" s="325" t="s">
        <v>79</v>
      </c>
      <c r="C19" s="326"/>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27" t="s">
        <v>80</v>
      </c>
      <c r="C20" s="328"/>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27" t="s">
        <v>81</v>
      </c>
      <c r="C21" s="328"/>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27" t="s">
        <v>82</v>
      </c>
      <c r="C22" s="328"/>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27" t="s">
        <v>83</v>
      </c>
      <c r="C23" s="328"/>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27" t="s">
        <v>84</v>
      </c>
      <c r="C24" s="328"/>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85</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19" t="s">
        <v>86</v>
      </c>
      <c r="C26" s="320"/>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17" t="s">
        <v>56</v>
      </c>
      <c r="C27" s="318"/>
      <c r="D27" s="180">
        <f>SUM(D19:D26)</f>
        <v>0</v>
      </c>
      <c r="E27" s="184">
        <f>SUM(E19:E26)</f>
        <v>0</v>
      </c>
      <c r="F27" s="179"/>
      <c r="G27" s="180">
        <f>SUM(G19:G26)</f>
        <v>0</v>
      </c>
      <c r="H27" s="181">
        <f>SUM(H19:H26)</f>
        <v>0</v>
      </c>
      <c r="I27" s="181">
        <f>SUM(I19:I26)</f>
        <v>0</v>
      </c>
    </row>
    <row r="28" spans="1:9" ht="15" customHeight="1" thickTop="1">
      <c r="A28" s="59"/>
      <c r="B28" s="59"/>
      <c r="C28" s="344" t="s">
        <v>66</v>
      </c>
      <c r="D28" s="344"/>
      <c r="E28" s="344"/>
      <c r="F28" s="344"/>
      <c r="G28" s="344"/>
      <c r="H28" s="59"/>
      <c r="I28" s="59"/>
    </row>
    <row r="29" spans="1:9" ht="28.5" customHeight="1" thickBot="1">
      <c r="A29" s="61">
        <v>18</v>
      </c>
      <c r="B29" s="341" t="s">
        <v>187</v>
      </c>
      <c r="C29" s="342"/>
      <c r="D29" s="342"/>
      <c r="E29" s="342"/>
      <c r="F29" s="342"/>
      <c r="G29" s="342"/>
      <c r="H29" s="343"/>
      <c r="I29" s="68"/>
    </row>
    <row r="30" ht="10.5" thickTop="1"/>
  </sheetData>
  <sheetProtection password="DA40"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7" operator="equal" stopIfTrue="1">
      <formula>"ERROR"</formula>
    </cfRule>
  </conditionalFormatting>
  <conditionalFormatting sqref="H7:H13">
    <cfRule type="cellIs" priority="1" dxfId="7"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3&amp;R&amp;"Arial,Regular"&amp;8PI-SNSP-0102 (10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zoomScale="115" zoomScaleNormal="115" workbookViewId="0" topLeftCell="A1">
      <selection activeCell="M49" sqref="M49"/>
    </sheetView>
  </sheetViews>
  <sheetFormatPr defaultColWidth="9.140625" defaultRowHeight="15"/>
  <cols>
    <col min="1" max="1" width="5.00390625" style="4" customWidth="1"/>
    <col min="2" max="2" width="19.57421875" style="4" customWidth="1"/>
    <col min="3" max="3" width="14.00390625" style="4" customWidth="1"/>
    <col min="4" max="4" width="8.7109375" style="4" customWidth="1"/>
    <col min="5" max="5" width="10.00390625" style="4" customWidth="1"/>
    <col min="6" max="8" width="8.7109375" style="4" customWidth="1"/>
    <col min="9" max="9" width="9.7109375" style="4" customWidth="1"/>
    <col min="10" max="10" width="8.7109375" style="4" customWidth="1"/>
    <col min="11" max="16384" width="9.140625" style="4" customWidth="1"/>
  </cols>
  <sheetData>
    <row r="1" spans="1:10" s="12" customFormat="1" ht="15" customHeight="1">
      <c r="A1" s="345" t="str">
        <f>IF(ISBLANK('Cover Page'!A4),"School Name",'Cover Page'!A4)</f>
        <v>School Name</v>
      </c>
      <c r="B1" s="345"/>
      <c r="C1" s="345"/>
      <c r="D1" s="345"/>
      <c r="E1" s="345"/>
      <c r="F1" s="345"/>
      <c r="G1" s="345"/>
      <c r="H1" s="345"/>
      <c r="I1" s="345"/>
      <c r="J1" s="345"/>
    </row>
    <row r="2" spans="1:10" s="12" customFormat="1" ht="15" customHeight="1">
      <c r="A2" s="346" t="str">
        <f>'Schedule 2'!B2</f>
        <v>September 15, 2023 SNSP Enrollment Audit</v>
      </c>
      <c r="B2" s="346"/>
      <c r="C2" s="346"/>
      <c r="D2" s="346"/>
      <c r="E2" s="346"/>
      <c r="F2" s="346"/>
      <c r="G2" s="346"/>
      <c r="H2" s="346"/>
      <c r="I2" s="346"/>
      <c r="J2" s="346"/>
    </row>
    <row r="3" spans="1:10" s="12" customFormat="1" ht="15" customHeight="1">
      <c r="A3" s="352" t="s">
        <v>89</v>
      </c>
      <c r="B3" s="352"/>
      <c r="C3" s="352"/>
      <c r="D3" s="352"/>
      <c r="E3" s="352"/>
      <c r="F3" s="352"/>
      <c r="G3" s="352"/>
      <c r="H3" s="352"/>
      <c r="I3" s="352"/>
      <c r="J3" s="352"/>
    </row>
    <row r="4" spans="1:10" ht="39" customHeight="1" thickBot="1">
      <c r="A4" s="353" t="s">
        <v>222</v>
      </c>
      <c r="B4" s="353"/>
      <c r="C4" s="353"/>
      <c r="D4" s="353"/>
      <c r="E4" s="353"/>
      <c r="F4" s="353"/>
      <c r="G4" s="353"/>
      <c r="H4" s="353"/>
      <c r="I4" s="353"/>
      <c r="J4" s="353"/>
    </row>
    <row r="5" spans="1:10" ht="16.5" customHeight="1" thickTop="1">
      <c r="A5" s="13"/>
      <c r="B5" s="13"/>
      <c r="C5" s="344" t="s">
        <v>87</v>
      </c>
      <c r="D5" s="344"/>
      <c r="E5" s="344"/>
      <c r="F5" s="344"/>
      <c r="G5" s="344"/>
      <c r="H5" s="13"/>
      <c r="I5" s="13"/>
      <c r="J5" s="13"/>
    </row>
    <row r="6" spans="1:10" ht="14.25" customHeight="1">
      <c r="A6" s="354" t="s">
        <v>45</v>
      </c>
      <c r="B6" s="321" t="s">
        <v>65</v>
      </c>
      <c r="C6" s="322"/>
      <c r="D6" s="329" t="s">
        <v>43</v>
      </c>
      <c r="E6" s="336" t="s">
        <v>44</v>
      </c>
      <c r="F6" s="333" t="s">
        <v>2</v>
      </c>
      <c r="G6" s="334"/>
      <c r="H6" s="334"/>
      <c r="I6" s="334"/>
      <c r="J6" s="334"/>
    </row>
    <row r="7" spans="1:10" ht="36" customHeight="1">
      <c r="A7" s="355"/>
      <c r="B7" s="323"/>
      <c r="C7" s="324"/>
      <c r="D7" s="330"/>
      <c r="E7" s="337"/>
      <c r="F7" s="259" t="s">
        <v>76</v>
      </c>
      <c r="G7" s="259" t="s">
        <v>1</v>
      </c>
      <c r="H7" s="258" t="s">
        <v>116</v>
      </c>
      <c r="I7" s="258" t="s">
        <v>191</v>
      </c>
      <c r="J7" s="258" t="s">
        <v>117</v>
      </c>
    </row>
    <row r="8" spans="1:10" ht="16.5" customHeight="1">
      <c r="A8" s="14">
        <v>1</v>
      </c>
      <c r="B8" s="325" t="s">
        <v>79</v>
      </c>
      <c r="C8" s="326"/>
      <c r="D8" s="171">
        <f>IF('Cover Page'!$A$4="",0,VLOOKUP('Cover Page'!$A$4,Counts!$A$1:$X$182,Counts!B$186,FALSE))</f>
        <v>0</v>
      </c>
      <c r="E8" s="172">
        <f>D8+SUM(F8:J8)</f>
        <v>0</v>
      </c>
      <c r="F8" s="173">
        <f>IF('Schedule 1-1'!$I$29="No",D9,IF('Schedule 1-1'!$I$29="Yes",-D8,0))</f>
        <v>0</v>
      </c>
      <c r="G8" s="173">
        <f>-1*IF('Schedule 1-1'!$I$29="No",_xlfn.COUNTIFS('Schedule 2'!$F$8:$F$17,"Full",'Schedule 2'!$B$8:$B$17,"K4"),0)</f>
        <v>0</v>
      </c>
      <c r="H8" s="173">
        <f>IF('Schedule 1-1'!$I$29="No",(-1*_xlfn.COUNTIFS('Schedule 3'!$F$9:$F$18,"Full",'Schedule 3'!$B$9:$B$18,"K4",'Schedule 3'!$M$9:$M$18,"Yes"))+_xlfn.COUNTIFS('Schedule 3'!$F$9:$F$18,"Full",'Schedule 3'!$G$9:$G$18,"K4",'Schedule 3'!$M$9:$M$18,"Yes"),0)</f>
        <v>0</v>
      </c>
      <c r="I8" s="173">
        <f>IF('Schedule 1-1'!$I$29="No",(-1*_xlfn.COUNTIFS('Schedule 3'!$F$9:$F$18,"Full",'Schedule 3'!$G$9:$G$18,"K4",'Schedule 3'!$N$9:$N$18,"Yes"))+_xlfn.COUNTIFS('Schedule 3'!$J$9:$J$18,"Full",'Schedule 3'!$G$9:$G$18,"K4",'Schedule 3'!$N$9:$N$18,"Yes"),0)</f>
        <v>0</v>
      </c>
      <c r="J8" s="186">
        <f>IF('Schedule 1-1'!$I$29="No",_xlfn.COUNTIFS('Schedule 4'!$F$7:$F$16,"Full",'Schedule 4'!$B$7:$B$16,"K4"),0)</f>
        <v>0</v>
      </c>
    </row>
    <row r="9" spans="1:10" ht="16.5" customHeight="1">
      <c r="A9" s="14">
        <v>2</v>
      </c>
      <c r="B9" s="327" t="s">
        <v>80</v>
      </c>
      <c r="C9" s="328"/>
      <c r="D9" s="171">
        <f>IF('Cover Page'!$A$4="",0,VLOOKUP('Cover Page'!$A$4,Counts!$A$1:$X$182,Counts!C$186,FALSE))</f>
        <v>0</v>
      </c>
      <c r="E9" s="172">
        <f>D9+SUM(F9:J9)</f>
        <v>0</v>
      </c>
      <c r="F9" s="173">
        <f>IF('Schedule 1-1'!$I$29="Yes",D8,IF('Schedule 1-1'!$I$29="No",-D9,0))</f>
        <v>0</v>
      </c>
      <c r="G9" s="173">
        <f>-1*IF('Schedule 1-1'!$I$29="Yes",_xlfn.COUNTIFS('Schedule 2'!$F$8:$F$17,"Full",'Schedule 2'!$B$8:$B$17,"K4"),0)</f>
        <v>0</v>
      </c>
      <c r="H9" s="173">
        <f>IF('Schedule 1-1'!$I$29="Yes",(-1*_xlfn.COUNTIFS('Schedule 3'!$F$9:$F$18,"Full",'Schedule 3'!$B$9:$B$18,"K4",'Schedule 3'!$M$9:$M$18,"Yes"))+_xlfn.COUNTIFS('Schedule 3'!$F$9:$F$18,"Full",'Schedule 3'!$G$9:$G$18,"K4",'Schedule 3'!$M$9:$M$18,"Yes"),0)</f>
        <v>0</v>
      </c>
      <c r="I9" s="173">
        <f>IF('Schedule 1-1'!$I$29="Yes",(-1*_xlfn.COUNTIFS('Schedule 3'!$F$9:$F$18,"Full",'Schedule 3'!$G$9:$G$18,"K4",'Schedule 3'!$N$9:$N$18,"Yes"))+_xlfn.COUNTIFS('Schedule 3'!$J$9:$J$18,"Full",'Schedule 3'!$G$9:$G$18,"K4",'Schedule 3'!$N$9:$N$18,"Yes"),0)</f>
        <v>0</v>
      </c>
      <c r="J9" s="186">
        <f>IF('Schedule 1-1'!$I$29="Yes",_xlfn.COUNTIFS('Schedule 4'!$F$7:$F$16,"Full",'Schedule 4'!$B$7:$B$16,"K4"),0)</f>
        <v>0</v>
      </c>
    </row>
    <row r="10" spans="1:10" ht="16.5" customHeight="1">
      <c r="A10" s="14">
        <v>3</v>
      </c>
      <c r="B10" s="327" t="s">
        <v>81</v>
      </c>
      <c r="C10" s="328"/>
      <c r="D10" s="171">
        <f>IF('Cover Page'!$A$4="",0,VLOOKUP('Cover Page'!$A$4,Counts!$A$1:$X$182,Counts!D$186,FALSE))</f>
        <v>0</v>
      </c>
      <c r="E10" s="172">
        <f aca="true" t="shared" si="0" ref="E10:E15">D10+SUM(G10:J10)</f>
        <v>0</v>
      </c>
      <c r="F10" s="174"/>
      <c r="G10" s="173">
        <f>-1*_xlfn.COUNTIFS('Schedule 2'!$F$8:$F$17,"Full",'Schedule 2'!$B$8:$B$17,"K5-0.5 FTE")</f>
        <v>0</v>
      </c>
      <c r="H10" s="173">
        <f>(-1*_xlfn.COUNTIFS('Schedule 3'!$F$9:$F$18,"Full",'Schedule 3'!$B$9:$B$18,"K5-0.5 FTE",'Schedule 3'!$M$9:$M$18,"Yes"))+_xlfn.COUNTIFS('Schedule 3'!$F$9:$F$18,"Full",'Schedule 3'!$G$9:$G$18,"K5-0.5 FTE",'Schedule 3'!$M$9:$M$18,"Yes")</f>
        <v>0</v>
      </c>
      <c r="I10" s="173">
        <f>(-1*_xlfn.COUNTIFS('Schedule 3'!$F$9:$F$18,"Full",'Schedule 3'!$G$9:$G$18,"K5-0.5 FTE",'Schedule 3'!$N$9:$N$18,"Yes"))+_xlfn.COUNTIFS('Schedule 3'!$J$9:$J$18,"Full",'Schedule 3'!$G$9:$G$18,"K5-0.5 FTE",'Schedule 3'!$N$9:$N$18,"Yes")</f>
        <v>0</v>
      </c>
      <c r="J10" s="186">
        <f>_xlfn.COUNTIFS('Schedule 4'!$F$7:$F$16,"Full",'Schedule 4'!$B$7:$B$16,"K5-0.5 FTE")</f>
        <v>0</v>
      </c>
    </row>
    <row r="11" spans="1:10" ht="16.5" customHeight="1">
      <c r="A11" s="14">
        <v>4</v>
      </c>
      <c r="B11" s="327" t="s">
        <v>82</v>
      </c>
      <c r="C11" s="328"/>
      <c r="D11" s="171">
        <f>IF('Cover Page'!$A$4="",0,VLOOKUP('Cover Page'!$A$4,Counts!$A$1:$X$182,Counts!E$186,FALSE))</f>
        <v>0</v>
      </c>
      <c r="E11" s="172">
        <f t="shared" si="0"/>
        <v>0</v>
      </c>
      <c r="F11" s="175"/>
      <c r="G11" s="173">
        <f>-1*_xlfn.COUNTIFS('Schedule 2'!$F$8:$F$17,"Full",'Schedule 2'!$B$8:$B$17,"K5-0.6 FTE")</f>
        <v>0</v>
      </c>
      <c r="H11" s="173">
        <f>(-1*_xlfn.COUNTIFS('Schedule 3'!$F$9:$F$18,"Full",'Schedule 3'!$B$9:$B$18,"K5-0.6 FTE",'Schedule 3'!$M$9:$M$18,"Yes"))+_xlfn.COUNTIFS('Schedule 3'!$F$9:$F$18,"Full",'Schedule 3'!$G$9:$G$18,"K5-0.6 FTE",'Schedule 3'!$M$9:$M$18,"Yes")</f>
        <v>0</v>
      </c>
      <c r="I11" s="173">
        <f>(-1*_xlfn.COUNTIFS('Schedule 3'!$F$9:$F$18,"Full",'Schedule 3'!$G$9:$G$18,"K5-0.6 FTE",'Schedule 3'!$N$9:$N$18,"Yes"))+_xlfn.COUNTIFS('Schedule 3'!$J$9:$J$18,"Full",'Schedule 3'!$G$9:$G$18,"K5-0.6 FTE",'Schedule 3'!$N$9:$N$18,"Yes")</f>
        <v>0</v>
      </c>
      <c r="J11" s="186">
        <f>_xlfn.COUNTIFS('Schedule 4'!$F$7:$F$16,"Full",'Schedule 4'!$B$7:$B$16,"K5-0.6 FTE")</f>
        <v>0</v>
      </c>
    </row>
    <row r="12" spans="1:10" ht="16.5" customHeight="1">
      <c r="A12" s="14">
        <v>5</v>
      </c>
      <c r="B12" s="327" t="s">
        <v>83</v>
      </c>
      <c r="C12" s="328"/>
      <c r="D12" s="171">
        <f>IF('Cover Page'!$A$4="",0,VLOOKUP('Cover Page'!$A$4,Counts!$A$1:$X$182,Counts!F$186,FALSE))</f>
        <v>0</v>
      </c>
      <c r="E12" s="172">
        <f t="shared" si="0"/>
        <v>0</v>
      </c>
      <c r="F12" s="175"/>
      <c r="G12" s="173">
        <f>-1*_xlfn.COUNTIFS('Schedule 2'!$F$8:$F$17,"Full",'Schedule 2'!$B$8:$B$17,"K5-0.8 FTE")</f>
        <v>0</v>
      </c>
      <c r="H12" s="173">
        <f>(-1*_xlfn.COUNTIFS('Schedule 3'!$F$9:$F$18,"Full",'Schedule 3'!$B$9:$B$18,"K5-0.8 FTE",'Schedule 3'!$M$9:$M$18,"Yes"))+_xlfn.COUNTIFS('Schedule 3'!$F$9:$F$18,"Full",'Schedule 3'!$G$9:$G$18,"K5-0.8 FTE",'Schedule 3'!$M$9:$M$18,"Yes")</f>
        <v>0</v>
      </c>
      <c r="I12" s="173">
        <f>(-1*_xlfn.COUNTIFS('Schedule 3'!$F$9:$F$18,"Full",'Schedule 3'!$G$9:$G$18,"K5-0.8 FTE",'Schedule 3'!$N$9:$N$18,"Yes"))+_xlfn.COUNTIFS('Schedule 3'!$J$9:$J$18,"Full",'Schedule 3'!$G$9:$G$18,"K5-0.8 FTE",'Schedule 3'!$N$9:$N$18,"Yes")</f>
        <v>0</v>
      </c>
      <c r="J12" s="186">
        <f>_xlfn.COUNTIFS('Schedule 4'!$F$7:$F$16,"Full",'Schedule 4'!$B$7:$B$16,"K5-0.8 FTE")</f>
        <v>0</v>
      </c>
    </row>
    <row r="13" spans="1:10" ht="16.5" customHeight="1">
      <c r="A13" s="14">
        <v>6</v>
      </c>
      <c r="B13" s="327" t="s">
        <v>84</v>
      </c>
      <c r="C13" s="328"/>
      <c r="D13" s="171">
        <f>IF('Cover Page'!$A$4="",0,VLOOKUP('Cover Page'!$A$4,Counts!$A$1:$X$182,Counts!G$186,FALSE))</f>
        <v>0</v>
      </c>
      <c r="E13" s="172">
        <f t="shared" si="0"/>
        <v>0</v>
      </c>
      <c r="F13" s="175"/>
      <c r="G13" s="173">
        <f>-1*_xlfn.COUNTIFS('Schedule 2'!$F$8:$F$17,"Full",'Schedule 2'!$B$8:$B$17,"K5-1.0 FTE")</f>
        <v>0</v>
      </c>
      <c r="H13" s="173">
        <f>(-1*_xlfn.COUNTIFS('Schedule 3'!$F$9:$F$18,"Full",'Schedule 3'!$B$9:$B$18,"K5-1.0 FTE",'Schedule 3'!$M$9:$M$18,"Yes"))+_xlfn.COUNTIFS('Schedule 3'!$F$9:$F$18,"Full",'Schedule 3'!$G$9:$G$18,"K5-1.0 FTE",'Schedule 3'!$M$9:$M$18,"Yes")</f>
        <v>0</v>
      </c>
      <c r="I13" s="173">
        <f>(-1*_xlfn.COUNTIFS('Schedule 3'!$F$9:$F$18,"Full",'Schedule 3'!$G$9:$G$18,"K5-1.0 FTE",'Schedule 3'!$N$9:$N$18,"Yes"))+_xlfn.COUNTIFS('Schedule 3'!$J$9:$J$18,"Full",'Schedule 3'!$G$9:$G$18,"K5-1.0 FTE",'Schedule 3'!$N$9:$N$18,"Yes")</f>
        <v>0</v>
      </c>
      <c r="J13" s="186">
        <f>_xlfn.COUNTIFS('Schedule 4'!$F$7:$F$16,"Full",'Schedule 4'!$B$7:$B$16,"K5-1.0 FTE")</f>
        <v>0</v>
      </c>
    </row>
    <row r="14" spans="1:10" ht="16.5" customHeight="1">
      <c r="A14" s="15">
        <v>7</v>
      </c>
      <c r="B14" s="51" t="s">
        <v>85</v>
      </c>
      <c r="C14" s="52"/>
      <c r="D14" s="171">
        <f>IF('Cover Page'!$A$4="",0,VLOOKUP('Cover Page'!$A$4,Counts!$A$1:$X$182,Counts!H$186,FALSE))</f>
        <v>0</v>
      </c>
      <c r="E14" s="172">
        <f t="shared" si="0"/>
        <v>0</v>
      </c>
      <c r="F14" s="175"/>
      <c r="G14" s="173">
        <f>-1*(COUNTIF('Schedule 2'!$F$8:$F$17,"Full")+SUM(G8:G13,G15))</f>
        <v>0</v>
      </c>
      <c r="H14" s="190">
        <f>(-1*_xlfn.COUNTIFS('Schedule 3'!$F$9:$F$18,"Full",'Schedule 3'!$M$9:$M$18,"Yes"))+_xlfn.COUNTIFS('Schedule 3'!$F$9:$F$18,"Full",'Schedule 3'!$M$9:$M$18,"Yes")-SUM(H8:H13,H15)</f>
        <v>0</v>
      </c>
      <c r="I14" s="190">
        <f>(-1*_xlfn.COUNTIFS('Schedule 3'!$F$9:$F$18,"Full",'Schedule 3'!$N$9:$N$18,"Yes"))+_xlfn.COUNTIFS('Schedule 3'!$J$9:$J$18,"Full",'Schedule 3'!$N$9:$N$18,"Yes")-SUM(I8:I13,I15)</f>
        <v>0</v>
      </c>
      <c r="J14" s="186">
        <f>COUNTIF('Schedule 4'!$F$7:$F$16,"Full")-SUM(J8:J13,J15)</f>
        <v>0</v>
      </c>
    </row>
    <row r="15" spans="1:10" ht="16.5" customHeight="1" thickBot="1">
      <c r="A15" s="15">
        <v>8</v>
      </c>
      <c r="B15" s="319" t="s">
        <v>86</v>
      </c>
      <c r="C15" s="320"/>
      <c r="D15" s="171">
        <f>IF('Cover Page'!$A$4="",0,VLOOKUP('Cover Page'!$A$4,Counts!$A$1:$X$182,Counts!I$186,FALSE))</f>
        <v>0</v>
      </c>
      <c r="E15" s="172">
        <f t="shared" si="0"/>
        <v>0</v>
      </c>
      <c r="F15" s="176"/>
      <c r="G15" s="173">
        <f>-1*(_xlfn.COUNTIFS('Schedule 2'!$F$8:$F$17,"Full",'Schedule 2'!$B$8:$B$17,"9")+_xlfn.COUNTIFS('Schedule 2'!$F$8:$F$17,"Full",'Schedule 2'!$B$8:$B$17,"10")+_xlfn.COUNTIFS('Schedule 2'!$F$8:$F$17,"Full",'Schedule 2'!$B$8:$B$17,"11")+_xlfn.COUNTIFS('Schedule 2'!$F$8:$F$17,"Full",'Schedule 2'!$B$8:$B$17,"12"))</f>
        <v>0</v>
      </c>
      <c r="H15" s="190">
        <f>(-1*_xlfn.COUNTIFS('Schedule 3'!$F$9:$F$18,"Full",'Schedule 3'!$B$9:$B$18,"9",'Schedule 3'!$M$9:$M$18,"Yes"))+_xlfn.COUNTIFS('Schedule 3'!$F$9:$F$18,"Full",'Schedule 3'!$G$9:$G$18,"9",'Schedule 3'!$M$9:$M$18,"Yes")-_xlfn.COUNTIFS('Schedule 3'!$F$9:$F$18,"Full",'Schedule 3'!$B$9:$B$18,"10",'Schedule 3'!$M$9:$M$18,"Yes")+_xlfn.COUNTIFS('Schedule 3'!$F$9:$F$18,"Full",'Schedule 3'!$G$9:$G$18,"10",'Schedule 3'!$M$9:$M$18,"Yes")-_xlfn.COUNTIFS('Schedule 3'!$F$9:$F$18,"Full",'Schedule 3'!$B$9:$B$18,"11",'Schedule 3'!$M$9:$M$18,"Yes")+_xlfn.COUNTIFS('Schedule 3'!$F$9:$F$18,"Full",'Schedule 3'!$G$9:$G$18,"11",'Schedule 3'!$M$9:$M$18,"Yes")-_xlfn.COUNTIFS('Schedule 3'!$F$9:$F$18,"Full",'Schedule 3'!$B$9:$B$18,"12",'Schedule 3'!$M$9:$M$18,"Yes")+_xlfn.COUNTIFS('Schedule 3'!$F$9:$F$18,"Full",'Schedule 3'!$G$9:$G$18,"12",'Schedule 3'!$M$9:$M$18,"Yes")</f>
        <v>0</v>
      </c>
      <c r="I15" s="190">
        <f>(-1*_xlfn.COUNTIFS('Schedule 3'!$F$9:$F$18,"Full",'Schedule 3'!$G$9:$G$18,"9",'Schedule 3'!$N$9:$N$18,"Yes"))+_xlfn.COUNTIFS('Schedule 3'!$J$9:$J$18,"Full",'Schedule 3'!$G$9:$G$18,"9",'Schedule 3'!$N$9:$N$18,"Yes")-_xlfn.COUNTIFS('Schedule 3'!$F$9:$F$18,"Full",'Schedule 3'!$G$9:$G$18,"10",'Schedule 3'!$N$9:$N$18,"Yes")+_xlfn.COUNTIFS('Schedule 3'!$J$9:$J$18,"Full",'Schedule 3'!$G$9:$G$18,"10",'Schedule 3'!$N$9:$N$18,"Yes")-_xlfn.COUNTIFS('Schedule 3'!$F$9:$F$18,"Full",'Schedule 3'!$G$9:$G$18,"11",'Schedule 3'!$N$9:$N$18,"Yes")+_xlfn.COUNTIFS('Schedule 3'!$J$9:$J$18,"Full",'Schedule 3'!$G$9:$G$18,"11",'Schedule 3'!$N$9:$N$18,"Yes")-_xlfn.COUNTIFS('Schedule 3'!$F$9:$F$18,"Full",'Schedule 3'!$G$9:$G$18,"12",'Schedule 3'!$N$9:$N$18,"Yes")+_xlfn.COUNTIFS('Schedule 3'!$J$9:$J$18,"Full",'Schedule 3'!$G$9:$G$18,"12",'Schedule 3'!$N$9:$N$18,"Yes")</f>
        <v>0</v>
      </c>
      <c r="J15" s="190">
        <f>_xlfn.COUNTIFS('Schedule 4'!$F$7:$F$16,"Full",'Schedule 4'!$B$7:$B$16,"9")+_xlfn.COUNTIFS('Schedule 4'!$F$7:$F$16,"Full",'Schedule 4'!$B$7:$B$16,"10")+_xlfn.COUNTIFS('Schedule 4'!$F$7:$F$16,"Full",'Schedule 4'!$B$7:$B$16,"11")+_xlfn.COUNTIFS('Schedule 4'!$F$7:$F$16,"Full",'Schedule 4'!$B$7:$B$16,"12")</f>
        <v>0</v>
      </c>
    </row>
    <row r="16" spans="1:10" ht="16.5" customHeight="1" thickBot="1">
      <c r="A16" s="16">
        <v>9</v>
      </c>
      <c r="B16" s="317" t="s">
        <v>90</v>
      </c>
      <c r="C16" s="318"/>
      <c r="D16" s="177">
        <f>SUM(D8:D15)</f>
        <v>0</v>
      </c>
      <c r="E16" s="178">
        <f>SUM(E8:E15)</f>
        <v>0</v>
      </c>
      <c r="F16" s="179"/>
      <c r="G16" s="180">
        <f>SUM(G8:G15)</f>
        <v>0</v>
      </c>
      <c r="H16" s="181">
        <f>SUM(H8:H15)</f>
        <v>0</v>
      </c>
      <c r="I16" s="181">
        <f>SUM(I8:I15)</f>
        <v>0</v>
      </c>
      <c r="J16" s="181">
        <f>SUM(J8:J15)</f>
        <v>0</v>
      </c>
    </row>
    <row r="17" spans="1:10" ht="16.5" customHeight="1" thickTop="1">
      <c r="A17" s="13"/>
      <c r="B17" s="13"/>
      <c r="C17" s="344" t="s">
        <v>88</v>
      </c>
      <c r="D17" s="344"/>
      <c r="E17" s="344"/>
      <c r="F17" s="344"/>
      <c r="G17" s="344"/>
      <c r="H17" s="13"/>
      <c r="I17" s="13"/>
      <c r="J17" s="13"/>
    </row>
    <row r="18" spans="1:10" ht="14.25" customHeight="1">
      <c r="A18" s="354" t="s">
        <v>45</v>
      </c>
      <c r="B18" s="321" t="s">
        <v>65</v>
      </c>
      <c r="C18" s="322"/>
      <c r="D18" s="329" t="s">
        <v>43</v>
      </c>
      <c r="E18" s="336" t="s">
        <v>44</v>
      </c>
      <c r="F18" s="333" t="s">
        <v>2</v>
      </c>
      <c r="G18" s="334"/>
      <c r="H18" s="334"/>
      <c r="I18" s="334"/>
      <c r="J18" s="334"/>
    </row>
    <row r="19" spans="1:10" ht="36.75" customHeight="1">
      <c r="A19" s="355"/>
      <c r="B19" s="323"/>
      <c r="C19" s="324"/>
      <c r="D19" s="330"/>
      <c r="E19" s="337"/>
      <c r="F19" s="259" t="s">
        <v>76</v>
      </c>
      <c r="G19" s="259" t="s">
        <v>1</v>
      </c>
      <c r="H19" s="258" t="s">
        <v>116</v>
      </c>
      <c r="I19" s="258" t="s">
        <v>191</v>
      </c>
      <c r="J19" s="258" t="s">
        <v>117</v>
      </c>
    </row>
    <row r="20" spans="1:10" ht="16.5" customHeight="1">
      <c r="A20" s="14">
        <v>10</v>
      </c>
      <c r="B20" s="325" t="s">
        <v>79</v>
      </c>
      <c r="C20" s="326"/>
      <c r="D20" s="171">
        <f>IF('Cover Page'!$A$4="",0,VLOOKUP('Cover Page'!$A$4,Counts!$A$1:$X$182,Counts!J$186,FALSE))</f>
        <v>0</v>
      </c>
      <c r="E20" s="172">
        <f>D20+SUM(F20:J20)</f>
        <v>0</v>
      </c>
      <c r="F20" s="173">
        <f>IF('Schedule 1-1'!$I$29="No",D21,IF('Schedule 1-1'!$I$29="Yes",-D20,0))</f>
        <v>0</v>
      </c>
      <c r="G20" s="173">
        <f>-1*IF('Schedule 1-1'!$I$29="No",_xlfn.COUNTIFS('Schedule 2'!$F$8:$F$17,"Partial",'Schedule 2'!$B$8:$B$17,"K4"),0)</f>
        <v>0</v>
      </c>
      <c r="H20" s="173">
        <f>IF('Schedule 1-1'!$I$29="No",(-1*_xlfn.COUNTIFS('Schedule 3'!$F$9:$F$18,"Partial",'Schedule 3'!$B$9:$B$18,"K4",'Schedule 3'!$M$9:$M$18,"Yes"))+_xlfn.COUNTIFS('Schedule 3'!$F$9:$F$18,"Partial",'Schedule 3'!$G$9:$G$18,"K4",'Schedule 3'!$M$9:$M$18,"Yes"),0)</f>
        <v>0</v>
      </c>
      <c r="I20" s="173">
        <f>IF('Schedule 1-1'!$I$29="No",(-1*_xlfn.COUNTIFS('Schedule 3'!$F$9:$F$18,"Partial",'Schedule 3'!$G$9:$G$18,"K4",'Schedule 3'!$N$9:$N$18,"Yes"))+_xlfn.COUNTIFS('Schedule 3'!$J$9:$J$18,"Partial",'Schedule 3'!$G$9:$G$18,"K4",'Schedule 3'!$N$9:$N$18,"Yes"),0)</f>
        <v>0</v>
      </c>
      <c r="J20" s="186">
        <f>IF('Schedule 1-1'!$I$29="No",_xlfn.COUNTIFS('Schedule 4'!$F$7:$F$16,"Partial",'Schedule 4'!$B$7:$B$16,"K4"),0)</f>
        <v>0</v>
      </c>
    </row>
    <row r="21" spans="1:10" ht="16.5" customHeight="1">
      <c r="A21" s="14">
        <v>11</v>
      </c>
      <c r="B21" s="327" t="s">
        <v>80</v>
      </c>
      <c r="C21" s="328"/>
      <c r="D21" s="171">
        <f>IF('Cover Page'!$A$4="",0,VLOOKUP('Cover Page'!$A$4,Counts!$A$1:$X$182,Counts!K$186,FALSE))</f>
        <v>0</v>
      </c>
      <c r="E21" s="172">
        <f>D21+SUM(F21:J21)</f>
        <v>0</v>
      </c>
      <c r="F21" s="173">
        <f>IF('Schedule 1-1'!$I$29="Yes",D20,IF('Schedule 1-1'!$I$29="No",-D21,0))</f>
        <v>0</v>
      </c>
      <c r="G21" s="173">
        <f>-1*IF('Schedule 1-1'!$I$29="Yes",_xlfn.COUNTIFS('Schedule 2'!$F$8:$F$17,"Partial",'Schedule 2'!$B$8:$B$17,"K4"),0)</f>
        <v>0</v>
      </c>
      <c r="H21" s="173">
        <f>IF('Schedule 1-1'!$I$29="Yes",(-1*_xlfn.COUNTIFS('Schedule 3'!$F$9:$F$18,"Partial",'Schedule 3'!$B$9:$B$18,"K4",'Schedule 3'!$M$9:$M$18,"Yes"))+_xlfn.COUNTIFS('Schedule 3'!$F$9:$F$18,"Partial",'Schedule 3'!$G$9:$G$18,"K4",'Schedule 3'!$M$9:$M$18,"Yes"),0)</f>
        <v>0</v>
      </c>
      <c r="I21" s="173">
        <f>IF('Schedule 1-1'!$I$29="Yes",(-1*_xlfn.COUNTIFS('Schedule 3'!$F$9:$F$18,"Partial",'Schedule 3'!$G$9:$G$18,"K4",'Schedule 3'!$N$9:$N$18,"Yes"))+_xlfn.COUNTIFS('Schedule 3'!$J$9:$J$18,"Partial",'Schedule 3'!$G$9:$G$18,"K4",'Schedule 3'!$N$9:$N$18,"Yes"),0)</f>
        <v>0</v>
      </c>
      <c r="J21" s="186">
        <f>IF('Schedule 1-1'!$I$29="Yes",_xlfn.COUNTIFS('Schedule 4'!$F$7:$F$16,"Partial",'Schedule 4'!$B$7:$B$16,"K4"),0)</f>
        <v>0</v>
      </c>
    </row>
    <row r="22" spans="1:10" ht="16.5" customHeight="1">
      <c r="A22" s="14">
        <v>12</v>
      </c>
      <c r="B22" s="327" t="s">
        <v>81</v>
      </c>
      <c r="C22" s="328"/>
      <c r="D22" s="171">
        <f>IF('Cover Page'!$A$4="",0,VLOOKUP('Cover Page'!$A$4,Counts!$A$1:$X$182,Counts!L$186,FALSE))</f>
        <v>0</v>
      </c>
      <c r="E22" s="172">
        <f aca="true" t="shared" si="1" ref="E22:E27">D22+SUM(G22:J22)</f>
        <v>0</v>
      </c>
      <c r="F22" s="174"/>
      <c r="G22" s="173">
        <f>-1*_xlfn.COUNTIFS('Schedule 2'!$F$8:$F$17,"Partial",'Schedule 2'!$B$8:$B$17,"K5-0.5 FTE")</f>
        <v>0</v>
      </c>
      <c r="H22" s="173">
        <f>(-1*_xlfn.COUNTIFS('Schedule 3'!$F$9:$F$18,"Partial",'Schedule 3'!$B$9:$B$18,"K5-0.5 FTE",'Schedule 3'!$M$9:$M$18,"Yes"))+_xlfn.COUNTIFS('Schedule 3'!$F$9:$F$18,"Partial",'Schedule 3'!$G$9:$G$18,"K5-0.5 FTE",'Schedule 3'!$M$9:$M$18,"Yes")</f>
        <v>0</v>
      </c>
      <c r="I22" s="173">
        <f>(-1*_xlfn.COUNTIFS('Schedule 3'!$F$9:$F$18,"Partial",'Schedule 3'!$G$9:$G$18,"K5-0.5 FTE",'Schedule 3'!$N$9:$N$18,"Yes"))+_xlfn.COUNTIFS('Schedule 3'!$J$9:$J$18,"Partial",'Schedule 3'!$G$9:$G$18,"K5-0.5 FTE",'Schedule 3'!$N$9:$N$18,"Yes")</f>
        <v>0</v>
      </c>
      <c r="J22" s="186">
        <f>_xlfn.COUNTIFS('Schedule 4'!$F$7:$F$16,"Partial",'Schedule 4'!$B$7:$B$16,"K5-0.5 FTE")</f>
        <v>0</v>
      </c>
    </row>
    <row r="23" spans="1:10" ht="16.5" customHeight="1">
      <c r="A23" s="14">
        <v>13</v>
      </c>
      <c r="B23" s="327" t="s">
        <v>82</v>
      </c>
      <c r="C23" s="328"/>
      <c r="D23" s="171">
        <f>IF('Cover Page'!$A$4="",0,VLOOKUP('Cover Page'!$A$4,Counts!$A$1:$X$182,Counts!M$186,FALSE))</f>
        <v>0</v>
      </c>
      <c r="E23" s="172">
        <f t="shared" si="1"/>
        <v>0</v>
      </c>
      <c r="F23" s="175"/>
      <c r="G23" s="173">
        <f>-1*_xlfn.COUNTIFS('Schedule 2'!$F$8:$F$17,"Partial",'Schedule 2'!$B$8:$B$17,"K5-0.6 FTE")</f>
        <v>0</v>
      </c>
      <c r="H23" s="173">
        <f>(-1*_xlfn.COUNTIFS('Schedule 3'!$F$9:$F$18,"Partial",'Schedule 3'!$B$9:$B$18,"K5-0.6 FTE",'Schedule 3'!$M$9:$M$18,"Yes"))+_xlfn.COUNTIFS('Schedule 3'!$F$9:$F$18,"Partial",'Schedule 3'!$G$9:$G$18,"K5-0.6 FTE",'Schedule 3'!$M$9:$M$18,"Yes")</f>
        <v>0</v>
      </c>
      <c r="I23" s="173">
        <f>(-1*_xlfn.COUNTIFS('Schedule 3'!$F$9:$F$18,"Partial",'Schedule 3'!$G$9:$G$18,"K5-0.6 FTE",'Schedule 3'!$N$9:$N$18,"Yes"))+_xlfn.COUNTIFS('Schedule 3'!$J$9:$J$18,"Partial",'Schedule 3'!$G$9:$G$18,"K5-0.6 FTE",'Schedule 3'!$N$9:$N$18,"Yes")</f>
        <v>0</v>
      </c>
      <c r="J23" s="186">
        <f>_xlfn.COUNTIFS('Schedule 4'!$F$7:$F$16,"Partial",'Schedule 4'!$B$7:$B$16,"K5-0.6 FTE")</f>
        <v>0</v>
      </c>
    </row>
    <row r="24" spans="1:10" ht="16.5" customHeight="1">
      <c r="A24" s="14">
        <v>14</v>
      </c>
      <c r="B24" s="327" t="s">
        <v>83</v>
      </c>
      <c r="C24" s="328"/>
      <c r="D24" s="171">
        <f>IF('Cover Page'!$A$4="",0,VLOOKUP('Cover Page'!$A$4,Counts!$A$1:$X$182,Counts!N$186,FALSE))</f>
        <v>0</v>
      </c>
      <c r="E24" s="172">
        <f t="shared" si="1"/>
        <v>0</v>
      </c>
      <c r="F24" s="175"/>
      <c r="G24" s="173">
        <f>-1*_xlfn.COUNTIFS('Schedule 2'!$F$8:$F$17,"Partial",'Schedule 2'!$B$8:$B$17,"K5-0.8 FTE")</f>
        <v>0</v>
      </c>
      <c r="H24" s="173">
        <f>(-1*_xlfn.COUNTIFS('Schedule 3'!$F$9:$F$18,"Partial",'Schedule 3'!$B$9:$B$18,"K5-0.8 FTE",'Schedule 3'!$M$9:$M$18,"Yes"))+_xlfn.COUNTIFS('Schedule 3'!$F$9:$F$18,"Partial",'Schedule 3'!$G$9:$G$18,"K5-0.8 FTE",'Schedule 3'!$M$9:$M$18,"Yes")</f>
        <v>0</v>
      </c>
      <c r="I24" s="173">
        <f>(-1*_xlfn.COUNTIFS('Schedule 3'!$F$9:$F$18,"Partial",'Schedule 3'!$G$9:$G$18,"K5-0.8 FTE",'Schedule 3'!$N$9:$N$18,"Yes"))+_xlfn.COUNTIFS('Schedule 3'!$J$9:$J$18,"Partial",'Schedule 3'!$G$9:$G$18,"K5-0.8 FTE",'Schedule 3'!$N$9:$N$18,"Yes")</f>
        <v>0</v>
      </c>
      <c r="J24" s="186">
        <f>_xlfn.COUNTIFS('Schedule 4'!$F$7:$F$16,"Partial",'Schedule 4'!$B$7:$B$16,"K5-0.8 FTE")</f>
        <v>0</v>
      </c>
    </row>
    <row r="25" spans="1:10" ht="16.5" customHeight="1">
      <c r="A25" s="14">
        <v>15</v>
      </c>
      <c r="B25" s="327" t="s">
        <v>84</v>
      </c>
      <c r="C25" s="328"/>
      <c r="D25" s="171">
        <f>IF('Cover Page'!$A$4="",0,VLOOKUP('Cover Page'!$A$4,Counts!$A$1:$X$182,Counts!O$186,FALSE))</f>
        <v>0</v>
      </c>
      <c r="E25" s="172">
        <f t="shared" si="1"/>
        <v>0</v>
      </c>
      <c r="F25" s="175"/>
      <c r="G25" s="173">
        <f>-1*_xlfn.COUNTIFS('Schedule 2'!$F$8:$F$17,"Partial",'Schedule 2'!$B$8:$B$17,"K5-1.0 FTE")</f>
        <v>0</v>
      </c>
      <c r="H25" s="173">
        <f>(-1*_xlfn.COUNTIFS('Schedule 3'!$F$9:$F$18,"Partial",'Schedule 3'!$B$9:$B$18,"K5-1.0 FTE",'Schedule 3'!$M$9:$M$18,"Yes"))+_xlfn.COUNTIFS('Schedule 3'!$F$9:$F$18,"Partial",'Schedule 3'!$G$9:$G$18,"K5-1.0 FTE",'Schedule 3'!$M$9:$M$18,"Yes")</f>
        <v>0</v>
      </c>
      <c r="I25" s="173">
        <f>(-1*_xlfn.COUNTIFS('Schedule 3'!$F$9:$F$18,"Partial",'Schedule 3'!$G$9:$G$18,"K5-1.0 FTE",'Schedule 3'!$N$9:$N$18,"Yes"))+_xlfn.COUNTIFS('Schedule 3'!$J$9:$J$18,"Partial",'Schedule 3'!$G$9:$G$18,"K5-1.0 FTE",'Schedule 3'!$N$9:$N$18,"Yes")</f>
        <v>0</v>
      </c>
      <c r="J25" s="186">
        <f>_xlfn.COUNTIFS('Schedule 4'!$F$7:$F$16,"Partial",'Schedule 4'!$B$7:$B$16,"K5-1.0 FTE")</f>
        <v>0</v>
      </c>
    </row>
    <row r="26" spans="1:10" ht="16.5" customHeight="1">
      <c r="A26" s="15">
        <v>16</v>
      </c>
      <c r="B26" s="51" t="s">
        <v>85</v>
      </c>
      <c r="C26" s="52"/>
      <c r="D26" s="171">
        <f>IF('Cover Page'!$A$4="",0,VLOOKUP('Cover Page'!$A$4,Counts!$A$1:$X$182,Counts!P$186,FALSE))</f>
        <v>0</v>
      </c>
      <c r="E26" s="172">
        <f t="shared" si="1"/>
        <v>0</v>
      </c>
      <c r="F26" s="175"/>
      <c r="G26" s="173">
        <f>-1*(COUNTIF('Schedule 2'!$F$8:$F$17,"Partial")+SUM(G20:G25,G27))</f>
        <v>0</v>
      </c>
      <c r="H26" s="190">
        <f>(-1*_xlfn.COUNTIFS('Schedule 3'!$F$9:$F$18,"Partial",'Schedule 3'!$M$9:$M$18,"Yes"))+_xlfn.COUNTIFS('Schedule 3'!$F$9:$F$18,"Partial",'Schedule 3'!$M$9:$M$18,"Yes")-SUM(H20:H25,H27)</f>
        <v>0</v>
      </c>
      <c r="I26" s="190">
        <f>(-1*_xlfn.COUNTIFS('Schedule 3'!$F$9:$F$18,"Partial",'Schedule 3'!$N$9:$N$18,"Yes"))+_xlfn.COUNTIFS('Schedule 3'!$J$9:$J$18,"Partial",'Schedule 3'!$N$9:$N$18,"Yes")-SUM(I20:I25,I27)</f>
        <v>0</v>
      </c>
      <c r="J26" s="186">
        <f>COUNTIF('Schedule 4'!$F$7:$F$16,"Partial")-SUM(J20:J25,J27)</f>
        <v>0</v>
      </c>
    </row>
    <row r="27" spans="1:10" ht="16.5" customHeight="1" thickBot="1">
      <c r="A27" s="15">
        <v>17</v>
      </c>
      <c r="B27" s="319" t="s">
        <v>86</v>
      </c>
      <c r="C27" s="320"/>
      <c r="D27" s="171">
        <f>IF('Cover Page'!$A$4="",0,VLOOKUP('Cover Page'!$A$4,Counts!$A$1:$X$182,Counts!Q$186,FALSE))</f>
        <v>0</v>
      </c>
      <c r="E27" s="172">
        <f t="shared" si="1"/>
        <v>0</v>
      </c>
      <c r="F27" s="176"/>
      <c r="G27" s="173">
        <f>-1*(_xlfn.COUNTIFS('Schedule 2'!$F$8:$F$17,"Partial",'Schedule 2'!$B$8:$B$17,"9")+_xlfn.COUNTIFS('Schedule 2'!$F$8:$F$17,"Partial",'Schedule 2'!$B$8:$B$17,"10")+_xlfn.COUNTIFS('Schedule 2'!$F$8:$F$17,"Partial",'Schedule 2'!$B$8:$B$17,"11")+_xlfn.COUNTIFS('Schedule 2'!$F$8:$F$17,"Partial",'Schedule 2'!$B$8:$B$17,"12"))</f>
        <v>0</v>
      </c>
      <c r="H27" s="190">
        <f>(-1*_xlfn.COUNTIFS('Schedule 3'!$F$9:$F$18,"Partial",'Schedule 3'!$B$9:$B$18,"9",'Schedule 3'!$M$9:$M$18,"Yes"))+_xlfn.COUNTIFS('Schedule 3'!$F$9:$F$18,"Partial",'Schedule 3'!$G$9:$G$18,"9",'Schedule 3'!$M$9:$M$18,"Yes")-_xlfn.COUNTIFS('Schedule 3'!$F$9:$F$18,"Partial",'Schedule 3'!$B$9:$B$18,"10",'Schedule 3'!$M$9:$M$18,"Yes")+_xlfn.COUNTIFS('Schedule 3'!$F$9:$F$18,"Partial",'Schedule 3'!$G$9:$G$18,"10",'Schedule 3'!$M$9:$M$18,"Yes")-_xlfn.COUNTIFS('Schedule 3'!$F$9:$F$18,"Partial",'Schedule 3'!$B$9:$B$18,"11",'Schedule 3'!$M$9:$M$18,"Yes")+_xlfn.COUNTIFS('Schedule 3'!$F$9:$F$18,"Partial",'Schedule 3'!$G$9:$G$18,"11",'Schedule 3'!$M$9:$M$18,"Yes")-_xlfn.COUNTIFS('Schedule 3'!$F$9:$F$18,"Partial",'Schedule 3'!$B$9:$B$18,"12",'Schedule 3'!$M$9:$M$18,"Yes")+_xlfn.COUNTIFS('Schedule 3'!$F$9:$F$18,"Partial",'Schedule 3'!$G$9:$G$18,"12",'Schedule 3'!$M$9:$M$18,"Yes")</f>
        <v>0</v>
      </c>
      <c r="I27" s="190">
        <f>(-1*_xlfn.COUNTIFS('Schedule 3'!$F$9:$F$18,"Partial",'Schedule 3'!$G$9:$G$18,"9",'Schedule 3'!$N$9:$N$18,"Yes"))+_xlfn.COUNTIFS('Schedule 3'!$J$9:$J$18,"Partial",'Schedule 3'!$G$9:$G$18,"9",'Schedule 3'!$N$9:$N$18,"Yes")-_xlfn.COUNTIFS('Schedule 3'!$F$9:$F$18,"Partial",'Schedule 3'!$G$9:$G$18,"10",'Schedule 3'!$N$9:$N$18,"Yes")+_xlfn.COUNTIFS('Schedule 3'!$J$9:$J$18,"Partial",'Schedule 3'!$G$9:$G$18,"10",'Schedule 3'!$N$9:$N$18,"Yes")-_xlfn.COUNTIFS('Schedule 3'!$F$9:$F$18,"Partial",'Schedule 3'!$G$9:$G$18,"11",'Schedule 3'!$N$9:$N$18,"Yes")+_xlfn.COUNTIFS('Schedule 3'!$J$9:$J$18,"Partial",'Schedule 3'!$G$9:$G$18,"11",'Schedule 3'!$N$9:$N$18,"Yes")-_xlfn.COUNTIFS('Schedule 3'!$F$9:$F$18,"Partial",'Schedule 3'!$G$9:$G$18,"12",'Schedule 3'!$N$9:$N$18,"Yes")+_xlfn.COUNTIFS('Schedule 3'!$J$9:$J$18,"Partial",'Schedule 3'!$G$9:$G$18,"12",'Schedule 3'!$N$9:$N$18,"Yes")</f>
        <v>0</v>
      </c>
      <c r="J27" s="190">
        <f>_xlfn.COUNTIFS('Schedule 4'!$F$7:$F$16,"Partial",'Schedule 4'!$B$7:$B$16,"9")+_xlfn.COUNTIFS('Schedule 4'!$F$7:$F$16,"Partial",'Schedule 4'!$B$7:$B$16,"10")+_xlfn.COUNTIFS('Schedule 4'!$F$7:$F$16,"Partial",'Schedule 4'!$B$7:$B$16,"11")+_xlfn.COUNTIFS('Schedule 4'!$F$7:$F$16,"Partial",'Schedule 4'!$B$7:$B$16,"12")</f>
        <v>0</v>
      </c>
    </row>
    <row r="28" spans="1:10" ht="16.5" customHeight="1" thickBot="1">
      <c r="A28" s="16">
        <v>18</v>
      </c>
      <c r="B28" s="317" t="s">
        <v>91</v>
      </c>
      <c r="C28" s="318"/>
      <c r="D28" s="177">
        <f>SUM(D20:D27)</f>
        <v>0</v>
      </c>
      <c r="E28" s="177">
        <f>SUM(E20:E27)</f>
        <v>0</v>
      </c>
      <c r="F28" s="179"/>
      <c r="G28" s="180">
        <f>SUM(G20:G27)</f>
        <v>0</v>
      </c>
      <c r="H28" s="181">
        <f>SUM(H20:H27)</f>
        <v>0</v>
      </c>
      <c r="I28" s="181">
        <f>SUM(I20:I27)</f>
        <v>0</v>
      </c>
      <c r="J28" s="181">
        <f>SUM(J20:J27)</f>
        <v>0</v>
      </c>
    </row>
    <row r="29" ht="10.5" thickTop="1"/>
    <row r="30" spans="1:10" ht="35.25" customHeight="1">
      <c r="A30" s="356" t="s">
        <v>219</v>
      </c>
      <c r="B30" s="356"/>
      <c r="C30" s="356"/>
      <c r="D30" s="356"/>
      <c r="E30" s="356"/>
      <c r="F30" s="356"/>
      <c r="G30" s="356"/>
      <c r="H30" s="356"/>
      <c r="I30" s="356"/>
      <c r="J30" s="356"/>
    </row>
  </sheetData>
  <sheetProtection password="DA40"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portrait" scale="93" r:id="rId1"/>
  <headerFooter>
    <oddHeader>&amp;L&amp;"Arial,Regular"&amp;8Page 4&amp;C &amp;R&amp;"Arial,Regular"&amp;8PI-SNSP-0102 (10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79"/>
  <sheetViews>
    <sheetView showGridLines="0" workbookViewId="0" topLeftCell="A1">
      <pane xSplit="6" ySplit="7" topLeftCell="G8" activePane="bottomRight" state="frozen"/>
      <selection pane="topLeft" activeCell="M49" sqref="M49"/>
      <selection pane="topRight" activeCell="M49" sqref="M49"/>
      <selection pane="bottomLeft" activeCell="M49" sqref="M49"/>
      <selection pane="bottomRight" activeCell="A12" sqref="A12"/>
    </sheetView>
  </sheetViews>
  <sheetFormatPr defaultColWidth="9.140625" defaultRowHeight="15"/>
  <cols>
    <col min="1" max="1" width="5.421875" style="107" customWidth="1"/>
    <col min="2" max="2" width="5.8515625" style="4" customWidth="1"/>
    <col min="3" max="3" width="9.140625" style="4" customWidth="1"/>
    <col min="4" max="5" width="11.421875" style="4" customWidth="1"/>
    <col min="6" max="6" width="9.8515625" style="4" customWidth="1"/>
    <col min="7" max="7" width="34.8515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45" t="str">
        <f>IF(ISBLANK('Cover Page'!A4),"School Name",'Cover Page'!A4)</f>
        <v>School Name</v>
      </c>
      <c r="C1" s="345"/>
      <c r="D1" s="345"/>
      <c r="E1" s="345"/>
      <c r="F1" s="345"/>
      <c r="G1" s="345"/>
      <c r="H1" s="345"/>
      <c r="I1" s="262"/>
    </row>
    <row r="2" spans="2:9" ht="14.25" customHeight="1">
      <c r="B2" s="367" t="s">
        <v>394</v>
      </c>
      <c r="C2" s="367"/>
      <c r="D2" s="367"/>
      <c r="E2" s="367"/>
      <c r="F2" s="367"/>
      <c r="G2" s="367"/>
      <c r="H2" s="367"/>
      <c r="I2" s="263"/>
    </row>
    <row r="3" spans="2:9" ht="14.25" customHeight="1">
      <c r="B3" s="367" t="s">
        <v>153</v>
      </c>
      <c r="C3" s="367"/>
      <c r="D3" s="367"/>
      <c r="E3" s="367"/>
      <c r="F3" s="367"/>
      <c r="G3" s="367"/>
      <c r="H3" s="367"/>
      <c r="I3" s="263"/>
    </row>
    <row r="4" spans="1:9" ht="53.25" customHeight="1" thickBot="1">
      <c r="A4" s="362" t="s">
        <v>281</v>
      </c>
      <c r="B4" s="362"/>
      <c r="C4" s="362"/>
      <c r="D4" s="362"/>
      <c r="E4" s="362"/>
      <c r="F4" s="362"/>
      <c r="G4" s="362"/>
      <c r="H4" s="362"/>
      <c r="I4" s="199"/>
    </row>
    <row r="5" spans="1:35" ht="18" customHeight="1" thickBot="1" thickTop="1">
      <c r="A5" s="360" t="s">
        <v>223</v>
      </c>
      <c r="B5" s="360"/>
      <c r="C5" s="360"/>
      <c r="D5" s="360"/>
      <c r="E5" s="360"/>
      <c r="F5" s="360"/>
      <c r="G5" s="361"/>
      <c r="H5" s="71"/>
      <c r="I5" s="216"/>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59" t="s">
        <v>45</v>
      </c>
      <c r="B6" s="368" t="s">
        <v>122</v>
      </c>
      <c r="C6" s="375" t="s">
        <v>64</v>
      </c>
      <c r="D6" s="357" t="s">
        <v>120</v>
      </c>
      <c r="E6" s="357" t="s">
        <v>121</v>
      </c>
      <c r="F6" s="376" t="s">
        <v>77</v>
      </c>
      <c r="G6" s="369" t="s">
        <v>42</v>
      </c>
      <c r="H6" s="370"/>
      <c r="I6" s="65"/>
      <c r="J6" s="380" t="s">
        <v>53</v>
      </c>
      <c r="K6" s="381"/>
      <c r="L6" s="381"/>
      <c r="M6" s="381"/>
      <c r="N6" s="377" t="s">
        <v>52</v>
      </c>
      <c r="O6" s="378"/>
      <c r="P6" s="378"/>
      <c r="Q6" s="378"/>
      <c r="R6" s="378"/>
      <c r="S6" s="379"/>
      <c r="T6" s="378" t="s">
        <v>28</v>
      </c>
      <c r="U6" s="378"/>
      <c r="V6" s="378"/>
      <c r="W6" s="378"/>
      <c r="X6" s="378"/>
      <c r="Y6" s="378"/>
      <c r="Z6" s="378"/>
      <c r="AA6" s="379"/>
      <c r="AB6" s="377" t="s">
        <v>102</v>
      </c>
      <c r="AC6" s="378"/>
      <c r="AD6" s="378"/>
      <c r="AE6" s="377" t="s">
        <v>29</v>
      </c>
      <c r="AF6" s="378"/>
      <c r="AG6" s="378"/>
      <c r="AH6" s="378"/>
      <c r="AI6" s="378"/>
    </row>
    <row r="7" spans="1:36" s="12" customFormat="1" ht="15" customHeight="1">
      <c r="A7" s="351"/>
      <c r="B7" s="349"/>
      <c r="C7" s="337"/>
      <c r="D7" s="358"/>
      <c r="E7" s="358"/>
      <c r="F7" s="375"/>
      <c r="G7" s="371"/>
      <c r="H7" s="372"/>
      <c r="I7" s="165"/>
      <c r="J7" s="166" t="s">
        <v>5</v>
      </c>
      <c r="K7" s="137" t="s">
        <v>6</v>
      </c>
      <c r="L7" s="265" t="s">
        <v>7</v>
      </c>
      <c r="M7" s="264" t="s">
        <v>8</v>
      </c>
      <c r="N7" s="166" t="s">
        <v>9</v>
      </c>
      <c r="O7" s="265" t="s">
        <v>10</v>
      </c>
      <c r="P7" s="137" t="s">
        <v>11</v>
      </c>
      <c r="Q7" s="137" t="s">
        <v>12</v>
      </c>
      <c r="R7" s="265" t="s">
        <v>13</v>
      </c>
      <c r="S7" s="192" t="s">
        <v>14</v>
      </c>
      <c r="T7" s="265" t="s">
        <v>15</v>
      </c>
      <c r="U7" s="137" t="s">
        <v>16</v>
      </c>
      <c r="V7" s="137" t="s">
        <v>17</v>
      </c>
      <c r="W7" s="137" t="s">
        <v>18</v>
      </c>
      <c r="X7" s="137" t="s">
        <v>19</v>
      </c>
      <c r="Y7" s="137" t="s">
        <v>20</v>
      </c>
      <c r="Z7" s="137" t="s">
        <v>21</v>
      </c>
      <c r="AA7" s="192" t="s">
        <v>22</v>
      </c>
      <c r="AB7" s="193" t="s">
        <v>23</v>
      </c>
      <c r="AC7" s="265" t="s">
        <v>24</v>
      </c>
      <c r="AD7" s="264" t="s">
        <v>25</v>
      </c>
      <c r="AE7" s="194" t="s">
        <v>26</v>
      </c>
      <c r="AF7" s="137" t="s">
        <v>27</v>
      </c>
      <c r="AG7" s="137" t="s">
        <v>30</v>
      </c>
      <c r="AH7" s="265" t="s">
        <v>31</v>
      </c>
      <c r="AI7" s="264" t="s">
        <v>32</v>
      </c>
      <c r="AJ7" s="27"/>
    </row>
    <row r="8" spans="1:35" s="12" customFormat="1" ht="24.75" customHeight="1">
      <c r="A8" s="14">
        <v>1</v>
      </c>
      <c r="B8" s="17"/>
      <c r="C8" s="18"/>
      <c r="D8" s="19"/>
      <c r="E8" s="19"/>
      <c r="F8" s="18"/>
      <c r="G8" s="364">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65"/>
      <c r="I8" s="217"/>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64">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65"/>
      <c r="I9" s="217"/>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64">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65"/>
      <c r="I10" s="217"/>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64">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65"/>
      <c r="I11" s="217"/>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64">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65"/>
      <c r="I12" s="217"/>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64">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65"/>
      <c r="I13" s="217"/>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64">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65"/>
      <c r="I14" s="217"/>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64">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65"/>
      <c r="I15" s="217"/>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64">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65"/>
      <c r="I16" s="217"/>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thickBot="1">
      <c r="A17" s="60">
        <v>10</v>
      </c>
      <c r="B17" s="62"/>
      <c r="C17" s="63"/>
      <c r="D17" s="64"/>
      <c r="E17" s="64"/>
      <c r="F17" s="63"/>
      <c r="G17" s="373">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74"/>
      <c r="I17" s="218"/>
      <c r="J17" s="31"/>
      <c r="K17" s="33"/>
      <c r="L17" s="33"/>
      <c r="M17" s="33"/>
      <c r="N17" s="31"/>
      <c r="O17" s="32"/>
      <c r="P17" s="32"/>
      <c r="Q17" s="32"/>
      <c r="R17" s="33"/>
      <c r="S17" s="75"/>
      <c r="T17" s="96"/>
      <c r="U17" s="32"/>
      <c r="V17" s="32"/>
      <c r="W17" s="32"/>
      <c r="X17" s="32"/>
      <c r="Y17" s="32"/>
      <c r="Z17" s="33"/>
      <c r="AA17" s="33"/>
      <c r="AB17" s="31"/>
      <c r="AC17" s="34"/>
      <c r="AD17" s="33"/>
      <c r="AE17" s="31"/>
      <c r="AF17" s="32"/>
      <c r="AG17" s="33"/>
      <c r="AH17" s="33"/>
      <c r="AI17" s="33"/>
    </row>
    <row r="18" spans="1:9" s="142" customFormat="1" ht="24.75" customHeight="1" thickBot="1">
      <c r="A18" s="157" t="s">
        <v>150</v>
      </c>
      <c r="B18" s="121">
        <f>IF(ISBLANK('Cover Page'!$A$4),"",COUNTA(B8:B17))</f>
      </c>
      <c r="C18" s="121">
        <f>IF(ISBLANK('Cover Page'!$A$4),"",COUNTA(C8:C17))</f>
      </c>
      <c r="D18" s="121">
        <f>IF(ISBLANK('Cover Page'!$A$4),"",COUNTA(D8:D17))</f>
      </c>
      <c r="E18" s="121">
        <f>IF(ISBLANK('Cover Page'!$A$4),"",COUNTA(E8:E17))</f>
      </c>
      <c r="F18" s="121">
        <f>IF(ISBLANK('Cover Page'!$A$4),"",COUNTA(F8:F17))</f>
      </c>
      <c r="G18" s="158">
        <f>IF(ISBLANK('Cover Page'!A4),"",COUNTA(G8:G17)-COUNTIF(G8:G17,""))</f>
      </c>
      <c r="H18" s="164"/>
      <c r="I18" s="140"/>
    </row>
    <row r="19" spans="1:9" s="146" customFormat="1" ht="18" customHeight="1" thickTop="1">
      <c r="A19" s="107"/>
      <c r="B19" s="363" t="s">
        <v>130</v>
      </c>
      <c r="C19" s="363"/>
      <c r="D19" s="363"/>
      <c r="E19" s="363"/>
      <c r="F19" s="363"/>
      <c r="G19" s="363"/>
      <c r="H19" s="363"/>
      <c r="I19" s="219"/>
    </row>
    <row r="20" spans="1:8" s="146" customFormat="1" ht="18" customHeight="1">
      <c r="A20" s="107"/>
      <c r="B20" s="366" t="s">
        <v>41</v>
      </c>
      <c r="C20" s="366"/>
      <c r="D20" s="366"/>
      <c r="E20" s="366"/>
      <c r="F20" s="366"/>
      <c r="G20" s="366"/>
      <c r="H20" s="366"/>
    </row>
    <row r="66" ht="9.75" hidden="1">
      <c r="B66" s="3" t="s">
        <v>3</v>
      </c>
    </row>
    <row r="67" ht="9.75" hidden="1">
      <c r="B67" s="3" t="s">
        <v>4</v>
      </c>
    </row>
    <row r="68" ht="9.75" hidden="1">
      <c r="B68" s="4">
        <v>1</v>
      </c>
    </row>
    <row r="69" ht="9.75" hidden="1">
      <c r="B69" s="4">
        <v>2</v>
      </c>
    </row>
    <row r="70" ht="9.75" hidden="1">
      <c r="B70" s="4">
        <v>3</v>
      </c>
    </row>
    <row r="71" ht="9.75" hidden="1">
      <c r="B71" s="4">
        <v>4</v>
      </c>
    </row>
    <row r="72" ht="9.75" hidden="1">
      <c r="B72" s="4">
        <v>5</v>
      </c>
    </row>
    <row r="73" ht="9.75" hidden="1">
      <c r="B73" s="4">
        <v>6</v>
      </c>
    </row>
    <row r="74" ht="9.75" hidden="1">
      <c r="B74" s="4">
        <v>7</v>
      </c>
    </row>
    <row r="75" ht="9.75" hidden="1">
      <c r="B75" s="4">
        <v>8</v>
      </c>
    </row>
    <row r="76" ht="9.75" hidden="1">
      <c r="B76" s="4">
        <v>9</v>
      </c>
    </row>
    <row r="77" ht="9.75" hidden="1">
      <c r="B77" s="4">
        <v>10</v>
      </c>
    </row>
    <row r="78" ht="9.75" hidden="1">
      <c r="B78" s="4">
        <v>11</v>
      </c>
    </row>
    <row r="79" ht="9.75" hidden="1">
      <c r="B79" s="4">
        <v>12</v>
      </c>
    </row>
  </sheetData>
  <sheetProtection password="DA40" sheet="1" formatRows="0"/>
  <mergeCells count="29">
    <mergeCell ref="AB6:AD6"/>
    <mergeCell ref="G11:H11"/>
    <mergeCell ref="G14:H14"/>
    <mergeCell ref="G15:H15"/>
    <mergeCell ref="N6:S6"/>
    <mergeCell ref="G10:H10"/>
    <mergeCell ref="J6:M6"/>
    <mergeCell ref="G16:H16"/>
    <mergeCell ref="AE6:AI6"/>
    <mergeCell ref="T6:AA6"/>
    <mergeCell ref="G9:H9"/>
    <mergeCell ref="G17:H17"/>
    <mergeCell ref="C6:C7"/>
    <mergeCell ref="F6:F7"/>
    <mergeCell ref="B20:H20"/>
    <mergeCell ref="B1:H1"/>
    <mergeCell ref="B2:H2"/>
    <mergeCell ref="B3:H3"/>
    <mergeCell ref="B6:B7"/>
    <mergeCell ref="G6:H7"/>
    <mergeCell ref="G8:H8"/>
    <mergeCell ref="D6:D7"/>
    <mergeCell ref="E6:E7"/>
    <mergeCell ref="A6:A7"/>
    <mergeCell ref="A5:G5"/>
    <mergeCell ref="A4:H4"/>
    <mergeCell ref="B19:H19"/>
    <mergeCell ref="G12:H12"/>
    <mergeCell ref="G13:H13"/>
  </mergeCells>
  <dataValidations count="5">
    <dataValidation type="list" allowBlank="1" showInputMessage="1" showErrorMessage="1" sqref="H5">
      <formula1>"Yes,No"</formula1>
    </dataValidation>
    <dataValidation type="list" allowBlank="1" showInputMessage="1" showErrorMessage="1" sqref="B8:B17">
      <formula1>"K4,K5-0.5 FTE,K5-0.6 FTE,K5-1.0 FTE,1,2,3,4,5,6,7,8,9,10,11,12"</formula1>
    </dataValidation>
    <dataValidation type="list" allowBlank="1" showInputMessage="1" showErrorMessage="1" sqref="F8:F17">
      <formula1>"Full,Partial"</formula1>
    </dataValidation>
    <dataValidation type="list" allowBlank="1" showDropDown="1" showInputMessage="1" showErrorMessage="1" prompt="Insert &quot;X&quot; if this Reason is applicable." error="Input X if the reason is applicable.  If not applicable, leave this cell blank." sqref="J8:AI17">
      <formula1>"X,x"</formula1>
    </dataValidation>
    <dataValidation type="whole" allowBlank="1" showInputMessage="1" showErrorMessage="1" error="This is not a valid Application ID number.  Please enter a valid Application ID number." sqref="C8:C17">
      <formula1>1000</formula1>
      <formula2>9999</formula2>
    </dataValidation>
  </dataValidations>
  <printOptions horizontalCentered="1"/>
  <pageMargins left="0.5" right="0.5" top="0.5" bottom="0.5" header="0.3" footer="0.3"/>
  <pageSetup fitToHeight="100" fitToWidth="1" horizontalDpi="600" verticalDpi="600" orientation="portrait" scale="99" r:id="rId1"/>
  <headerFooter>
    <oddHeader>&amp;L&amp;"Arial,Regular"&amp;8Page 5&amp;R&amp;"Arial,Regular"&amp;8PI-SNSP-0102 (10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workbookViewId="0" topLeftCell="A7">
      <selection activeCell="M49" sqref="M49"/>
    </sheetView>
  </sheetViews>
  <sheetFormatPr defaultColWidth="9.140625" defaultRowHeight="15"/>
  <cols>
    <col min="1" max="1" width="109.57421875" style="69" customWidth="1"/>
    <col min="2" max="16384" width="9.140625" style="5" customWidth="1"/>
  </cols>
  <sheetData>
    <row r="1" ht="39">
      <c r="A1" s="35" t="s">
        <v>100</v>
      </c>
    </row>
    <row r="2" ht="12.75">
      <c r="A2" s="36"/>
    </row>
    <row r="3" s="22" customFormat="1" ht="12.75">
      <c r="A3" s="37" t="s">
        <v>107</v>
      </c>
    </row>
    <row r="4" s="22" customFormat="1" ht="14.25" customHeight="1">
      <c r="A4" s="38" t="s">
        <v>51</v>
      </c>
    </row>
    <row r="5" s="22" customFormat="1" ht="14.25" customHeight="1">
      <c r="A5" s="38" t="s">
        <v>108</v>
      </c>
    </row>
    <row r="6" s="22" customFormat="1" ht="14.25" customHeight="1">
      <c r="A6" s="38" t="s">
        <v>109</v>
      </c>
    </row>
    <row r="7" s="22" customFormat="1" ht="14.25" customHeight="1">
      <c r="A7" s="38" t="s">
        <v>110</v>
      </c>
    </row>
    <row r="8" s="22" customFormat="1" ht="18" customHeight="1">
      <c r="A8" s="101" t="s">
        <v>78</v>
      </c>
    </row>
    <row r="9" s="22" customFormat="1" ht="14.25" customHeight="1">
      <c r="A9" s="38" t="s">
        <v>111</v>
      </c>
    </row>
    <row r="10" s="22" customFormat="1" ht="14.25" customHeight="1">
      <c r="A10" s="38" t="s">
        <v>112</v>
      </c>
    </row>
    <row r="11" s="22" customFormat="1" ht="14.25" customHeight="1">
      <c r="A11" s="38" t="s">
        <v>113</v>
      </c>
    </row>
    <row r="12" s="22" customFormat="1" ht="29.25" customHeight="1">
      <c r="A12" s="38" t="s">
        <v>114</v>
      </c>
    </row>
    <row r="13" s="22" customFormat="1" ht="29.25" customHeight="1">
      <c r="A13" s="38" t="s">
        <v>115</v>
      </c>
    </row>
    <row r="14" s="22" customFormat="1" ht="12.75" customHeight="1">
      <c r="A14" s="38" t="s">
        <v>193</v>
      </c>
    </row>
    <row r="15" s="22" customFormat="1" ht="18" customHeight="1">
      <c r="A15" s="101" t="s">
        <v>28</v>
      </c>
    </row>
    <row r="16" s="22" customFormat="1" ht="14.25" customHeight="1">
      <c r="A16" s="38" t="s">
        <v>194</v>
      </c>
    </row>
    <row r="17" s="22" customFormat="1" ht="14.25" customHeight="1">
      <c r="A17" s="38" t="s">
        <v>195</v>
      </c>
    </row>
    <row r="18" s="22" customFormat="1" ht="42" customHeight="1">
      <c r="A18" s="39" t="s">
        <v>420</v>
      </c>
    </row>
    <row r="19" s="22" customFormat="1" ht="40.5" customHeight="1">
      <c r="A19" s="38" t="s">
        <v>196</v>
      </c>
    </row>
    <row r="20" s="22" customFormat="1" ht="17.25" customHeight="1">
      <c r="A20" s="38" t="s">
        <v>197</v>
      </c>
    </row>
    <row r="21" s="22" customFormat="1" ht="29.25" customHeight="1">
      <c r="A21" s="38" t="s">
        <v>198</v>
      </c>
    </row>
    <row r="22" s="22" customFormat="1" ht="26.25">
      <c r="A22" s="38" t="s">
        <v>217</v>
      </c>
    </row>
    <row r="23" s="22" customFormat="1" ht="26.25">
      <c r="A23" s="57" t="s">
        <v>199</v>
      </c>
    </row>
    <row r="24" s="22" customFormat="1" ht="18" customHeight="1">
      <c r="A24" s="102" t="s">
        <v>101</v>
      </c>
    </row>
    <row r="25" s="22" customFormat="1" ht="14.25" customHeight="1">
      <c r="A25" s="57" t="s">
        <v>200</v>
      </c>
    </row>
    <row r="26" s="22" customFormat="1" ht="14.25" customHeight="1">
      <c r="A26" s="57" t="s">
        <v>201</v>
      </c>
    </row>
    <row r="27" s="22" customFormat="1" ht="14.25" customHeight="1">
      <c r="A27" s="57" t="s">
        <v>202</v>
      </c>
    </row>
    <row r="28" s="22" customFormat="1" ht="18" customHeight="1">
      <c r="A28" s="101" t="s">
        <v>29</v>
      </c>
    </row>
    <row r="29" s="22" customFormat="1" ht="14.25" customHeight="1">
      <c r="A29" s="57" t="s">
        <v>203</v>
      </c>
    </row>
    <row r="30" s="22" customFormat="1" ht="30" customHeight="1">
      <c r="A30" s="38" t="s">
        <v>204</v>
      </c>
    </row>
    <row r="31" s="22" customFormat="1" ht="14.25" customHeight="1">
      <c r="A31" s="38" t="s">
        <v>205</v>
      </c>
    </row>
    <row r="32" s="22" customFormat="1" ht="14.25" customHeight="1">
      <c r="A32" s="58" t="s">
        <v>206</v>
      </c>
    </row>
    <row r="33" s="22" customFormat="1" ht="14.25" customHeight="1">
      <c r="A33" s="58" t="s">
        <v>207</v>
      </c>
    </row>
  </sheetData>
  <sheetProtection password="DA40"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22"/>
  <sheetViews>
    <sheetView showGridLines="0" tabSelected="1" zoomScale="90" zoomScaleNormal="90" workbookViewId="0" topLeftCell="A1">
      <pane xSplit="5" ySplit="8" topLeftCell="F9" activePane="bottomRight" state="frozen"/>
      <selection pane="topLeft" activeCell="M49" sqref="M49"/>
      <selection pane="topRight" activeCell="M49" sqref="M49"/>
      <selection pane="bottomLeft" activeCell="M49" sqref="M49"/>
      <selection pane="bottomRight" activeCell="Q5" sqref="Q5"/>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87" t="str">
        <f>IF(ISBLANK('Cover Page'!A4),"School Name",'Cover Page'!A4)</f>
        <v>School Name</v>
      </c>
      <c r="C1" s="387"/>
      <c r="D1" s="387"/>
      <c r="E1" s="387"/>
      <c r="F1" s="387"/>
      <c r="G1" s="387"/>
      <c r="H1" s="387"/>
      <c r="I1" s="387"/>
      <c r="J1" s="387"/>
      <c r="K1" s="387"/>
    </row>
    <row r="2" spans="2:11" ht="13.5" customHeight="1">
      <c r="B2" s="388" t="str">
        <f>'Schedule 2'!B2</f>
        <v>September 15, 2023 SNSP Enrollment Audit</v>
      </c>
      <c r="C2" s="388"/>
      <c r="D2" s="388"/>
      <c r="E2" s="388"/>
      <c r="F2" s="388"/>
      <c r="G2" s="388"/>
      <c r="H2" s="388"/>
      <c r="I2" s="388"/>
      <c r="J2" s="388"/>
      <c r="K2" s="388"/>
    </row>
    <row r="3" spans="2:11" ht="13.5" customHeight="1">
      <c r="B3" s="388" t="s">
        <v>154</v>
      </c>
      <c r="C3" s="388"/>
      <c r="D3" s="388"/>
      <c r="E3" s="388"/>
      <c r="F3" s="388"/>
      <c r="G3" s="388"/>
      <c r="H3" s="388"/>
      <c r="I3" s="388"/>
      <c r="J3" s="388"/>
      <c r="K3" s="388"/>
    </row>
    <row r="4" spans="1:15" s="12" customFormat="1" ht="81.75" customHeight="1" thickBot="1">
      <c r="A4" s="362" t="s">
        <v>278</v>
      </c>
      <c r="B4" s="362"/>
      <c r="C4" s="362"/>
      <c r="D4" s="362"/>
      <c r="E4" s="362"/>
      <c r="F4" s="362"/>
      <c r="G4" s="362"/>
      <c r="H4" s="362"/>
      <c r="I4" s="362"/>
      <c r="J4" s="362"/>
      <c r="K4" s="362"/>
      <c r="L4" s="114"/>
      <c r="M4" s="124"/>
      <c r="N4" s="124"/>
      <c r="O4" s="116"/>
    </row>
    <row r="5" spans="1:12" ht="27" customHeight="1" thickTop="1">
      <c r="A5" s="385" t="s">
        <v>224</v>
      </c>
      <c r="B5" s="385"/>
      <c r="C5" s="385"/>
      <c r="D5" s="385"/>
      <c r="E5" s="385"/>
      <c r="F5" s="385"/>
      <c r="G5" s="385"/>
      <c r="H5" s="385"/>
      <c r="I5" s="385"/>
      <c r="J5" s="386"/>
      <c r="K5" s="231"/>
      <c r="L5" s="114"/>
    </row>
    <row r="6" spans="1:11" ht="19.5" customHeight="1" thickBot="1">
      <c r="A6" s="360" t="s">
        <v>226</v>
      </c>
      <c r="B6" s="360"/>
      <c r="C6" s="360"/>
      <c r="D6" s="360"/>
      <c r="E6" s="360"/>
      <c r="F6" s="360"/>
      <c r="G6" s="360"/>
      <c r="H6" s="360"/>
      <c r="I6" s="360"/>
      <c r="J6" s="361"/>
      <c r="K6" s="232"/>
    </row>
    <row r="7" spans="1:15" s="12" customFormat="1" ht="23.25" customHeight="1" thickTop="1">
      <c r="A7" s="116"/>
      <c r="B7" s="389" t="s">
        <v>123</v>
      </c>
      <c r="C7" s="390"/>
      <c r="D7" s="390"/>
      <c r="E7" s="390"/>
      <c r="F7" s="391"/>
      <c r="G7" s="392" t="s">
        <v>209</v>
      </c>
      <c r="H7" s="393"/>
      <c r="I7" s="393"/>
      <c r="J7" s="394"/>
      <c r="K7" s="383" t="s">
        <v>210</v>
      </c>
      <c r="L7" s="27"/>
      <c r="M7" s="124"/>
      <c r="N7" s="124"/>
      <c r="O7" s="116"/>
    </row>
    <row r="8" spans="1:15" s="107" customFormat="1" ht="33.75" customHeight="1">
      <c r="A8" s="117" t="s">
        <v>45</v>
      </c>
      <c r="B8" s="236" t="s">
        <v>122</v>
      </c>
      <c r="C8" s="257" t="s">
        <v>64</v>
      </c>
      <c r="D8" s="108" t="s">
        <v>118</v>
      </c>
      <c r="E8" s="108" t="s">
        <v>119</v>
      </c>
      <c r="F8" s="118" t="s">
        <v>77</v>
      </c>
      <c r="G8" s="110" t="s">
        <v>124</v>
      </c>
      <c r="H8" s="259" t="s">
        <v>125</v>
      </c>
      <c r="I8" s="258" t="s">
        <v>126</v>
      </c>
      <c r="J8" s="237" t="s">
        <v>192</v>
      </c>
      <c r="K8" s="384"/>
      <c r="L8" s="65"/>
      <c r="M8" s="125" t="s">
        <v>131</v>
      </c>
      <c r="N8" s="125" t="s">
        <v>190</v>
      </c>
      <c r="O8" s="234" t="s">
        <v>212</v>
      </c>
    </row>
    <row r="9" spans="1:15" s="12" customFormat="1" ht="30" customHeight="1">
      <c r="A9" s="266">
        <v>1</v>
      </c>
      <c r="B9" s="119"/>
      <c r="C9" s="19"/>
      <c r="D9" s="19"/>
      <c r="E9" s="19"/>
      <c r="F9" s="111"/>
      <c r="G9" s="122"/>
      <c r="H9" s="109"/>
      <c r="I9" s="109"/>
      <c r="J9" s="111"/>
      <c r="K9" s="271"/>
      <c r="L9" s="268"/>
      <c r="M9" s="124" t="str">
        <f>IF(G9="","No",IF(G9=B9,"No","Yes"))</f>
        <v>No</v>
      </c>
      <c r="N9" s="124" t="str">
        <f>IF(J9="","No",IF(J9=F9,"No","Yes"))</f>
        <v>No</v>
      </c>
      <c r="O9" s="116" t="str">
        <f>IF(J9="","OK",IF(G9="","Error","OK"))</f>
        <v>OK</v>
      </c>
    </row>
    <row r="10" spans="1:15" s="12" customFormat="1" ht="30" customHeight="1">
      <c r="A10" s="266">
        <v>2</v>
      </c>
      <c r="B10" s="119"/>
      <c r="C10" s="19"/>
      <c r="D10" s="19"/>
      <c r="E10" s="19"/>
      <c r="F10" s="111"/>
      <c r="G10" s="122"/>
      <c r="H10" s="109"/>
      <c r="I10" s="109"/>
      <c r="J10" s="111"/>
      <c r="K10" s="270"/>
      <c r="L10" s="268"/>
      <c r="M10" s="124" t="str">
        <f aca="true" t="shared" si="0" ref="M10:M18">IF(G10="","No",IF(G10=B10,"No","Yes"))</f>
        <v>No</v>
      </c>
      <c r="N10" s="124" t="str">
        <f aca="true" t="shared" si="1" ref="N10:N18">IF(J10="","No",IF(J10=F10,"No","Yes"))</f>
        <v>No</v>
      </c>
      <c r="O10" s="116" t="str">
        <f aca="true" t="shared" si="2" ref="O10:O18">IF(J10="","OK",IF(G10="","Error","OK"))</f>
        <v>OK</v>
      </c>
    </row>
    <row r="11" spans="1:15" s="12" customFormat="1" ht="30" customHeight="1">
      <c r="A11" s="266">
        <v>3</v>
      </c>
      <c r="B11" s="119"/>
      <c r="C11" s="19"/>
      <c r="D11" s="19"/>
      <c r="E11" s="19"/>
      <c r="F11" s="111"/>
      <c r="G11" s="122"/>
      <c r="H11" s="109"/>
      <c r="I11" s="109"/>
      <c r="J11" s="111"/>
      <c r="K11" s="270"/>
      <c r="L11" s="268"/>
      <c r="M11" s="124" t="str">
        <f t="shared" si="0"/>
        <v>No</v>
      </c>
      <c r="N11" s="124" t="str">
        <f t="shared" si="1"/>
        <v>No</v>
      </c>
      <c r="O11" s="116" t="str">
        <f t="shared" si="2"/>
        <v>OK</v>
      </c>
    </row>
    <row r="12" spans="1:15" s="12" customFormat="1" ht="30" customHeight="1">
      <c r="A12" s="266">
        <v>4</v>
      </c>
      <c r="B12" s="119"/>
      <c r="C12" s="19"/>
      <c r="D12" s="19"/>
      <c r="E12" s="19"/>
      <c r="F12" s="111"/>
      <c r="G12" s="122"/>
      <c r="H12" s="109"/>
      <c r="I12" s="109"/>
      <c r="J12" s="111"/>
      <c r="K12" s="271"/>
      <c r="L12" s="268"/>
      <c r="M12" s="124" t="str">
        <f t="shared" si="0"/>
        <v>No</v>
      </c>
      <c r="N12" s="124" t="str">
        <f t="shared" si="1"/>
        <v>No</v>
      </c>
      <c r="O12" s="116" t="str">
        <f t="shared" si="2"/>
        <v>OK</v>
      </c>
    </row>
    <row r="13" spans="1:15" s="12" customFormat="1" ht="30" customHeight="1">
      <c r="A13" s="266">
        <v>5</v>
      </c>
      <c r="B13" s="119"/>
      <c r="C13" s="19"/>
      <c r="D13" s="19"/>
      <c r="E13" s="19"/>
      <c r="F13" s="111"/>
      <c r="G13" s="122"/>
      <c r="H13" s="109"/>
      <c r="I13" s="109"/>
      <c r="J13" s="111"/>
      <c r="K13" s="271"/>
      <c r="L13" s="268"/>
      <c r="M13" s="124" t="str">
        <f t="shared" si="0"/>
        <v>No</v>
      </c>
      <c r="N13" s="124" t="str">
        <f t="shared" si="1"/>
        <v>No</v>
      </c>
      <c r="O13" s="116" t="str">
        <f t="shared" si="2"/>
        <v>OK</v>
      </c>
    </row>
    <row r="14" spans="1:15" s="12" customFormat="1" ht="30" customHeight="1">
      <c r="A14" s="266">
        <v>6</v>
      </c>
      <c r="B14" s="119"/>
      <c r="C14" s="19"/>
      <c r="D14" s="19"/>
      <c r="E14" s="19"/>
      <c r="F14" s="111"/>
      <c r="G14" s="122"/>
      <c r="H14" s="109"/>
      <c r="I14" s="109"/>
      <c r="J14" s="111"/>
      <c r="K14" s="270"/>
      <c r="L14" s="268"/>
      <c r="M14" s="124" t="str">
        <f t="shared" si="0"/>
        <v>No</v>
      </c>
      <c r="N14" s="124" t="str">
        <f t="shared" si="1"/>
        <v>No</v>
      </c>
      <c r="O14" s="116" t="str">
        <f t="shared" si="2"/>
        <v>OK</v>
      </c>
    </row>
    <row r="15" spans="1:15" s="12" customFormat="1" ht="30" customHeight="1">
      <c r="A15" s="266">
        <v>7</v>
      </c>
      <c r="B15" s="119"/>
      <c r="C15" s="19"/>
      <c r="D15" s="19"/>
      <c r="E15" s="19"/>
      <c r="F15" s="111"/>
      <c r="G15" s="122"/>
      <c r="H15" s="109"/>
      <c r="I15" s="109"/>
      <c r="J15" s="111"/>
      <c r="K15" s="271"/>
      <c r="L15" s="268"/>
      <c r="M15" s="124" t="str">
        <f t="shared" si="0"/>
        <v>No</v>
      </c>
      <c r="N15" s="124" t="str">
        <f t="shared" si="1"/>
        <v>No</v>
      </c>
      <c r="O15" s="116" t="str">
        <f t="shared" si="2"/>
        <v>OK</v>
      </c>
    </row>
    <row r="16" spans="1:15" s="12" customFormat="1" ht="30" customHeight="1">
      <c r="A16" s="266">
        <v>8</v>
      </c>
      <c r="B16" s="119"/>
      <c r="C16" s="19"/>
      <c r="D16" s="19"/>
      <c r="E16" s="19"/>
      <c r="F16" s="111"/>
      <c r="G16" s="122"/>
      <c r="H16" s="109"/>
      <c r="I16" s="109"/>
      <c r="J16" s="111"/>
      <c r="K16" s="270"/>
      <c r="L16" s="268"/>
      <c r="M16" s="124" t="str">
        <f t="shared" si="0"/>
        <v>No</v>
      </c>
      <c r="N16" s="124" t="str">
        <f t="shared" si="1"/>
        <v>No</v>
      </c>
      <c r="O16" s="116" t="str">
        <f t="shared" si="2"/>
        <v>OK</v>
      </c>
    </row>
    <row r="17" spans="1:15" s="12" customFormat="1" ht="30" customHeight="1">
      <c r="A17" s="266">
        <v>9</v>
      </c>
      <c r="B17" s="119"/>
      <c r="C17" s="19"/>
      <c r="D17" s="19"/>
      <c r="E17" s="19"/>
      <c r="F17" s="111"/>
      <c r="G17" s="122"/>
      <c r="H17" s="109"/>
      <c r="I17" s="109"/>
      <c r="J17" s="111"/>
      <c r="K17" s="270"/>
      <c r="L17" s="268"/>
      <c r="M17" s="124" t="str">
        <f t="shared" si="0"/>
        <v>No</v>
      </c>
      <c r="N17" s="124" t="str">
        <f t="shared" si="1"/>
        <v>No</v>
      </c>
      <c r="O17" s="116" t="str">
        <f t="shared" si="2"/>
        <v>OK</v>
      </c>
    </row>
    <row r="18" spans="1:15" s="12" customFormat="1" ht="30" customHeight="1" thickBot="1">
      <c r="A18" s="143">
        <v>10</v>
      </c>
      <c r="B18" s="120"/>
      <c r="C18" s="64"/>
      <c r="D18" s="64"/>
      <c r="E18" s="64"/>
      <c r="F18" s="113"/>
      <c r="G18" s="123"/>
      <c r="H18" s="112"/>
      <c r="I18" s="112"/>
      <c r="J18" s="113"/>
      <c r="K18" s="271"/>
      <c r="L18" s="268"/>
      <c r="M18" s="124" t="str">
        <f t="shared" si="0"/>
        <v>No</v>
      </c>
      <c r="N18" s="124" t="str">
        <f t="shared" si="1"/>
        <v>No</v>
      </c>
      <c r="O18" s="116" t="str">
        <f t="shared" si="2"/>
        <v>OK</v>
      </c>
    </row>
    <row r="19" spans="1:15" s="142" customFormat="1" ht="15" customHeight="1" thickBot="1">
      <c r="A19" s="157" t="s">
        <v>150</v>
      </c>
      <c r="B19" s="139">
        <f>IF(ISBLANK('Cover Page'!$A$4),"",COUNTA(B9:B18))</f>
      </c>
      <c r="C19" s="139">
        <f>IF(ISBLANK('Cover Page'!$A$4),"",COUNTA(C9:C18))</f>
      </c>
      <c r="D19" s="139">
        <f>IF(ISBLANK('Cover Page'!$A$4),"",COUNTA(D9:D18))</f>
      </c>
      <c r="E19" s="139">
        <f>IF(ISBLANK('Cover Page'!$A$4),"",COUNTA(E9:E18))</f>
      </c>
      <c r="F19" s="139">
        <f>IF(ISBLANK('Cover Page'!$A$4),"",COUNTA(F9:F18))</f>
      </c>
      <c r="G19" s="158"/>
      <c r="H19" s="159"/>
      <c r="I19" s="159"/>
      <c r="J19" s="159"/>
      <c r="K19" s="220"/>
      <c r="L19" s="200"/>
      <c r="M19" s="141"/>
      <c r="N19" s="141"/>
      <c r="O19" s="235"/>
    </row>
    <row r="20" spans="2:12" ht="9" customHeight="1" thickTop="1">
      <c r="B20" s="382"/>
      <c r="C20" s="382"/>
      <c r="D20" s="382"/>
      <c r="E20" s="382"/>
      <c r="F20" s="382"/>
      <c r="G20" s="382"/>
      <c r="H20" s="382"/>
      <c r="I20" s="382"/>
      <c r="J20" s="382"/>
      <c r="K20" s="382"/>
      <c r="L20" s="382"/>
    </row>
    <row r="21" spans="2:12" ht="18" customHeight="1">
      <c r="B21" s="363" t="s">
        <v>130</v>
      </c>
      <c r="C21" s="363"/>
      <c r="D21" s="363"/>
      <c r="E21" s="363"/>
      <c r="F21" s="363"/>
      <c r="G21" s="363"/>
      <c r="H21" s="363"/>
      <c r="I21" s="363"/>
      <c r="J21" s="363"/>
      <c r="K21" s="363"/>
      <c r="L21" s="115"/>
    </row>
    <row r="22" spans="2:11" ht="12.75" customHeight="1">
      <c r="B22" s="366" t="s">
        <v>41</v>
      </c>
      <c r="C22" s="366"/>
      <c r="D22" s="366"/>
      <c r="E22" s="366"/>
      <c r="F22" s="366"/>
      <c r="G22" s="366"/>
      <c r="H22" s="366"/>
      <c r="I22" s="366"/>
      <c r="J22" s="366"/>
      <c r="K22" s="366"/>
    </row>
  </sheetData>
  <sheetProtection password="DA40" sheet="1" formatRows="0"/>
  <mergeCells count="12">
    <mergeCell ref="B1:K1"/>
    <mergeCell ref="B2:K2"/>
    <mergeCell ref="B3:K3"/>
    <mergeCell ref="A4:K4"/>
    <mergeCell ref="B7:F7"/>
    <mergeCell ref="G7:J7"/>
    <mergeCell ref="B22:K22"/>
    <mergeCell ref="B20:L20"/>
    <mergeCell ref="B21:K21"/>
    <mergeCell ref="K7:K8"/>
    <mergeCell ref="A5:J5"/>
    <mergeCell ref="A6:J6"/>
  </mergeCells>
  <dataValidations count="5">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 type="list" allowBlank="1" showInputMessage="1" showErrorMessage="1" sqref="J9:J18 F9:F18">
      <formula1>"Full,Partial"</formula1>
    </dataValidation>
    <dataValidation type="list" allowBlank="1" showInputMessage="1" showErrorMessage="1" sqref="G9:G18 B9:B18">
      <formula1>"K4,K5-0.5 FTE,K5-0.6 FTE,K5-1.0 FTE,1,2,3,4,5,6,7,8,9,10,11,12"</formula1>
    </dataValidation>
    <dataValidation type="whole" allowBlank="1" showInputMessage="1" showErrorMessage="1" error="This is not a valid Application ID number.  Please enter a valid Application ID number." sqref="C9:C18">
      <formula1>1000</formula1>
      <formula2>9999</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6&amp;R&amp;"Arial,Regular"&amp;8PI-SNSP-0102 (10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showGridLines="0" workbookViewId="0" topLeftCell="A1">
      <pane ySplit="6" topLeftCell="A7" activePane="bottomLeft" state="frozen"/>
      <selection pane="topLeft" activeCell="M49" sqref="M49"/>
      <selection pane="bottomLeft" activeCell="G9" sqref="G9"/>
    </sheetView>
  </sheetViews>
  <sheetFormatPr defaultColWidth="9.140625" defaultRowHeight="15"/>
  <cols>
    <col min="1" max="1" width="5.140625" style="107" customWidth="1"/>
    <col min="2" max="2" width="6.7109375" style="4" customWidth="1"/>
    <col min="3" max="3" width="8.421875" style="4" customWidth="1"/>
    <col min="4" max="4" width="11.421875" style="4" customWidth="1"/>
    <col min="5" max="5" width="13.421875" style="4" customWidth="1"/>
    <col min="6" max="6" width="9.28125" style="4" bestFit="1" customWidth="1"/>
    <col min="7" max="7" width="39.28125" style="4" customWidth="1"/>
    <col min="8" max="16384" width="9.140625" style="4" customWidth="1"/>
  </cols>
  <sheetData>
    <row r="1" spans="2:7" ht="13.5" customHeight="1">
      <c r="B1" s="387" t="str">
        <f>IF(ISBLANK('Cover Page'!A4),"School Name",'Cover Page'!A4)</f>
        <v>School Name</v>
      </c>
      <c r="C1" s="387"/>
      <c r="D1" s="387"/>
      <c r="E1" s="387"/>
      <c r="F1" s="387"/>
      <c r="G1" s="387"/>
    </row>
    <row r="2" spans="2:7" ht="13.5" customHeight="1">
      <c r="B2" s="388" t="str">
        <f>'Schedule 2'!B2</f>
        <v>September 15, 2023 SNSP Enrollment Audit</v>
      </c>
      <c r="C2" s="388"/>
      <c r="D2" s="388"/>
      <c r="E2" s="388"/>
      <c r="F2" s="388"/>
      <c r="G2" s="388"/>
    </row>
    <row r="3" spans="2:7" ht="13.5" customHeight="1">
      <c r="B3" s="388" t="s">
        <v>208</v>
      </c>
      <c r="C3" s="388"/>
      <c r="D3" s="388"/>
      <c r="E3" s="388"/>
      <c r="F3" s="388"/>
      <c r="G3" s="388"/>
    </row>
    <row r="4" spans="1:7" ht="73.5" customHeight="1" thickBot="1">
      <c r="A4" s="362" t="s">
        <v>279</v>
      </c>
      <c r="B4" s="362"/>
      <c r="C4" s="362"/>
      <c r="D4" s="362"/>
      <c r="E4" s="362"/>
      <c r="F4" s="362"/>
      <c r="G4" s="362"/>
    </row>
    <row r="5" spans="1:7" ht="24" customHeight="1" thickBot="1" thickTop="1">
      <c r="A5" s="395" t="s">
        <v>225</v>
      </c>
      <c r="B5" s="395"/>
      <c r="C5" s="395"/>
      <c r="D5" s="395"/>
      <c r="E5" s="395"/>
      <c r="F5" s="396"/>
      <c r="G5" s="233"/>
    </row>
    <row r="6" spans="1:7" s="107" customFormat="1" ht="60" customHeight="1" thickTop="1">
      <c r="A6" s="260" t="s">
        <v>45</v>
      </c>
      <c r="B6" s="103" t="s">
        <v>127</v>
      </c>
      <c r="C6" s="104" t="s">
        <v>64</v>
      </c>
      <c r="D6" s="105" t="s">
        <v>128</v>
      </c>
      <c r="E6" s="105" t="s">
        <v>129</v>
      </c>
      <c r="F6" s="105" t="s">
        <v>77</v>
      </c>
      <c r="G6" s="274" t="s">
        <v>282</v>
      </c>
    </row>
    <row r="7" spans="1:7" s="12" customFormat="1" ht="30" customHeight="1">
      <c r="A7" s="14">
        <v>1</v>
      </c>
      <c r="B7" s="17"/>
      <c r="C7" s="19"/>
      <c r="D7" s="19"/>
      <c r="E7" s="19"/>
      <c r="F7" s="19"/>
      <c r="G7" s="273"/>
    </row>
    <row r="8" spans="1:7" s="12" customFormat="1" ht="30" customHeight="1">
      <c r="A8" s="14">
        <v>2</v>
      </c>
      <c r="B8" s="17"/>
      <c r="C8" s="19"/>
      <c r="D8" s="19"/>
      <c r="E8" s="19"/>
      <c r="F8" s="19"/>
      <c r="G8" s="272"/>
    </row>
    <row r="9" spans="1:7" s="12" customFormat="1" ht="30" customHeight="1">
      <c r="A9" s="14">
        <v>3</v>
      </c>
      <c r="B9" s="17"/>
      <c r="C9" s="19"/>
      <c r="D9" s="19"/>
      <c r="E9" s="19"/>
      <c r="F9" s="19"/>
      <c r="G9" s="272"/>
    </row>
    <row r="10" spans="1:7" s="12" customFormat="1" ht="30" customHeight="1">
      <c r="A10" s="14">
        <v>4</v>
      </c>
      <c r="B10" s="17"/>
      <c r="C10" s="19"/>
      <c r="D10" s="19"/>
      <c r="E10" s="19"/>
      <c r="F10" s="19"/>
      <c r="G10" s="273"/>
    </row>
    <row r="11" spans="1:7" s="12" customFormat="1" ht="30" customHeight="1">
      <c r="A11" s="14">
        <v>5</v>
      </c>
      <c r="B11" s="17"/>
      <c r="C11" s="19"/>
      <c r="D11" s="19"/>
      <c r="E11" s="19"/>
      <c r="F11" s="19"/>
      <c r="G11" s="273"/>
    </row>
    <row r="12" spans="1:7" s="12" customFormat="1" ht="30" customHeight="1">
      <c r="A12" s="14">
        <v>6</v>
      </c>
      <c r="B12" s="17"/>
      <c r="C12" s="19"/>
      <c r="D12" s="19"/>
      <c r="E12" s="19"/>
      <c r="F12" s="19"/>
      <c r="G12" s="272"/>
    </row>
    <row r="13" spans="1:7" s="12" customFormat="1" ht="30" customHeight="1">
      <c r="A13" s="14">
        <v>7</v>
      </c>
      <c r="B13" s="17"/>
      <c r="C13" s="19"/>
      <c r="D13" s="19"/>
      <c r="E13" s="19"/>
      <c r="F13" s="19"/>
      <c r="G13" s="273"/>
    </row>
    <row r="14" spans="1:7" s="12" customFormat="1" ht="30" customHeight="1">
      <c r="A14" s="14">
        <v>8</v>
      </c>
      <c r="B14" s="17"/>
      <c r="C14" s="19"/>
      <c r="D14" s="19"/>
      <c r="E14" s="19"/>
      <c r="F14" s="19"/>
      <c r="G14" s="272"/>
    </row>
    <row r="15" spans="1:7" s="12" customFormat="1" ht="30" customHeight="1">
      <c r="A15" s="14">
        <v>9</v>
      </c>
      <c r="B15" s="17"/>
      <c r="C15" s="19"/>
      <c r="D15" s="19"/>
      <c r="E15" s="19"/>
      <c r="F15" s="19"/>
      <c r="G15" s="272"/>
    </row>
    <row r="16" spans="1:7" s="12" customFormat="1" ht="30" customHeight="1" thickBot="1">
      <c r="A16" s="60">
        <v>10</v>
      </c>
      <c r="B16" s="20"/>
      <c r="C16" s="21"/>
      <c r="D16" s="21"/>
      <c r="E16" s="21"/>
      <c r="F16" s="21"/>
      <c r="G16" s="273"/>
    </row>
    <row r="17" spans="1:7" s="142" customFormat="1" ht="30" customHeight="1" thickBot="1">
      <c r="A17" s="201" t="s">
        <v>150</v>
      </c>
      <c r="B17" s="139">
        <f>IF(ISBLANK('Cover Page'!$A$4),"",COUNTA(B7:B16))</f>
      </c>
      <c r="C17" s="121">
        <f>IF(ISBLANK('Cover Page'!$A$4),"",COUNTA(C7:C16))</f>
      </c>
      <c r="D17" s="121">
        <f>IF(ISBLANK('Cover Page'!$A$4),"",COUNTA(D7:D16))</f>
      </c>
      <c r="E17" s="121">
        <f>IF(ISBLANK('Cover Page'!$A$4),"",COUNTA(E7:E16))</f>
      </c>
      <c r="F17" s="121">
        <f>IF(ISBLANK('Cover Page'!$A$4),"",COUNTA(F7:F16))</f>
      </c>
      <c r="G17" s="159">
        <f>IF(ISBLANK('Cover Page'!$A$4),"",COUNTA(G7:G16))</f>
      </c>
    </row>
    <row r="18" spans="2:7" ht="18" customHeight="1" thickTop="1">
      <c r="B18" s="363" t="s">
        <v>130</v>
      </c>
      <c r="C18" s="363"/>
      <c r="D18" s="363"/>
      <c r="E18" s="363"/>
      <c r="F18" s="363"/>
      <c r="G18" s="363"/>
    </row>
    <row r="19" spans="2:7" ht="26.25" customHeight="1">
      <c r="B19" s="366" t="s">
        <v>41</v>
      </c>
      <c r="C19" s="366"/>
      <c r="D19" s="366"/>
      <c r="E19" s="366"/>
      <c r="F19" s="366"/>
      <c r="G19" s="366"/>
    </row>
  </sheetData>
  <sheetProtection password="DA40" sheet="1" formatRows="0"/>
  <mergeCells count="7">
    <mergeCell ref="B19:G19"/>
    <mergeCell ref="A5:F5"/>
    <mergeCell ref="B1:G1"/>
    <mergeCell ref="B2:G2"/>
    <mergeCell ref="B3:G3"/>
    <mergeCell ref="A4:G4"/>
    <mergeCell ref="B18:G18"/>
  </mergeCells>
  <dataValidations count="4">
    <dataValidation type="list" allowBlank="1" showInputMessage="1" showErrorMessage="1" sqref="G5">
      <formula1>"Yes,No"</formula1>
    </dataValidation>
    <dataValidation type="list" allowBlank="1" showInputMessage="1" showErrorMessage="1" sqref="B7:B16">
      <formula1>"K4,K5-0.5 FTE,K5-0.6 FTE,K5-1.0 FTE,1,2,3,4,5,6,7,8,9,10,11,12"</formula1>
    </dataValidation>
    <dataValidation type="list" allowBlank="1" showInputMessage="1" showErrorMessage="1" sqref="F7:F16">
      <formula1>"Full,Partial"</formula1>
    </dataValidation>
    <dataValidation type="whole" allowBlank="1" showInputMessage="1" showErrorMessage="1" error="This is not a valid Application ID number.  Please enter a valid Application ID number." sqref="C7:C16">
      <formula1>1000</formula1>
      <formula2>9999</formula2>
    </dataValidation>
  </dataValidations>
  <printOptions horizontalCentered="1"/>
  <pageMargins left="0.5" right="0.5" top="0.5" bottom="0.5" header="0.3" footer="0.3"/>
  <pageSetup fitToHeight="100" fitToWidth="1" horizontalDpi="600" verticalDpi="600" orientation="portrait" r:id="rId1"/>
  <headerFooter>
    <oddHeader>&amp;L&amp;"Arial,Regular"&amp;8Page 7&amp;R&amp;"Arial,Regular"&amp;8PI-SNSP-0102 (10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2023-11-08T21:38:43Z</cp:lastPrinted>
  <dcterms:created xsi:type="dcterms:W3CDTF">2009-04-21T15:59:52Z</dcterms:created>
  <dcterms:modified xsi:type="dcterms:W3CDTF">2023-11-08T21:40:38Z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