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25" activeTab="0"/>
  </bookViews>
  <sheets>
    <sheet name="PSCP" sheetId="1" r:id="rId1"/>
    <sheet name="SNSP" sheetId="2" r:id="rId2"/>
    <sheet name="Pupil Schedule" sheetId="3" r:id="rId3"/>
    <sheet name="PSCP Inputs" sheetId="4" r:id="rId4"/>
    <sheet name="SNSP Inputs" sheetId="5" r:id="rId5"/>
  </sheets>
  <definedNames>
    <definedName name="_xlnm._FilterDatabase" localSheetId="3" hidden="1">'PSCP Inputs'!$A$2:$R$279</definedName>
    <definedName name="_xlnm._FilterDatabase" localSheetId="4" hidden="1">'SNSP Inputs'!$A$1:$L$77</definedName>
    <definedName name="Last_Row" localSheetId="0">IF(Values_Entered,Header_Row+Number_of_Payments,Header_Row)</definedName>
    <definedName name="Last_Row" localSheetId="2">IF(Values_Entered,Header_Row+Number_of_Payments,Header_Row)</definedName>
    <definedName name="Last_Row" localSheetId="1">IF(Values_Entered,Header_Row+Number_of_Payments,Header_Row)</definedName>
    <definedName name="Last_Row">IF(Values_Entered,Header_Row+Number_of_Payments,Header_Row)</definedName>
    <definedName name="Last_Row_16_3" localSheetId="0">IF(Values_Entered,Header_Row+Number_of_Payments,Header_Row)</definedName>
    <definedName name="Last_Row_16_3" localSheetId="2">IF(Values_Entered,Header_Row+Number_of_Payments,Header_Row)</definedName>
    <definedName name="Last_Row_16_3" localSheetId="1">IF(Values_Entered,Header_Row+Number_of_Payments,Header_Row)</definedName>
    <definedName name="Last_Row_16_3">IF(Values_Entered,Header_Row+Number_of_Payments,Header_Row)</definedName>
    <definedName name="_xlnm.Print_Area" localSheetId="0">'PSCP'!$A$1:$F$46</definedName>
    <definedName name="_xlnm.Print_Area" localSheetId="2">'Pupil Schedule'!$A$1:$F$31</definedName>
    <definedName name="_xlnm.Print_Area" localSheetId="1">'SNSP'!$A$1:$G$68</definedName>
    <definedName name="Print_Area_Reset" localSheetId="0">OFFSET(Full_Print,0,0,'PSCP'!Last_Row)</definedName>
    <definedName name="Print_Area_Reset" localSheetId="2">OFFSET(Full_Print,0,0,'Pupil Schedule'!Last_Row)</definedName>
    <definedName name="Print_Area_Reset" localSheetId="1">OFFSET(Full_Print,0,0,'SNSP'!Last_Row)</definedName>
    <definedName name="Print_Area_Reset">OFFSET(Full_Print,0,0,Last_Row)</definedName>
    <definedName name="_xlnm.Print_Titles" localSheetId="1">'SNSP'!$1:$3</definedName>
  </definedNames>
  <calcPr fullCalcOnLoad="1"/>
</workbook>
</file>

<file path=xl/sharedStrings.xml><?xml version="1.0" encoding="utf-8"?>
<sst xmlns="http://schemas.openxmlformats.org/spreadsheetml/2006/main" count="987" uniqueCount="425">
  <si>
    <t>School Name</t>
  </si>
  <si>
    <t>Eligible Education Expenses</t>
  </si>
  <si>
    <t>Net Eligible Education Expenses for All Pupils</t>
  </si>
  <si>
    <t>Required Cash and Investment Balance</t>
  </si>
  <si>
    <t>Other Non-Eligible Expenses</t>
  </si>
  <si>
    <t>NET ELIGIBLE EDUCATION EXPENSES FOR ALL PUPILS</t>
  </si>
  <si>
    <t>Church Expenses</t>
  </si>
  <si>
    <t>Daycare Expenses</t>
  </si>
  <si>
    <t>School District Partnership Expenses</t>
  </si>
  <si>
    <t>Add: Eligible Education Expense for Land</t>
  </si>
  <si>
    <t>Government Assistance</t>
  </si>
  <si>
    <t>Fundraising Revenue</t>
  </si>
  <si>
    <t>Insurance Proceeds</t>
  </si>
  <si>
    <t>REQUIRED CASH AND INVESTMENT BALANCE</t>
  </si>
  <si>
    <t>Expenses on Statement of Activities</t>
  </si>
  <si>
    <t>Less: Remaining Depreciation on Fixed Assets</t>
  </si>
  <si>
    <t>Scholarship Awards &amp; Other Financial Support for Pupils</t>
  </si>
  <si>
    <t>Bad Debt Expense</t>
  </si>
  <si>
    <t>Plan for PSCP Reserve Required</t>
  </si>
  <si>
    <t>Less: Land Purchases that have not Been Included as Eligible</t>
  </si>
  <si>
    <t>PERCENTAGE OF PUPILS PARTICIPATING IN PSCP</t>
  </si>
  <si>
    <t>Percentage of Pupils Participating in PSCP</t>
  </si>
  <si>
    <t>PERCENTAGE OF PUPILS PARTICIPATING IN SNSP</t>
  </si>
  <si>
    <t>Percentage of Pupils Participating in SNSP</t>
  </si>
  <si>
    <t>Line</t>
  </si>
  <si>
    <t>A
Line Description</t>
  </si>
  <si>
    <t>C
Amount</t>
  </si>
  <si>
    <t>Less: Total Non-Eligible Expenses</t>
  </si>
  <si>
    <t>Less: Total Offsetting Revenue</t>
  </si>
  <si>
    <t>Government Assistance for Expenses in Line 1</t>
  </si>
  <si>
    <t>Insurance Proceeds for Expenses in Line 1</t>
  </si>
  <si>
    <t>Fundraising Revenue for Expenses in Line 1</t>
  </si>
  <si>
    <t>Less: Total Offsetting Revenue for Expenses in Line 1</t>
  </si>
  <si>
    <t>B
Non-Eligible Expenses &amp; Offsetting Revenue</t>
  </si>
  <si>
    <t>SNSP RESERVE BALANCE</t>
  </si>
  <si>
    <t>PSCP RESERVE BALANCE</t>
  </si>
  <si>
    <r>
      <t xml:space="preserve">PSCP Pupil Average Full-Time Equivalent </t>
    </r>
    <r>
      <rPr>
        <i/>
        <sz val="8"/>
        <color indexed="8"/>
        <rFont val="Arial"/>
        <family val="2"/>
      </rPr>
      <t>3rd Friday Sept &amp; 2nd Friday Jan Average FTE</t>
    </r>
  </si>
  <si>
    <r>
      <t xml:space="preserve">All Pupil Average Full-Time Equivalent </t>
    </r>
    <r>
      <rPr>
        <i/>
        <sz val="8"/>
        <color indexed="8"/>
        <rFont val="Arial"/>
        <family val="2"/>
      </rPr>
      <t>3rd Friday Sept &amp; 2nd Friday Jan Average FTE</t>
    </r>
  </si>
  <si>
    <r>
      <t>SNSP Pupil Average Full-Time Equivalent</t>
    </r>
    <r>
      <rPr>
        <i/>
        <sz val="8"/>
        <color indexed="8"/>
        <rFont val="Arial"/>
        <family val="2"/>
      </rPr>
      <t xml:space="preserve"> 3rd Friday Sept &amp; 2nd Friday Jan Average FTE</t>
    </r>
  </si>
  <si>
    <t>MANAGEMENT LETTER</t>
  </si>
  <si>
    <t>Christ-St. Peter Lutheran School</t>
  </si>
  <si>
    <t>Concordia Lutheran School</t>
  </si>
  <si>
    <t>Divine Redeemer Lutheran School</t>
  </si>
  <si>
    <t>Granville Lutheran School</t>
  </si>
  <si>
    <t>Heritage Christian Schools</t>
  </si>
  <si>
    <t>Holy Family School</t>
  </si>
  <si>
    <t>Holy Rosary Catholic School</t>
  </si>
  <si>
    <t>Lake Country Lutheran High School</t>
  </si>
  <si>
    <t>Lighthouse Christian School</t>
  </si>
  <si>
    <t>Martin Luther High School</t>
  </si>
  <si>
    <t>Milwaukee Lutheran High School</t>
  </si>
  <si>
    <t>Montessori School of Waukesha</t>
  </si>
  <si>
    <t>Mount Olive Lutheran School</t>
  </si>
  <si>
    <t>Northwest Lutheran School</t>
  </si>
  <si>
    <t>Pius XI Catholic High School</t>
  </si>
  <si>
    <t>Renaissance School</t>
  </si>
  <si>
    <t>Saint Coletta Day School</t>
  </si>
  <si>
    <t>Saint Marcus Lutheran School</t>
  </si>
  <si>
    <t>Saint Martini Lutheran School</t>
  </si>
  <si>
    <t>Sherman Park Lutheran School</t>
  </si>
  <si>
    <t>Tamarack Waldorf School</t>
  </si>
  <si>
    <t>Wells Street Academy</t>
  </si>
  <si>
    <t>Average SNSP FTE</t>
  </si>
  <si>
    <t>Average All Pupil FTE</t>
  </si>
  <si>
    <t>Final SNSP Sept FTE</t>
  </si>
  <si>
    <t>Final SNSP Jan FTE</t>
  </si>
  <si>
    <t>Final All Pupil Sept FTE</t>
  </si>
  <si>
    <t>Final All Pupil Jan FTE</t>
  </si>
  <si>
    <t>Ineligible Deprecation Expense</t>
  </si>
  <si>
    <t>Ineligible Depreciation Expense</t>
  </si>
  <si>
    <t>Contributed Expenses Other Than Fixed Assets</t>
  </si>
  <si>
    <t>Adjustments to Prior Year Net Eligible Education Expenses</t>
  </si>
  <si>
    <t>Special Needs Scholarship Program (SNSP) Reserve Balance for Standard Financial Audits</t>
  </si>
  <si>
    <t>Private School Choice Programs (PSCP) Reserve Balance for Standard Financial Audits</t>
  </si>
  <si>
    <t>Saint Mary's Springs Academy</t>
  </si>
  <si>
    <t>Zion Lutheran School</t>
  </si>
  <si>
    <t>Immanuel Lutheran School (Brookfield)</t>
  </si>
  <si>
    <t>Lutheran Special School</t>
  </si>
  <si>
    <t>Pilgrim Lutheran School (Wauwatosa)</t>
  </si>
  <si>
    <t>Saint Paul Lutheran School (Sheboygan)</t>
  </si>
  <si>
    <t>Academy of Excellence</t>
  </si>
  <si>
    <t>Aquinas Catholic Schools</t>
  </si>
  <si>
    <t>Assumption Catholic Schools</t>
  </si>
  <si>
    <t>Atlas Preparatory Academy, Inc.</t>
  </si>
  <si>
    <t>Atonement Lutheran School</t>
  </si>
  <si>
    <t>Bay City Christian School</t>
  </si>
  <si>
    <t>Beautiful Savior Lutheran School</t>
  </si>
  <si>
    <t>Believers in Christ Christian Academy</t>
  </si>
  <si>
    <t>Bethlehem Lutheran School</t>
  </si>
  <si>
    <t>Blessed Sacrament Catholic School</t>
  </si>
  <si>
    <t>Blessed Savior Catholic School</t>
  </si>
  <si>
    <t>Carter's Christian Academy, Inc.</t>
  </si>
  <si>
    <t>Catholic East Elementary</t>
  </si>
  <si>
    <t>Catholic Memorial High School of Waukesha, Inc.</t>
  </si>
  <si>
    <t>Central Wisconsin Christian School</t>
  </si>
  <si>
    <t>CERT School</t>
  </si>
  <si>
    <t>Christian Faith Academy of Higher Learning</t>
  </si>
  <si>
    <t>Clara Mohammed School</t>
  </si>
  <si>
    <t>Columbus Catholic Schools</t>
  </si>
  <si>
    <t>Cristo Rey Jesuit Milwaukee High School</t>
  </si>
  <si>
    <t>Destiny High School</t>
  </si>
  <si>
    <t>Divine Destiny School</t>
  </si>
  <si>
    <t>Divine Mercy School</t>
  </si>
  <si>
    <t>Divine Savior Holy Angels High School</t>
  </si>
  <si>
    <t>Dominican High School</t>
  </si>
  <si>
    <t>Early View Academy of Excellence</t>
  </si>
  <si>
    <t>Eastbrook Academy</t>
  </si>
  <si>
    <t>Elm Grove Lutheran School</t>
  </si>
  <si>
    <t>Emanuel Lutheran School</t>
  </si>
  <si>
    <t>EverGreen Academy</t>
  </si>
  <si>
    <t>First Evangelical Lutheran School</t>
  </si>
  <si>
    <t>First Immanuel Lutheran School</t>
  </si>
  <si>
    <t>Fox Valley Lutheran High School</t>
  </si>
  <si>
    <t>Friedens Lutheran School</t>
  </si>
  <si>
    <t>Garden Homes Lutheran School</t>
  </si>
  <si>
    <t>Greater Holy Temple Christian Academy</t>
  </si>
  <si>
    <t>Green Bay Area Catholic Education - East, South, West</t>
  </si>
  <si>
    <t>Hales Corners Lutheran School</t>
  </si>
  <si>
    <t>Hillel Academy</t>
  </si>
  <si>
    <t>Holy Redeemer Christian Academy</t>
  </si>
  <si>
    <t>Holy Wisdom Academy</t>
  </si>
  <si>
    <t>Institute of Technology and Academics</t>
  </si>
  <si>
    <t>Jo's Learning Academy</t>
  </si>
  <si>
    <t>Kettle Moraine Lutheran High School</t>
  </si>
  <si>
    <t>King's Academy, Inc.</t>
  </si>
  <si>
    <t>Lakeside Lutheran High School</t>
  </si>
  <si>
    <t>Lourdes Academy</t>
  </si>
  <si>
    <t>Lutheran High School Association of Racine</t>
  </si>
  <si>
    <t>Malaika Early Learning Center</t>
  </si>
  <si>
    <t>Manitowoc Lutheran High School</t>
  </si>
  <si>
    <t>Marquette University High School</t>
  </si>
  <si>
    <t>Mary Queen of Saints Catholic Academy</t>
  </si>
  <si>
    <t>McDonell Area Catholic Schools</t>
  </si>
  <si>
    <t>Messmer Catholic Schools</t>
  </si>
  <si>
    <t>Milwaukee Seventh Day Adventist School</t>
  </si>
  <si>
    <t>Morning Star Lutheran School</t>
  </si>
  <si>
    <t>Mother of Good Counsel School</t>
  </si>
  <si>
    <t>Mount Calvary Lutheran School</t>
  </si>
  <si>
    <t>Mount Lebanon Lutheran School</t>
  </si>
  <si>
    <t>Nativity Jesuit Academy</t>
  </si>
  <si>
    <t>New Testament Christian Academy</t>
  </si>
  <si>
    <t>Newman Catholic Schools</t>
  </si>
  <si>
    <t>Northwest Catholic School</t>
  </si>
  <si>
    <t>Notre Dame de la Baie Academy</t>
  </si>
  <si>
    <t>Notre Dame School of Milwaukee</t>
  </si>
  <si>
    <t>Oostburg Christian School</t>
  </si>
  <si>
    <t>Our Father's Lutheran School</t>
  </si>
  <si>
    <t>Our Lady Queen of Peace</t>
  </si>
  <si>
    <t>Pacelli Catholic Schools</t>
  </si>
  <si>
    <t>Prince of Peace</t>
  </si>
  <si>
    <t>Randolph Christian School Society, Inc.</t>
  </si>
  <si>
    <t>Regis Catholic Schools</t>
  </si>
  <si>
    <t>Right Step, Inc.</t>
  </si>
  <si>
    <t>Risen Savior Lutheran School</t>
  </si>
  <si>
    <t>Rock County Christian School</t>
  </si>
  <si>
    <t>Roncalli High School</t>
  </si>
  <si>
    <t>Saint Adalbert School</t>
  </si>
  <si>
    <t>Saint Agnes School</t>
  </si>
  <si>
    <t>Saint Bruno Parish School</t>
  </si>
  <si>
    <t>Saint Catherine School</t>
  </si>
  <si>
    <t>Saint Francis of Assisi School</t>
  </si>
  <si>
    <t>Saint Francis Xavier Catholic School System, Inc.</t>
  </si>
  <si>
    <t>Saint Gregory the Great Parish School</t>
  </si>
  <si>
    <t>Saint Jerome Parish School</t>
  </si>
  <si>
    <t>Saint Joan Antida High School</t>
  </si>
  <si>
    <t>Saint John Kanty School</t>
  </si>
  <si>
    <t>Saint Josaphat Parish School</t>
  </si>
  <si>
    <t>Saint Leonard School</t>
  </si>
  <si>
    <t>Saint Lucas Lutheran School</t>
  </si>
  <si>
    <t>Saint Margaret Mary School</t>
  </si>
  <si>
    <t>Saint Mark Lutheran School</t>
  </si>
  <si>
    <t>Saint Matthias Parish School</t>
  </si>
  <si>
    <t>Saint Philip's Lutheran School</t>
  </si>
  <si>
    <t>Saint Rafael the Archangel School</t>
  </si>
  <si>
    <t>Saint Roman Parish School</t>
  </si>
  <si>
    <t>Saint Sebastian School</t>
  </si>
  <si>
    <t>Saint Thomas More High School</t>
  </si>
  <si>
    <t>Saint Vincent Pallotti Catholic School</t>
  </si>
  <si>
    <t>Salam School</t>
  </si>
  <si>
    <t>Salem Evangelical Lutheran School</t>
  </si>
  <si>
    <t>Sharon Junior Academy</t>
  </si>
  <si>
    <t>Sheboygan Area Lutheran High School</t>
  </si>
  <si>
    <t>Sheboygan Christian School</t>
  </si>
  <si>
    <t>Shining Star Christian Schools, Inc.</t>
  </si>
  <si>
    <t>Shoreland Lutheran High School</t>
  </si>
  <si>
    <t>Siloah Lutheran School</t>
  </si>
  <si>
    <t>Torah Academy of Milwaukee</t>
  </si>
  <si>
    <t>Victory Christian Academy</t>
  </si>
  <si>
    <t>Waukesha Catholic School System</t>
  </si>
  <si>
    <t>Winnebago Lutheran Academy</t>
  </si>
  <si>
    <t>Wisconsin Academy</t>
  </si>
  <si>
    <t>Word of Life Evangelical Lutheran School</t>
  </si>
  <si>
    <t>Yeshiva Elementary School</t>
  </si>
  <si>
    <t>Badger State Baptist School</t>
  </si>
  <si>
    <t>Calvary Baptist Christian School</t>
  </si>
  <si>
    <t>Chilton Area Catholic School</t>
  </si>
  <si>
    <t>Divine Savior Catholic School</t>
  </si>
  <si>
    <t>Fond du Lac Christian School</t>
  </si>
  <si>
    <t>Green Bay Adventist Junior Academy</t>
  </si>
  <si>
    <t>Luther Preparatory School</t>
  </si>
  <si>
    <t>Racine Christian School</t>
  </si>
  <si>
    <t>Saint Francis de Sales Parish School</t>
  </si>
  <si>
    <t>Saint Katharine Drexel School</t>
  </si>
  <si>
    <t>Saint Mary of the Assumption Catholic School</t>
  </si>
  <si>
    <t>Saint Mary Saint Michael School</t>
  </si>
  <si>
    <t>Eligible Education Expenses Primarily for SNSP Pupils</t>
  </si>
  <si>
    <t>2018-19 PSCP Revenue</t>
  </si>
  <si>
    <t>2018 Summer School PSCP Revenue</t>
  </si>
  <si>
    <t>Add: June 30, 2018 PSCP Reserve Balance</t>
  </si>
  <si>
    <t>Less: Repayment of June 30, 2018 PSCP Reserve Balance</t>
  </si>
  <si>
    <t>June 30, 2019 PSCP Reserve Balance</t>
  </si>
  <si>
    <t>June 30, 2019 SNSP Reserve Balance</t>
  </si>
  <si>
    <t>Did the auditor issue a management letter for the 2018-19 financial audit? If yes, submit with audit.</t>
  </si>
  <si>
    <t>Year Ending June 30, 2019</t>
  </si>
  <si>
    <t>Total Actual Cost for Pupils in SNSP Statements of Actual Cost</t>
  </si>
  <si>
    <t>NET ELIGIBLE EDUCATION EXPENSES PRIMARILY FOR SNSP PUPILS</t>
  </si>
  <si>
    <t>Net Eligible Education Expenses Primarily for SNSP Pupils</t>
  </si>
  <si>
    <t>2018-19 SNSP Revenue</t>
  </si>
  <si>
    <t>Add: June 30, 2018 SNSP Reserve Balance</t>
  </si>
  <si>
    <t>Less: Total Net Eligible Education Expenses for SNSP Pupils</t>
  </si>
  <si>
    <t>A
Application ID</t>
  </si>
  <si>
    <t>E
Total Cost for Pupil</t>
  </si>
  <si>
    <t>Total</t>
  </si>
  <si>
    <t>B
Cost from Invoices</t>
  </si>
  <si>
    <t>C
Allocated Salary &amp; Benefits Costs</t>
  </si>
  <si>
    <t>D
Less: Offsetting Government Assistance Revenue</t>
  </si>
  <si>
    <t>Cost from Invoices</t>
  </si>
  <si>
    <t>Allocated Salary &amp; Benefits Costs</t>
  </si>
  <si>
    <t>Less: Offsetting Government Assistance Revenue</t>
  </si>
  <si>
    <t>TOTAL COST FOR PUPILS</t>
  </si>
  <si>
    <r>
      <t>Less: Net Eligible Education Expenses for PSCP Pupils</t>
    </r>
    <r>
      <rPr>
        <i/>
        <sz val="8"/>
        <color indexed="8"/>
        <rFont val="Arial"/>
        <family val="2"/>
      </rPr>
      <t xml:space="preserve"> Line 20 times Line 23</t>
    </r>
  </si>
  <si>
    <r>
      <t xml:space="preserve">June 30, 2019 PSCP Reserve Balance </t>
    </r>
    <r>
      <rPr>
        <i/>
        <sz val="8"/>
        <color indexed="8"/>
        <rFont val="Arial"/>
        <family val="2"/>
      </rPr>
      <t>Line 30</t>
    </r>
  </si>
  <si>
    <t>2018 Summer School SNSP Revenue</t>
  </si>
  <si>
    <t>Total 2018-19 SNSP Revenue</t>
  </si>
  <si>
    <t>ERROR REPORT</t>
  </si>
  <si>
    <t>Was an allocation used to determine the Eligible Education Expenses Primarily for SNSP Pupils?</t>
  </si>
  <si>
    <t>D 
Matches PSCP Schedule</t>
  </si>
  <si>
    <t>If the school is also participating in the PSCP, the eligible education expenses primarily for SNSP pupils on Line 9 of the PSCP Reserve Balance Schedule must match Line 1 of the SNSP Reserve Balance Schedule.</t>
  </si>
  <si>
    <r>
      <t xml:space="preserve">June 30, 2019 SNSP Reserve Balance </t>
    </r>
    <r>
      <rPr>
        <i/>
        <sz val="8"/>
        <color indexed="8"/>
        <rFont val="Arial"/>
        <family val="2"/>
      </rPr>
      <t>Line 43</t>
    </r>
  </si>
  <si>
    <r>
      <t xml:space="preserve">Net Eligible Education Expenses Primarily for SNSP Pupils </t>
    </r>
    <r>
      <rPr>
        <i/>
        <sz val="8"/>
        <color indexed="8"/>
        <rFont val="Arial"/>
        <family val="2"/>
      </rPr>
      <t>Line 7</t>
    </r>
  </si>
  <si>
    <t>Total 2018-19 PSCP Revenue</t>
  </si>
  <si>
    <r>
      <t xml:space="preserve">General Net Eligible Education Expenses for SNSP Pupils </t>
    </r>
    <r>
      <rPr>
        <i/>
        <sz val="8"/>
        <color indexed="8"/>
        <rFont val="Arial"/>
        <family val="2"/>
      </rPr>
      <t>Line 31 times Line 34</t>
    </r>
  </si>
  <si>
    <t>Government Assistance for Expenses in Line 25</t>
  </si>
  <si>
    <t>Fundraising Revenue for Expenses in Line 25</t>
  </si>
  <si>
    <t>Insurance Proceeds for Expenses in Line 25</t>
  </si>
  <si>
    <t>Adjustments to Prior Year Net Eligible Education Expenses Primarily for SNSP Pupils</t>
  </si>
  <si>
    <t>Less: Total Offsetting Revenue for Expenses in Line 25</t>
  </si>
  <si>
    <t>If any amounts changed from the Statements of Actual Cost submitted by July 19, 2019, provide the pupil schedule as part of the financial audit. The school must then submit revised Statements of Actual Cost for any pupils with changes and supporting documentation for amounts that changed by October 15, 2019.</t>
  </si>
  <si>
    <t>Eligible Education Expenses on SNSP Statements of Actual Cost</t>
  </si>
  <si>
    <t>NET ELIGIBLE EDUCATION EXPENSES ON SNSP STATEMENTS OF ACTUAL COST</t>
  </si>
  <si>
    <t>Net Eligible Education Expenses on SNSP Statements of Actual Cost</t>
  </si>
  <si>
    <r>
      <t xml:space="preserve">Net Eligible Education Expenses on SNSP Statements of Actual Cost </t>
    </r>
    <r>
      <rPr>
        <i/>
        <sz val="8"/>
        <color indexed="8"/>
        <rFont val="Arial"/>
        <family val="2"/>
      </rPr>
      <t>Line 11</t>
    </r>
  </si>
  <si>
    <r>
      <rPr>
        <b/>
        <u val="single"/>
        <sz val="8"/>
        <color indexed="8"/>
        <rFont val="Arial"/>
        <family val="2"/>
      </rPr>
      <t>Primarily SNSP Allocation Used:</t>
    </r>
    <r>
      <rPr>
        <sz val="8"/>
        <color indexed="8"/>
        <rFont val="Arial"/>
        <family val="2"/>
      </rPr>
      <t xml:space="preserve"> If Line 51 indicates an allocation was used for eligible education expenses primarily for SNSP pupils, the decrease to the general eligible education expenses on Line 20 must be the amount before the allocation. </t>
    </r>
    <r>
      <rPr>
        <b/>
        <i/>
        <sz val="8"/>
        <color indexed="8"/>
        <rFont val="Arial"/>
        <family val="2"/>
      </rPr>
      <t>Note: The allocated amounts must be for expenses that were primarily related to SNSP pupils and cannot include the costs for teachers unless the school has a resource teacher, teacher aide, or additional teacher primarily to assist with the SNSP pupils. Additionally, the allocated amounts cannot use a general allocation. The allocation percentage must be based on the actual amount of SNSP time/use of the resource being allocated.</t>
    </r>
  </si>
  <si>
    <r>
      <rPr>
        <b/>
        <u val="single"/>
        <sz val="8"/>
        <color indexed="8"/>
        <rFont val="Arial"/>
        <family val="2"/>
      </rPr>
      <t>Primarily SNSP Allocation Not Used:</t>
    </r>
    <r>
      <rPr>
        <sz val="8"/>
        <color indexed="8"/>
        <rFont val="Arial"/>
        <family val="2"/>
      </rPr>
      <t xml:space="preserve"> If Line 51 indicates an allocation was not used for eligible education expenses primarily for SNSP pupils, the decrease to the general eligible education expenses on Line 20 must match the amount on Line 1. </t>
    </r>
    <r>
      <rPr>
        <b/>
        <i/>
        <sz val="8"/>
        <color indexed="8"/>
        <rFont val="Arial"/>
        <family val="2"/>
      </rPr>
      <t>Note: If Line 51 indicates an allocation was not used, Line 1 may only include costs for SNSP pupils. In this case, no allocations may be used to determine the amount on Line 1.</t>
    </r>
  </si>
  <si>
    <r>
      <t xml:space="preserve">The question on Line 51 must be answered. </t>
    </r>
    <r>
      <rPr>
        <i/>
        <sz val="8"/>
        <color indexed="8"/>
        <rFont val="Arial"/>
        <family val="2"/>
      </rPr>
      <t>If the school has no expenses on Line 1, insert No on Line 51.</t>
    </r>
  </si>
  <si>
    <t>SNSP Statements of Actual Cost Pupil Schedule</t>
  </si>
  <si>
    <r>
      <t xml:space="preserve">The school also participated in the PSCP in the 2018-19 school year. </t>
    </r>
    <r>
      <rPr>
        <i/>
        <sz val="8"/>
        <color indexed="8"/>
        <rFont val="Arial"/>
        <family val="2"/>
      </rPr>
      <t>This indicates no if the school is a Choice system.</t>
    </r>
  </si>
  <si>
    <t>MPCP</t>
  </si>
  <si>
    <t>RPCP</t>
  </si>
  <si>
    <t>WPCP</t>
  </si>
  <si>
    <t>Total Payments Retained</t>
  </si>
  <si>
    <t>Sept FTE</t>
  </si>
  <si>
    <t>Jan FTE</t>
  </si>
  <si>
    <t>PSCP Average FTE</t>
  </si>
  <si>
    <t>All Pupil Average FTE</t>
  </si>
  <si>
    <t>Summer School</t>
  </si>
  <si>
    <t>Total Revenue Including Summer School</t>
  </si>
  <si>
    <t>June 30, 2018 Reserve Balance</t>
  </si>
  <si>
    <t>Assumption of the Blessed Virgin Mary School</t>
  </si>
  <si>
    <t>Catholic Central High School - Burlington</t>
  </si>
  <si>
    <t>Celebration Lutheran School</t>
  </si>
  <si>
    <t>Christ St. Peter Lutheran School</t>
  </si>
  <si>
    <t>Community Christian School of Baraboo</t>
  </si>
  <si>
    <t>Cross Trainers Academy</t>
  </si>
  <si>
    <t>El Puente High School</t>
  </si>
  <si>
    <t>Faith Christian Academy - Wausau</t>
  </si>
  <si>
    <t>Faith Christian School - Coleman</t>
  </si>
  <si>
    <t>Good Shepherd Evangelical Lutheran School - West Bend</t>
  </si>
  <si>
    <t>Good Shepherd Lutheran School - Watertown</t>
  </si>
  <si>
    <t>Good Shepherd's Lutheran School - West Allis</t>
  </si>
  <si>
    <t>Grace Christian Academy - West Allis</t>
  </si>
  <si>
    <t>Grace Lutheran School - Menomonee Falls</t>
  </si>
  <si>
    <t>Grace Lutheran School - Oak Creek</t>
  </si>
  <si>
    <t>Green Bay Trinity Lutheran School</t>
  </si>
  <si>
    <t>Guidance Academy</t>
  </si>
  <si>
    <t>Holy Rosary Catholic School - Kewaunee</t>
  </si>
  <si>
    <t>Holy Rosary Catholic School - Medford</t>
  </si>
  <si>
    <t>Holyland Catholic School</t>
  </si>
  <si>
    <t>Hope Christian High School</t>
  </si>
  <si>
    <t>Hope Christian School: Caritas</t>
  </si>
  <si>
    <t>Hope Christian School: Fidelis</t>
  </si>
  <si>
    <t>Hope Christian School: Fortis</t>
  </si>
  <si>
    <t>Hope Christian School: Prima</t>
  </si>
  <si>
    <t>Hope Christian School: Semper</t>
  </si>
  <si>
    <t>Hope Christian School: Via</t>
  </si>
  <si>
    <t>Immanuel Lutheran School - Brookfield</t>
  </si>
  <si>
    <t>Immanuel Lutheran School - Sheboygan</t>
  </si>
  <si>
    <t>Immanuel Lutheran School - Wisconsin Rapids</t>
  </si>
  <si>
    <t>Kingdom Prep Lutheran High School</t>
  </si>
  <si>
    <t>Living Word Lutheran High School</t>
  </si>
  <si>
    <t>Luther High School - Onalaska</t>
  </si>
  <si>
    <t>Lutheran Special School &amp; Education Services</t>
  </si>
  <si>
    <t>Martin Luther High School - Greendale</t>
  </si>
  <si>
    <t>Martin Luther School - Oshkosh</t>
  </si>
  <si>
    <t>Mount Olive Lutheran School - Milwaukee</t>
  </si>
  <si>
    <t>Northeastern Wisconsin Lutheran High School - Green Bay</t>
  </si>
  <si>
    <t>Northland Lutheran High School</t>
  </si>
  <si>
    <t>Our Lady of Sorrows Grade School</t>
  </si>
  <si>
    <t>Our Lady of The Lake Catholic School</t>
  </si>
  <si>
    <t>Peace Lutheran School - Antigo</t>
  </si>
  <si>
    <t>Peace Lutheran School - Hartford</t>
  </si>
  <si>
    <t>Pilgrim Lutheran School - Green Bay</t>
  </si>
  <si>
    <t>Pilgrim Lutheran School - Wauwatosa</t>
  </si>
  <si>
    <t>Prairie Hill Waldorf School</t>
  </si>
  <si>
    <t>Renaissance Lutheran School</t>
  </si>
  <si>
    <t>Sacred Heart Catholic School</t>
  </si>
  <si>
    <t>Saint Andrew Parish School</t>
  </si>
  <si>
    <t>Saint Anthony School - Milwaukee</t>
  </si>
  <si>
    <t>Saint Anthony School - Oconto Falls</t>
  </si>
  <si>
    <t>Saint Augustine Preparatory Academy - Milwaukee</t>
  </si>
  <si>
    <t>Saint Augustine School - Hartford</t>
  </si>
  <si>
    <t>Saint Charles Borromeo - Burlington</t>
  </si>
  <si>
    <t>Saint Charles Borromeo Catholic School - Milwaukee</t>
  </si>
  <si>
    <t>Saint Elizabeth Ann Seton Catholic School</t>
  </si>
  <si>
    <t>Saint Ignatius of Loyola Catholic School</t>
  </si>
  <si>
    <t>Saint Jacobi Lutheran School</t>
  </si>
  <si>
    <t>Saint James Lutheran School - Shawano</t>
  </si>
  <si>
    <t>Saint John Lutheran School - Berlin</t>
  </si>
  <si>
    <t>Saint John Lutheran School - Plymouth</t>
  </si>
  <si>
    <t>Saint John the Evangelist - Greenfield</t>
  </si>
  <si>
    <t>Saint John XXIII Catholic School - Port Washington</t>
  </si>
  <si>
    <t>Saint John's Ev. Lutheran School - Sparta</t>
  </si>
  <si>
    <t>Saint John's Lutheran School - Burlington</t>
  </si>
  <si>
    <t>Saint John's Lutheran School - Glendale</t>
  </si>
  <si>
    <t>Saint John's Lutheran School - Lannon</t>
  </si>
  <si>
    <t>Saint John's Lutheran School - Mayville</t>
  </si>
  <si>
    <t>Saint John's Lutheran School - Milwaukee</t>
  </si>
  <si>
    <t>Saint John's Lutheran School - Portage</t>
  </si>
  <si>
    <t>Saint John's Lutheran School - Racine</t>
  </si>
  <si>
    <t>Saint John's Lutheran School - Watertown</t>
  </si>
  <si>
    <t>Saint John's Lutheran School - West Bend</t>
  </si>
  <si>
    <t>Saint Joseph Academy - Milwaukee</t>
  </si>
  <si>
    <t>Saint Joseph Catholic Academy - Kenosha</t>
  </si>
  <si>
    <t>Saint Joseph Catholic School - Boyd</t>
  </si>
  <si>
    <t>Saint Joseph Parish School - Grafton</t>
  </si>
  <si>
    <t>Saint Joseph School - Rice Lake</t>
  </si>
  <si>
    <t>Saint Joseph School - Wauwatosa</t>
  </si>
  <si>
    <t>Saint Kilian School</t>
  </si>
  <si>
    <t>Saint Lucy School</t>
  </si>
  <si>
    <t>Saint Martin Lutheran School - Clintonville</t>
  </si>
  <si>
    <t>Saint Martin of Tours Parish School - Franklin</t>
  </si>
  <si>
    <t>Saint Mary Catholic Schools - Neenah</t>
  </si>
  <si>
    <t>Saint Mary School - Algoma</t>
  </si>
  <si>
    <t>Saint Mary School - Burlington</t>
  </si>
  <si>
    <t>Saint Mary School - Colby</t>
  </si>
  <si>
    <t>Saint Mary School - Luxemburg</t>
  </si>
  <si>
    <t>Saint Matthew School - Oak Creek</t>
  </si>
  <si>
    <t>Saint Matthew's Lutheran School - Oconomowoc</t>
  </si>
  <si>
    <t>Saint Nicholas Catholic School</t>
  </si>
  <si>
    <t>Saint Patrick School</t>
  </si>
  <si>
    <t>Saint Paul Lutheran School - Appleton</t>
  </si>
  <si>
    <t>Saint Paul Lutheran School - Bonduel</t>
  </si>
  <si>
    <t>Saint Paul Lutheran School - Grafton</t>
  </si>
  <si>
    <t>Saint Paul Lutheran School - Green Bay</t>
  </si>
  <si>
    <t>Saint Paul Lutheran School - Luxemburg</t>
  </si>
  <si>
    <t>Saint Paul Lutheran School - Sheboygan</t>
  </si>
  <si>
    <t>Saint Paul's Evangelical Lutheran School - Oconomowoc</t>
  </si>
  <si>
    <t>Saint Paul's Lutheran School - Cudahy</t>
  </si>
  <si>
    <t>Saint Paul's Lutheran School - Howards Grove</t>
  </si>
  <si>
    <t>Saint Paul's Lutheran School - Janesville</t>
  </si>
  <si>
    <t>Saint Paul's Lutheran School - Muskego</t>
  </si>
  <si>
    <t>Saint Paul's Lutheran School - West Allis</t>
  </si>
  <si>
    <t>Saint Peter Immanuel Lutheran School - Milwaukee</t>
  </si>
  <si>
    <t>Saint Peter Lutheran School - Freedom</t>
  </si>
  <si>
    <t>Saint Peters Lutheran School - Reedsburg</t>
  </si>
  <si>
    <t>Saint Rita School</t>
  </si>
  <si>
    <t>Saint Rose Saint Mary's School</t>
  </si>
  <si>
    <t>Saint Stephen Lutheran School</t>
  </si>
  <si>
    <t>Saint Thomas Aquinas Academy - Marinette</t>
  </si>
  <si>
    <t>Saint Thomas Aquinas Academy - Milwaukee</t>
  </si>
  <si>
    <t>Saint Thomas Aquinas School - Waterford</t>
  </si>
  <si>
    <t>Siena Catholic Schools of Racine, Inc</t>
  </si>
  <si>
    <t>Stevens Point Christian Academy</t>
  </si>
  <si>
    <t>The City School</t>
  </si>
  <si>
    <t>Trinity Academy - Pewaukee</t>
  </si>
  <si>
    <t>Trinity Evangelical Lutheran School - Brillion</t>
  </si>
  <si>
    <t>Trinity Lutheran School - Caledonia</t>
  </si>
  <si>
    <t>Trinity Lutheran School - Marinette</t>
  </si>
  <si>
    <t>Trinity Lutheran School - Mequon</t>
  </si>
  <si>
    <t>Trinity Lutheran School - Merrill</t>
  </si>
  <si>
    <t>Trinity Lutheran School - Neenah</t>
  </si>
  <si>
    <t>Trinity Lutheran School - Oshkosh</t>
  </si>
  <si>
    <t>Trinity Lutheran School - Racine</t>
  </si>
  <si>
    <t>Trinity Lutheran School - Sheboygan</t>
  </si>
  <si>
    <t>Trinity Lutheran School - Waukesha</t>
  </si>
  <si>
    <t>Trinity Lutheran School - Wausau</t>
  </si>
  <si>
    <t>Trinity St. Luke's Lutheran School</t>
  </si>
  <si>
    <t>Valley Christian School - Osceola</t>
  </si>
  <si>
    <t>Valley Christian School - Oshkosh</t>
  </si>
  <si>
    <t>Waupaca Christian Academy</t>
  </si>
  <si>
    <t>Wisconsin Lutheran High School - Milwaukee</t>
  </si>
  <si>
    <t>Wisconsin Lutheran School - Racine</t>
  </si>
  <si>
    <t>Wolf River Lutheran High School</t>
  </si>
  <si>
    <t>Zion Lutheran School - Menomonee Falls</t>
  </si>
  <si>
    <t>Zion Lutheran School - Wayside</t>
  </si>
  <si>
    <t>Choice (excluding systems)</t>
  </si>
  <si>
    <t>System</t>
  </si>
  <si>
    <t>Aquinas High</t>
  </si>
  <si>
    <t>No</t>
  </si>
  <si>
    <t xml:space="preserve">Aquinas Catholic Schools </t>
  </si>
  <si>
    <t>Aquinas Middle</t>
  </si>
  <si>
    <t>Yes</t>
  </si>
  <si>
    <t>Bethlehem Evangelical Lutheran School</t>
  </si>
  <si>
    <t>Blessed Sacrament Elementary</t>
  </si>
  <si>
    <t>Cathedral Elementary</t>
  </si>
  <si>
    <t>Crown of Life Christian Academy</t>
  </si>
  <si>
    <t>High Point Christian School</t>
  </si>
  <si>
    <t>Holy Ghost Elementary School</t>
  </si>
  <si>
    <t>Newman Catholic Elementary School - Rothschild</t>
  </si>
  <si>
    <t xml:space="preserve">Newman Catholic Schools </t>
  </si>
  <si>
    <t>Newman Catholic Elementary School - Wausau</t>
  </si>
  <si>
    <t>Newman Catholic High</t>
  </si>
  <si>
    <t>Newman Catholic Middle</t>
  </si>
  <si>
    <t>Saint Patricks Elementary</t>
  </si>
  <si>
    <t>June 30, 2018 SNSP Reserve Balance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</si>
</sst>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0.0_);[Red]\(#,##0.0\)"/>
    <numFmt numFmtId="169" formatCode="_(&quot;$&quot;* #,##0.0_);_(&quot;$&quot;* \(#,##0.0\);_(&quot;$&quot;* &quot;-&quot;??_);_(@_)"/>
    <numFmt numFmtId="170" formatCode="_(&quot;$&quot;* #,##0_);_(&quot;$&quot;* \(#,##0\);_(&quot;$&quot;* &quot;-&quot;??_);_(@_)"/>
    <numFmt numFmtId="171" formatCode="[$-409]dddd\,\ mmmm\ dd\,\ yyyy"/>
    <numFmt numFmtId="172" formatCode="0.0%"/>
    <numFmt numFmtId="173" formatCode="0.000%"/>
    <numFmt numFmtId="174" formatCode="0.0000%"/>
    <numFmt numFmtId="175" formatCode="#,##0.0"/>
    <numFmt numFmtId="176" formatCode="#,##0.000"/>
    <numFmt numFmtId="177" formatCode="&quot;$&quot;#,##0.00"/>
    <numFmt numFmtId="178" formatCode="0_);\(0\)"/>
  </numFmts>
  <fonts count="61">
    <font>
      <sz val="11"/>
      <color theme="1"/>
      <name val="Calibri"/>
      <family val="2"/>
    </font>
    <font>
      <sz val="11"/>
      <color indexed="8"/>
      <name val="Calibri"/>
      <family val="2"/>
    </font>
    <font>
      <sz val="10"/>
      <name val="Arial"/>
      <family val="2"/>
    </font>
    <font>
      <i/>
      <sz val="8"/>
      <color indexed="8"/>
      <name val="Arial"/>
      <family val="2"/>
    </font>
    <font>
      <sz val="8"/>
      <name val="Arial"/>
      <family val="2"/>
    </font>
    <font>
      <b/>
      <i/>
      <sz val="8"/>
      <color indexed="8"/>
      <name val="Arial"/>
      <family val="2"/>
    </font>
    <font>
      <sz val="8"/>
      <color indexed="8"/>
      <name val="Arial"/>
      <family val="2"/>
    </font>
    <font>
      <b/>
      <u val="single"/>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10"/>
      <color indexed="8"/>
      <name val="Times New Roman"/>
      <family val="1"/>
    </font>
    <font>
      <b/>
      <sz val="10"/>
      <color indexed="8"/>
      <name val="Times New Roman"/>
      <family val="1"/>
    </font>
    <font>
      <b/>
      <sz val="11"/>
      <name val="Calibri"/>
      <family val="2"/>
    </font>
    <font>
      <sz val="11"/>
      <name val="Calibri"/>
      <family val="2"/>
    </font>
    <font>
      <b/>
      <sz val="10"/>
      <color indexed="8"/>
      <name val="Arial"/>
      <family val="2"/>
    </font>
    <font>
      <sz val="10"/>
      <color indexed="8"/>
      <name val="Arial"/>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10"/>
      <color theme="1"/>
      <name val="Times New Roman"/>
      <family val="1"/>
    </font>
    <font>
      <b/>
      <sz val="10"/>
      <color theme="1"/>
      <name val="Times New Roman"/>
      <family val="1"/>
    </font>
    <font>
      <b/>
      <sz val="10"/>
      <color theme="1"/>
      <name val="Arial"/>
      <family val="2"/>
    </font>
    <font>
      <sz val="10"/>
      <color theme="1"/>
      <name val="Arial"/>
      <family val="2"/>
    </font>
    <font>
      <i/>
      <sz val="8"/>
      <color theme="1"/>
      <name val="Arial"/>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style="mediu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medium"/>
      <bottom style="double"/>
    </border>
    <border>
      <left>
        <color indexed="63"/>
      </left>
      <right>
        <color indexed="63"/>
      </right>
      <top>
        <color indexed="63"/>
      </top>
      <bottom style="double"/>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style="thin"/>
      <right>
        <color indexed="63"/>
      </right>
      <top style="medium"/>
      <bottom style="medium"/>
    </border>
    <border>
      <left>
        <color indexed="63"/>
      </left>
      <right/>
      <top style="medium"/>
      <bottom style="medium"/>
    </border>
    <border>
      <left style="thin"/>
      <right/>
      <top style="thin"/>
      <bottom>
        <color indexed="63"/>
      </bottom>
    </border>
    <border>
      <left>
        <color indexed="63"/>
      </left>
      <right>
        <color indexed="63"/>
      </right>
      <top style="thin"/>
      <bottom>
        <color indexed="63"/>
      </bottom>
    </border>
    <border>
      <left>
        <color indexed="63"/>
      </left>
      <right/>
      <top style="thin"/>
      <bottom style="thin"/>
    </border>
    <border>
      <left style="thin"/>
      <right>
        <color indexed="63"/>
      </right>
      <top style="medium"/>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double"/>
    </border>
    <border>
      <left style="thin"/>
      <right/>
      <top style="thin"/>
      <bottom style="double"/>
    </border>
    <border>
      <left style="thin"/>
      <right style="thin"/>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top style="medium"/>
      <bottom>
        <color indexed="63"/>
      </bottom>
    </border>
    <border>
      <left>
        <color indexed="63"/>
      </left>
      <right style="thin"/>
      <top style="medium"/>
      <bottom style="thin"/>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uble"/>
    </border>
    <border>
      <left style="thin"/>
      <right style="thin"/>
      <top style="medium"/>
      <bottom style="double"/>
    </border>
    <border>
      <left>
        <color indexed="63"/>
      </left>
      <right/>
      <top style="thin"/>
      <bottom style="double"/>
    </border>
    <border>
      <left>
        <color indexed="63"/>
      </left>
      <right>
        <color indexed="63"/>
      </right>
      <top style="double"/>
      <bottom style="thin"/>
    </border>
    <border>
      <left style="thin"/>
      <right>
        <color indexed="63"/>
      </right>
      <top>
        <color indexed="63"/>
      </top>
      <bottom style="medium"/>
    </border>
    <border>
      <left>
        <color indexed="63"/>
      </left>
      <right>
        <color indexed="63"/>
      </right>
      <top style="medium"/>
      <bottom style="thin"/>
    </border>
    <border>
      <left style="thin"/>
      <right style="thin"/>
      <top style="medium"/>
      <bottom style="medium"/>
    </border>
    <border>
      <left style="thin"/>
      <right style="thin"/>
      <top>
        <color indexed="63"/>
      </top>
      <bottom style="double"/>
    </border>
    <border>
      <left style="medium"/>
      <right style="medium"/>
      <top style="medium"/>
      <bottom/>
    </border>
    <border>
      <left style="thin"/>
      <right style="medium"/>
      <top style="thin"/>
      <bottom style="thin"/>
    </border>
    <border>
      <left style="medium"/>
      <right style="thin"/>
      <top style="thin"/>
      <bottom style="thin"/>
    </border>
    <border>
      <left style="medium"/>
      <right style="medium"/>
      <top style="thin"/>
      <bottom style="thin"/>
    </border>
    <border>
      <left style="thin"/>
      <right>
        <color indexed="63"/>
      </right>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top style="medium"/>
      <bottom style="thin"/>
    </border>
    <border>
      <left/>
      <right style="medium"/>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310">
    <xf numFmtId="0" fontId="0" fillId="0" borderId="0" xfId="0" applyFont="1" applyAlignment="1">
      <alignment/>
    </xf>
    <xf numFmtId="0" fontId="53" fillId="0" borderId="9" xfId="61" applyFont="1" applyBorder="1" applyAlignment="1" applyProtection="1">
      <alignment horizontal="left"/>
      <protection/>
    </xf>
    <xf numFmtId="0" fontId="53" fillId="0" borderId="11" xfId="61" applyFont="1" applyBorder="1" applyAlignment="1" applyProtection="1">
      <alignment horizontal="left" indent="4"/>
      <protection/>
    </xf>
    <xf numFmtId="0" fontId="53" fillId="0" borderId="12" xfId="61" applyFont="1" applyBorder="1" applyAlignment="1" applyProtection="1">
      <alignment horizontal="left" indent="4"/>
      <protection/>
    </xf>
    <xf numFmtId="0" fontId="53" fillId="0" borderId="0" xfId="0" applyFont="1" applyAlignment="1" applyProtection="1">
      <alignment horizontal="center" vertical="center"/>
      <protection/>
    </xf>
    <xf numFmtId="0" fontId="53" fillId="0" borderId="0" xfId="0" applyFont="1" applyBorder="1" applyAlignment="1" applyProtection="1">
      <alignment/>
      <protection/>
    </xf>
    <xf numFmtId="0" fontId="53" fillId="0" borderId="0" xfId="0" applyFont="1" applyAlignment="1" applyProtection="1">
      <alignment/>
      <protection/>
    </xf>
    <xf numFmtId="0" fontId="53" fillId="0" borderId="11" xfId="0" applyFont="1" applyBorder="1" applyAlignment="1" applyProtection="1">
      <alignment horizontal="center"/>
      <protection/>
    </xf>
    <xf numFmtId="0" fontId="53" fillId="0" borderId="12" xfId="0" applyFont="1" applyBorder="1" applyAlignment="1" applyProtection="1">
      <alignment horizontal="center"/>
      <protection/>
    </xf>
    <xf numFmtId="0" fontId="53" fillId="0" borderId="13" xfId="0" applyFont="1" applyBorder="1" applyAlignment="1" applyProtection="1">
      <alignment horizontal="center"/>
      <protection/>
    </xf>
    <xf numFmtId="0" fontId="54" fillId="0" borderId="14" xfId="0" applyFont="1" applyBorder="1" applyAlignment="1" applyProtection="1">
      <alignment/>
      <protection/>
    </xf>
    <xf numFmtId="0" fontId="54" fillId="0" borderId="13" xfId="0" applyFont="1" applyBorder="1" applyAlignment="1" applyProtection="1">
      <alignment/>
      <protection/>
    </xf>
    <xf numFmtId="0" fontId="53" fillId="33" borderId="15" xfId="0" applyFont="1" applyFill="1" applyBorder="1" applyAlignment="1" applyProtection="1">
      <alignment horizontal="center"/>
      <protection/>
    </xf>
    <xf numFmtId="0" fontId="53" fillId="33" borderId="15" xfId="0" applyFont="1" applyFill="1" applyBorder="1" applyAlignment="1" applyProtection="1">
      <alignment/>
      <protection/>
    </xf>
    <xf numFmtId="0" fontId="55" fillId="33" borderId="15" xfId="0" applyFont="1" applyFill="1" applyBorder="1" applyAlignment="1" applyProtection="1">
      <alignment/>
      <protection/>
    </xf>
    <xf numFmtId="0" fontId="53" fillId="0" borderId="11" xfId="0" applyFont="1" applyBorder="1" applyAlignment="1" applyProtection="1">
      <alignment horizontal="left" indent="1"/>
      <protection/>
    </xf>
    <xf numFmtId="0" fontId="53" fillId="0" borderId="16" xfId="0" applyFont="1" applyBorder="1" applyAlignment="1" applyProtection="1">
      <alignment horizontal="center"/>
      <protection/>
    </xf>
    <xf numFmtId="0" fontId="53" fillId="0" borderId="17" xfId="0" applyFont="1" applyBorder="1" applyAlignment="1" applyProtection="1">
      <alignment horizontal="center"/>
      <protection/>
    </xf>
    <xf numFmtId="0" fontId="55" fillId="0" borderId="0" xfId="0" applyFont="1" applyAlignment="1" applyProtection="1">
      <alignment/>
      <protection/>
    </xf>
    <xf numFmtId="0" fontId="53" fillId="0" borderId="18" xfId="0" applyFont="1" applyBorder="1" applyAlignment="1" applyProtection="1">
      <alignment horizontal="center" vertical="center"/>
      <protection/>
    </xf>
    <xf numFmtId="0" fontId="53" fillId="0" borderId="19" xfId="0" applyFont="1" applyBorder="1" applyAlignment="1" applyProtection="1">
      <alignment horizontal="center"/>
      <protection/>
    </xf>
    <xf numFmtId="0" fontId="53" fillId="0" borderId="20" xfId="0" applyFont="1" applyBorder="1" applyAlignment="1" applyProtection="1">
      <alignment horizontal="center"/>
      <protection/>
    </xf>
    <xf numFmtId="10" fontId="56" fillId="0" borderId="14" xfId="65" applyNumberFormat="1" applyFont="1" applyBorder="1" applyAlignment="1" applyProtection="1">
      <alignment/>
      <protection/>
    </xf>
    <xf numFmtId="0" fontId="53" fillId="0" borderId="21" xfId="0" applyFont="1" applyBorder="1" applyAlignment="1" applyProtection="1">
      <alignment horizontal="center"/>
      <protection/>
    </xf>
    <xf numFmtId="0" fontId="53" fillId="0" borderId="19" xfId="0" applyFont="1" applyBorder="1" applyAlignment="1" applyProtection="1">
      <alignment horizontal="left" indent="1"/>
      <protection/>
    </xf>
    <xf numFmtId="0" fontId="53" fillId="0" borderId="22" xfId="61" applyFont="1" applyBorder="1" applyAlignment="1" applyProtection="1">
      <alignment horizontal="left"/>
      <protection/>
    </xf>
    <xf numFmtId="0" fontId="53" fillId="0" borderId="16" xfId="61" applyFont="1" applyBorder="1" applyAlignment="1" applyProtection="1">
      <alignment horizontal="left" indent="4"/>
      <protection/>
    </xf>
    <xf numFmtId="0" fontId="53" fillId="0" borderId="23" xfId="61" applyFont="1" applyBorder="1" applyAlignment="1" applyProtection="1">
      <alignment horizontal="left"/>
      <protection/>
    </xf>
    <xf numFmtId="0" fontId="53" fillId="0" borderId="20" xfId="61" applyFont="1" applyBorder="1" applyAlignment="1" applyProtection="1">
      <alignment horizontal="left" indent="4"/>
      <protection/>
    </xf>
    <xf numFmtId="0" fontId="54" fillId="0" borderId="24" xfId="0" applyFont="1" applyBorder="1" applyAlignment="1" applyProtection="1">
      <alignment/>
      <protection/>
    </xf>
    <xf numFmtId="0" fontId="54" fillId="0" borderId="19" xfId="0" applyFont="1" applyBorder="1" applyAlignment="1" applyProtection="1">
      <alignment/>
      <protection/>
    </xf>
    <xf numFmtId="0" fontId="54" fillId="0" borderId="24" xfId="61" applyFont="1" applyBorder="1" applyAlignment="1" applyProtection="1">
      <alignment horizontal="left"/>
      <protection/>
    </xf>
    <xf numFmtId="0" fontId="54" fillId="0" borderId="19" xfId="61" applyFont="1" applyBorder="1" applyAlignment="1" applyProtection="1">
      <alignment horizontal="left" indent="1"/>
      <protection/>
    </xf>
    <xf numFmtId="0" fontId="54" fillId="0" borderId="25" xfId="0" applyFont="1" applyBorder="1" applyAlignment="1" applyProtection="1">
      <alignment/>
      <protection/>
    </xf>
    <xf numFmtId="0" fontId="54" fillId="0" borderId="18" xfId="0" applyFont="1" applyBorder="1" applyAlignment="1" applyProtection="1">
      <alignment/>
      <protection/>
    </xf>
    <xf numFmtId="0" fontId="54" fillId="0" borderId="15" xfId="0" applyFont="1" applyFill="1" applyBorder="1" applyAlignment="1" applyProtection="1">
      <alignment horizontal="center"/>
      <protection/>
    </xf>
    <xf numFmtId="0" fontId="54" fillId="0" borderId="15" xfId="0" applyFont="1" applyFill="1" applyBorder="1" applyAlignment="1" applyProtection="1">
      <alignment horizontal="center" wrapText="1"/>
      <protection/>
    </xf>
    <xf numFmtId="0" fontId="54" fillId="0" borderId="24" xfId="0" applyFont="1" applyBorder="1" applyAlignment="1" applyProtection="1">
      <alignment horizontal="left"/>
      <protection/>
    </xf>
    <xf numFmtId="0" fontId="53" fillId="0" borderId="11" xfId="0" applyFont="1" applyBorder="1" applyAlignment="1" applyProtection="1">
      <alignment horizontal="left" indent="4"/>
      <protection/>
    </xf>
    <xf numFmtId="0" fontId="53" fillId="0" borderId="26" xfId="0" applyFont="1" applyBorder="1" applyAlignment="1" applyProtection="1">
      <alignment horizontal="left"/>
      <protection/>
    </xf>
    <xf numFmtId="0" fontId="53" fillId="0" borderId="21" xfId="61" applyFont="1" applyBorder="1" applyAlignment="1" applyProtection="1">
      <alignment horizontal="left" indent="4"/>
      <protection/>
    </xf>
    <xf numFmtId="0" fontId="53" fillId="33" borderId="0" xfId="0" applyFont="1" applyFill="1" applyBorder="1" applyAlignment="1" applyProtection="1">
      <alignment/>
      <protection/>
    </xf>
    <xf numFmtId="0" fontId="53" fillId="0" borderId="27" xfId="0" applyFont="1" applyBorder="1" applyAlignment="1" applyProtection="1">
      <alignment horizontal="left"/>
      <protection/>
    </xf>
    <xf numFmtId="0" fontId="54" fillId="0" borderId="25" xfId="0" applyFont="1" applyBorder="1" applyAlignment="1" applyProtection="1">
      <alignment horizontal="left"/>
      <protection/>
    </xf>
    <xf numFmtId="0" fontId="53" fillId="0" borderId="0" xfId="61" applyFont="1" applyBorder="1" applyAlignment="1" applyProtection="1">
      <alignment horizontal="left"/>
      <protection/>
    </xf>
    <xf numFmtId="0" fontId="53" fillId="0" borderId="15" xfId="61" applyFont="1" applyBorder="1" applyAlignment="1" applyProtection="1">
      <alignment horizontal="left"/>
      <protection/>
    </xf>
    <xf numFmtId="0" fontId="53" fillId="0" borderId="28" xfId="61" applyFont="1" applyBorder="1" applyAlignment="1" applyProtection="1">
      <alignment horizontal="left"/>
      <protection/>
    </xf>
    <xf numFmtId="0" fontId="54" fillId="0" borderId="25" xfId="61" applyFont="1" applyBorder="1" applyAlignment="1" applyProtection="1">
      <alignment horizontal="left"/>
      <protection/>
    </xf>
    <xf numFmtId="0" fontId="54" fillId="0" borderId="0" xfId="0" applyFont="1" applyFill="1" applyBorder="1" applyAlignment="1" applyProtection="1">
      <alignment horizontal="center" vertical="center"/>
      <protection/>
    </xf>
    <xf numFmtId="0" fontId="53" fillId="33" borderId="26" xfId="0" applyFont="1" applyFill="1" applyBorder="1" applyAlignment="1" applyProtection="1">
      <alignment/>
      <protection/>
    </xf>
    <xf numFmtId="0" fontId="53" fillId="33" borderId="22" xfId="0" applyFont="1" applyFill="1" applyBorder="1" applyAlignment="1" applyProtection="1">
      <alignment/>
      <protection/>
    </xf>
    <xf numFmtId="0" fontId="56" fillId="0" borderId="29" xfId="0" applyFont="1" applyBorder="1" applyAlignment="1" applyProtection="1">
      <alignment horizontal="center"/>
      <protection/>
    </xf>
    <xf numFmtId="0" fontId="53" fillId="0" borderId="9" xfId="61" applyFont="1" applyBorder="1" applyAlignment="1" applyProtection="1">
      <alignment/>
      <protection/>
    </xf>
    <xf numFmtId="0" fontId="53" fillId="0" borderId="28" xfId="61" applyFont="1" applyBorder="1" applyAlignment="1" applyProtection="1">
      <alignment/>
      <protection/>
    </xf>
    <xf numFmtId="0" fontId="53" fillId="0" borderId="26" xfId="61" applyFont="1" applyBorder="1" applyAlignment="1" applyProtection="1">
      <alignment/>
      <protection/>
    </xf>
    <xf numFmtId="0" fontId="53" fillId="0" borderId="27" xfId="61" applyFont="1" applyBorder="1" applyAlignment="1" applyProtection="1">
      <alignment/>
      <protection/>
    </xf>
    <xf numFmtId="0" fontId="53" fillId="0" borderId="30" xfId="61" applyFont="1" applyBorder="1" applyAlignment="1" applyProtection="1">
      <alignment/>
      <protection/>
    </xf>
    <xf numFmtId="0" fontId="53" fillId="0" borderId="31" xfId="61" applyFont="1" applyBorder="1" applyAlignment="1" applyProtection="1">
      <alignment/>
      <protection/>
    </xf>
    <xf numFmtId="0" fontId="53" fillId="0" borderId="23" xfId="0" applyFont="1" applyBorder="1" applyAlignment="1" applyProtection="1">
      <alignment/>
      <protection/>
    </xf>
    <xf numFmtId="0" fontId="53" fillId="0" borderId="15" xfId="0" applyFont="1" applyBorder="1" applyAlignment="1" applyProtection="1">
      <alignment/>
      <protection/>
    </xf>
    <xf numFmtId="0" fontId="54" fillId="0" borderId="24" xfId="61" applyFont="1" applyBorder="1" applyAlignment="1" applyProtection="1">
      <alignment/>
      <protection/>
    </xf>
    <xf numFmtId="0" fontId="54" fillId="0" borderId="25" xfId="61" applyFont="1" applyBorder="1" applyAlignment="1" applyProtection="1">
      <alignment/>
      <protection/>
    </xf>
    <xf numFmtId="0" fontId="53" fillId="0" borderId="16" xfId="0" applyFont="1" applyFill="1" applyBorder="1" applyAlignment="1" applyProtection="1">
      <alignment/>
      <protection/>
    </xf>
    <xf numFmtId="0" fontId="53" fillId="0" borderId="32" xfId="0" applyFont="1" applyBorder="1" applyAlignment="1" applyProtection="1">
      <alignment horizontal="center"/>
      <protection/>
    </xf>
    <xf numFmtId="41" fontId="55" fillId="34" borderId="33" xfId="42" applyNumberFormat="1" applyFont="1" applyFill="1" applyBorder="1" applyAlignment="1" applyProtection="1">
      <alignment horizontal="center"/>
      <protection locked="0"/>
    </xf>
    <xf numFmtId="0" fontId="0" fillId="0" borderId="34" xfId="0" applyFont="1" applyBorder="1" applyAlignment="1">
      <alignment/>
    </xf>
    <xf numFmtId="0" fontId="0" fillId="0" borderId="0" xfId="0" applyFont="1" applyAlignment="1">
      <alignment/>
    </xf>
    <xf numFmtId="43" fontId="55" fillId="0" borderId="9" xfId="42" applyNumberFormat="1" applyFont="1" applyFill="1" applyBorder="1" applyAlignment="1" applyProtection="1">
      <alignment/>
      <protection/>
    </xf>
    <xf numFmtId="43" fontId="55" fillId="0" borderId="30" xfId="42" applyNumberFormat="1" applyFont="1" applyFill="1" applyBorder="1" applyAlignment="1" applyProtection="1">
      <alignment/>
      <protection/>
    </xf>
    <xf numFmtId="0" fontId="53" fillId="0" borderId="35" xfId="0" applyFont="1" applyBorder="1" applyAlignment="1" applyProtection="1">
      <alignment horizontal="center"/>
      <protection/>
    </xf>
    <xf numFmtId="0" fontId="54" fillId="0" borderId="36" xfId="61" applyFont="1" applyBorder="1" applyAlignment="1" applyProtection="1">
      <alignment horizontal="left"/>
      <protection/>
    </xf>
    <xf numFmtId="0" fontId="54" fillId="0" borderId="37" xfId="61" applyFont="1" applyBorder="1" applyAlignment="1" applyProtection="1">
      <alignment horizontal="left"/>
      <protection/>
    </xf>
    <xf numFmtId="0" fontId="54" fillId="0" borderId="35" xfId="61" applyFont="1" applyBorder="1" applyAlignment="1" applyProtection="1">
      <alignment horizontal="left" indent="1"/>
      <protection/>
    </xf>
    <xf numFmtId="0" fontId="53" fillId="0" borderId="22" xfId="0" applyFont="1" applyFill="1" applyBorder="1" applyAlignment="1" applyProtection="1">
      <alignment/>
      <protection/>
    </xf>
    <xf numFmtId="0" fontId="53" fillId="0" borderId="0" xfId="0" applyFont="1" applyFill="1" applyBorder="1" applyAlignment="1" applyProtection="1">
      <alignment/>
      <protection/>
    </xf>
    <xf numFmtId="0" fontId="53" fillId="0" borderId="9" xfId="0" applyFont="1" applyFill="1" applyBorder="1" applyAlignment="1" applyProtection="1">
      <alignment horizontal="left"/>
      <protection/>
    </xf>
    <xf numFmtId="0" fontId="53" fillId="0" borderId="28" xfId="0" applyFont="1" applyFill="1" applyBorder="1" applyAlignment="1" applyProtection="1">
      <alignment horizontal="left"/>
      <protection/>
    </xf>
    <xf numFmtId="0" fontId="53" fillId="0" borderId="11" xfId="0" applyFont="1" applyFill="1" applyBorder="1" applyAlignment="1" applyProtection="1">
      <alignment horizontal="left" indent="4"/>
      <protection/>
    </xf>
    <xf numFmtId="0" fontId="53" fillId="0" borderId="24" xfId="0" applyFont="1" applyFill="1" applyBorder="1" applyAlignment="1" applyProtection="1">
      <alignment horizontal="left"/>
      <protection/>
    </xf>
    <xf numFmtId="0" fontId="53" fillId="0" borderId="25" xfId="0" applyFont="1" applyFill="1" applyBorder="1" applyAlignment="1" applyProtection="1">
      <alignment horizontal="left"/>
      <protection/>
    </xf>
    <xf numFmtId="0" fontId="53" fillId="0" borderId="19" xfId="61" applyFont="1" applyFill="1" applyBorder="1" applyAlignment="1" applyProtection="1">
      <alignment horizontal="left" indent="4"/>
      <protection/>
    </xf>
    <xf numFmtId="0" fontId="0" fillId="0" borderId="34" xfId="0" applyFont="1" applyFill="1" applyBorder="1" applyAlignment="1">
      <alignment/>
    </xf>
    <xf numFmtId="0" fontId="30" fillId="0" borderId="34" xfId="0" applyFont="1" applyFill="1" applyBorder="1" applyAlignment="1">
      <alignment/>
    </xf>
    <xf numFmtId="2" fontId="30" fillId="0" borderId="34" xfId="0" applyNumberFormat="1" applyFont="1" applyFill="1" applyBorder="1" applyAlignment="1">
      <alignment/>
    </xf>
    <xf numFmtId="2" fontId="0" fillId="0" borderId="34" xfId="0" applyNumberFormat="1" applyFont="1" applyFill="1" applyBorder="1" applyAlignment="1">
      <alignment/>
    </xf>
    <xf numFmtId="2" fontId="0" fillId="0" borderId="34" xfId="0" applyNumberFormat="1" applyFont="1" applyBorder="1" applyAlignment="1">
      <alignment/>
    </xf>
    <xf numFmtId="4" fontId="0" fillId="0" borderId="34" xfId="0" applyNumberFormat="1" applyFont="1" applyFill="1" applyBorder="1" applyAlignment="1">
      <alignment/>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horizontal="left"/>
      <protection/>
    </xf>
    <xf numFmtId="43" fontId="58" fillId="0" borderId="0" xfId="42" applyFont="1" applyAlignment="1" applyProtection="1">
      <alignment/>
      <protection/>
    </xf>
    <xf numFmtId="0" fontId="53" fillId="0" borderId="22" xfId="0" applyFont="1" applyBorder="1" applyAlignment="1" applyProtection="1">
      <alignment horizontal="left"/>
      <protection/>
    </xf>
    <xf numFmtId="0" fontId="53" fillId="0" borderId="0" xfId="0" applyFont="1" applyBorder="1" applyAlignment="1" applyProtection="1">
      <alignment horizontal="left"/>
      <protection/>
    </xf>
    <xf numFmtId="0" fontId="53" fillId="0" borderId="0" xfId="0" applyFont="1" applyBorder="1" applyAlignment="1" applyProtection="1">
      <alignment horizontal="left" indent="1"/>
      <protection/>
    </xf>
    <xf numFmtId="0" fontId="53" fillId="0" borderId="9" xfId="0" applyFont="1" applyBorder="1" applyAlignment="1" applyProtection="1">
      <alignment horizontal="left"/>
      <protection/>
    </xf>
    <xf numFmtId="0" fontId="53" fillId="0" borderId="28" xfId="0" applyFont="1" applyBorder="1" applyAlignment="1" applyProtection="1">
      <alignment horizontal="left"/>
      <protection/>
    </xf>
    <xf numFmtId="0" fontId="53" fillId="0" borderId="30" xfId="61" applyFont="1" applyBorder="1" applyAlignment="1" applyProtection="1">
      <alignment horizontal="left"/>
      <protection/>
    </xf>
    <xf numFmtId="0" fontId="53" fillId="0" borderId="31" xfId="61" applyFont="1" applyBorder="1" applyAlignment="1" applyProtection="1">
      <alignment horizontal="left"/>
      <protection/>
    </xf>
    <xf numFmtId="0" fontId="54" fillId="0" borderId="34" xfId="0" applyFont="1" applyFill="1" applyBorder="1" applyAlignment="1" applyProtection="1">
      <alignment horizontal="center" wrapText="1"/>
      <protection/>
    </xf>
    <xf numFmtId="0" fontId="53" fillId="0" borderId="28" xfId="0" applyFont="1" applyBorder="1" applyAlignment="1" applyProtection="1">
      <alignment horizontal="left" indent="1"/>
      <protection/>
    </xf>
    <xf numFmtId="0" fontId="53" fillId="0" borderId="25" xfId="0" applyFont="1" applyBorder="1" applyAlignment="1" applyProtection="1">
      <alignment horizontal="left"/>
      <protection/>
    </xf>
    <xf numFmtId="0" fontId="53" fillId="0" borderId="25" xfId="0" applyFont="1" applyBorder="1" applyAlignment="1" applyProtection="1">
      <alignment horizontal="left" indent="1"/>
      <protection/>
    </xf>
    <xf numFmtId="0" fontId="53" fillId="0" borderId="38" xfId="0" applyFont="1" applyBorder="1" applyAlignment="1" applyProtection="1">
      <alignment/>
      <protection/>
    </xf>
    <xf numFmtId="0" fontId="53" fillId="0" borderId="23" xfId="0" applyFont="1" applyFill="1" applyBorder="1" applyAlignment="1" applyProtection="1">
      <alignment/>
      <protection/>
    </xf>
    <xf numFmtId="0" fontId="53" fillId="0" borderId="15" xfId="0" applyFont="1" applyFill="1" applyBorder="1" applyAlignment="1" applyProtection="1">
      <alignment/>
      <protection/>
    </xf>
    <xf numFmtId="0" fontId="53" fillId="0" borderId="20" xfId="0" applyFont="1" applyFill="1" applyBorder="1" applyAlignment="1" applyProtection="1">
      <alignment/>
      <protection/>
    </xf>
    <xf numFmtId="0" fontId="53" fillId="0" borderId="38" xfId="0" applyFont="1" applyBorder="1" applyAlignment="1" applyProtection="1">
      <alignment horizontal="center"/>
      <protection/>
    </xf>
    <xf numFmtId="0" fontId="54" fillId="0" borderId="9" xfId="0" applyFont="1" applyFill="1" applyBorder="1" applyAlignment="1" applyProtection="1">
      <alignment horizontal="center" wrapText="1"/>
      <protection/>
    </xf>
    <xf numFmtId="0" fontId="53" fillId="33" borderId="0" xfId="0" applyFont="1" applyFill="1" applyBorder="1" applyAlignment="1" applyProtection="1">
      <alignment horizontal="center"/>
      <protection/>
    </xf>
    <xf numFmtId="0" fontId="53" fillId="0" borderId="15" xfId="0" applyFont="1" applyFill="1" applyBorder="1" applyAlignment="1" applyProtection="1">
      <alignment horizontal="center"/>
      <protection/>
    </xf>
    <xf numFmtId="37" fontId="55" fillId="34" borderId="39" xfId="42" applyNumberFormat="1" applyFont="1" applyFill="1" applyBorder="1" applyAlignment="1" applyProtection="1">
      <alignment/>
      <protection locked="0"/>
    </xf>
    <xf numFmtId="37" fontId="55" fillId="34" borderId="34" xfId="42" applyNumberFormat="1" applyFont="1" applyFill="1" applyBorder="1" applyAlignment="1" applyProtection="1">
      <alignment/>
      <protection locked="0"/>
    </xf>
    <xf numFmtId="37" fontId="55" fillId="34" borderId="40" xfId="42" applyNumberFormat="1" applyFont="1" applyFill="1" applyBorder="1" applyAlignment="1" applyProtection="1">
      <alignment/>
      <protection locked="0"/>
    </xf>
    <xf numFmtId="0" fontId="55" fillId="33" borderId="41" xfId="0" applyFont="1" applyFill="1" applyBorder="1" applyAlignment="1" applyProtection="1">
      <alignment/>
      <protection/>
    </xf>
    <xf numFmtId="0" fontId="55" fillId="33" borderId="42" xfId="0" applyFont="1" applyFill="1" applyBorder="1" applyAlignment="1" applyProtection="1">
      <alignment/>
      <protection/>
    </xf>
    <xf numFmtId="0" fontId="54" fillId="0" borderId="29" xfId="61" applyFont="1" applyBorder="1" applyAlignment="1" applyProtection="1">
      <alignment/>
      <protection/>
    </xf>
    <xf numFmtId="0" fontId="54" fillId="0" borderId="43" xfId="61" applyFont="1" applyBorder="1" applyAlignment="1" applyProtection="1">
      <alignment/>
      <protection/>
    </xf>
    <xf numFmtId="0" fontId="56" fillId="33" borderId="44" xfId="61" applyFont="1" applyFill="1" applyBorder="1" applyAlignment="1" applyProtection="1">
      <alignment/>
      <protection/>
    </xf>
    <xf numFmtId="0" fontId="53" fillId="0" borderId="28" xfId="0" applyFont="1" applyBorder="1" applyAlignment="1" applyProtection="1">
      <alignment horizontal="center" vertical="center"/>
      <protection/>
    </xf>
    <xf numFmtId="0" fontId="53" fillId="0" borderId="45" xfId="0" applyFont="1" applyBorder="1" applyAlignment="1" applyProtection="1">
      <alignment horizontal="center" vertical="center"/>
      <protection/>
    </xf>
    <xf numFmtId="0" fontId="53" fillId="33" borderId="22" xfId="0" applyFont="1" applyFill="1" applyBorder="1" applyAlignment="1" applyProtection="1">
      <alignment horizontal="center"/>
      <protection/>
    </xf>
    <xf numFmtId="0" fontId="54" fillId="0" borderId="9" xfId="0" applyFont="1" applyBorder="1" applyAlignment="1" applyProtection="1">
      <alignment horizontal="center"/>
      <protection/>
    </xf>
    <xf numFmtId="0" fontId="53" fillId="33" borderId="14" xfId="0" applyFont="1" applyFill="1" applyBorder="1" applyAlignment="1" applyProtection="1">
      <alignment/>
      <protection/>
    </xf>
    <xf numFmtId="0" fontId="54" fillId="0" borderId="15" xfId="0" applyFont="1" applyFill="1" applyBorder="1" applyAlignment="1" applyProtection="1">
      <alignment horizontal="center" textRotation="90"/>
      <protection/>
    </xf>
    <xf numFmtId="0" fontId="55" fillId="33" borderId="46" xfId="0" applyFont="1" applyFill="1" applyBorder="1" applyAlignment="1" applyProtection="1">
      <alignment/>
      <protection/>
    </xf>
    <xf numFmtId="0" fontId="53" fillId="33" borderId="46" xfId="0" applyFont="1" applyFill="1" applyBorder="1" applyAlignment="1" applyProtection="1">
      <alignment horizontal="center"/>
      <protection/>
    </xf>
    <xf numFmtId="0" fontId="53" fillId="0" borderId="20" xfId="0" applyFont="1" applyBorder="1" applyAlignment="1" applyProtection="1">
      <alignment/>
      <protection/>
    </xf>
    <xf numFmtId="0" fontId="53" fillId="0" borderId="15" xfId="0" applyFont="1" applyBorder="1" applyAlignment="1" applyProtection="1">
      <alignment/>
      <protection/>
    </xf>
    <xf numFmtId="0" fontId="53" fillId="33" borderId="23" xfId="0" applyFont="1" applyFill="1" applyBorder="1" applyAlignment="1" applyProtection="1">
      <alignment horizontal="center"/>
      <protection/>
    </xf>
    <xf numFmtId="0" fontId="54" fillId="0" borderId="9" xfId="0" applyFont="1" applyBorder="1" applyAlignment="1" applyProtection="1">
      <alignment horizontal="center" vertical="center"/>
      <protection/>
    </xf>
    <xf numFmtId="0" fontId="54" fillId="0" borderId="33" xfId="0" applyFont="1" applyBorder="1" applyAlignment="1" applyProtection="1">
      <alignment horizontal="center" vertical="center"/>
      <protection/>
    </xf>
    <xf numFmtId="0" fontId="54" fillId="0" borderId="30" xfId="0" applyFont="1" applyBorder="1" applyAlignment="1" applyProtection="1">
      <alignment horizontal="center"/>
      <protection/>
    </xf>
    <xf numFmtId="0" fontId="53" fillId="0" borderId="15" xfId="0" applyFont="1" applyBorder="1" applyAlignment="1" applyProtection="1">
      <alignment horizontal="center" vertical="center"/>
      <protection/>
    </xf>
    <xf numFmtId="0" fontId="54" fillId="0" borderId="23" xfId="0" applyFont="1" applyBorder="1" applyAlignment="1" applyProtection="1">
      <alignment horizontal="center" vertical="center"/>
      <protection/>
    </xf>
    <xf numFmtId="41" fontId="55" fillId="34" borderId="9" xfId="42" applyNumberFormat="1" applyFont="1" applyFill="1" applyBorder="1" applyAlignment="1" applyProtection="1">
      <alignment horizontal="center"/>
      <protection locked="0"/>
    </xf>
    <xf numFmtId="37" fontId="55" fillId="0" borderId="23" xfId="42" applyNumberFormat="1" applyFont="1" applyFill="1" applyBorder="1" applyAlignment="1" applyProtection="1">
      <alignment/>
      <protection/>
    </xf>
    <xf numFmtId="37" fontId="55" fillId="0" borderId="9" xfId="42" applyNumberFormat="1" applyFont="1" applyFill="1" applyBorder="1" applyAlignment="1" applyProtection="1">
      <alignment/>
      <protection/>
    </xf>
    <xf numFmtId="0" fontId="4" fillId="0" borderId="34" xfId="0" applyFont="1" applyFill="1" applyBorder="1" applyAlignment="1" applyProtection="1">
      <alignment/>
      <protection/>
    </xf>
    <xf numFmtId="0" fontId="53" fillId="0" borderId="34" xfId="0" applyFont="1" applyFill="1" applyBorder="1" applyAlignment="1" applyProtection="1">
      <alignment/>
      <protection/>
    </xf>
    <xf numFmtId="0" fontId="53" fillId="35" borderId="34" xfId="0" applyFont="1" applyFill="1" applyBorder="1" applyAlignment="1" applyProtection="1">
      <alignment/>
      <protection/>
    </xf>
    <xf numFmtId="41" fontId="53" fillId="33" borderId="9" xfId="0" applyNumberFormat="1" applyFont="1" applyFill="1" applyBorder="1" applyAlignment="1" applyProtection="1">
      <alignment horizontal="left" indent="1"/>
      <protection/>
    </xf>
    <xf numFmtId="41" fontId="55" fillId="34" borderId="9" xfId="42" applyNumberFormat="1" applyFont="1" applyFill="1" applyBorder="1" applyAlignment="1" applyProtection="1">
      <alignment/>
      <protection locked="0"/>
    </xf>
    <xf numFmtId="41" fontId="53" fillId="33" borderId="26" xfId="0" applyNumberFormat="1" applyFont="1" applyFill="1" applyBorder="1" applyAlignment="1" applyProtection="1">
      <alignment/>
      <protection/>
    </xf>
    <xf numFmtId="41" fontId="53" fillId="33" borderId="22" xfId="0" applyNumberFormat="1" applyFont="1" applyFill="1" applyBorder="1" applyAlignment="1" applyProtection="1">
      <alignment/>
      <protection/>
    </xf>
    <xf numFmtId="41" fontId="55" fillId="34" borderId="26" xfId="42" applyNumberFormat="1" applyFont="1" applyFill="1" applyBorder="1" applyAlignment="1" applyProtection="1">
      <alignment/>
      <protection locked="0"/>
    </xf>
    <xf numFmtId="41" fontId="55" fillId="34" borderId="30" xfId="42" applyNumberFormat="1" applyFont="1" applyFill="1" applyBorder="1" applyAlignment="1" applyProtection="1">
      <alignment/>
      <protection locked="0"/>
    </xf>
    <xf numFmtId="41" fontId="53" fillId="33" borderId="47" xfId="0" applyNumberFormat="1" applyFont="1" applyFill="1" applyBorder="1" applyAlignment="1" applyProtection="1">
      <alignment/>
      <protection/>
    </xf>
    <xf numFmtId="41" fontId="53" fillId="33" borderId="25" xfId="0" applyNumberFormat="1" applyFont="1" applyFill="1" applyBorder="1" applyAlignment="1" applyProtection="1">
      <alignment horizontal="left" indent="1"/>
      <protection/>
    </xf>
    <xf numFmtId="41" fontId="53" fillId="33" borderId="0" xfId="61" applyNumberFormat="1" applyFont="1" applyFill="1" applyBorder="1" applyAlignment="1" applyProtection="1">
      <alignment horizontal="left" indent="4"/>
      <protection/>
    </xf>
    <xf numFmtId="41" fontId="55" fillId="34" borderId="22" xfId="42" applyNumberFormat="1" applyFont="1" applyFill="1" applyBorder="1" applyAlignment="1" applyProtection="1">
      <alignment/>
      <protection locked="0"/>
    </xf>
    <xf numFmtId="41" fontId="54" fillId="33" borderId="25" xfId="0" applyNumberFormat="1" applyFont="1" applyFill="1" applyBorder="1" applyAlignment="1" applyProtection="1">
      <alignment/>
      <protection/>
    </xf>
    <xf numFmtId="41" fontId="55" fillId="34" borderId="23" xfId="42" applyNumberFormat="1" applyFont="1" applyFill="1" applyBorder="1" applyAlignment="1" applyProtection="1">
      <alignment/>
      <protection locked="0"/>
    </xf>
    <xf numFmtId="41" fontId="53" fillId="33" borderId="36" xfId="0" applyNumberFormat="1" applyFont="1" applyFill="1" applyBorder="1" applyAlignment="1" applyProtection="1">
      <alignment/>
      <protection/>
    </xf>
    <xf numFmtId="41" fontId="54" fillId="33" borderId="37" xfId="61" applyNumberFormat="1" applyFont="1" applyFill="1" applyBorder="1" applyAlignment="1" applyProtection="1">
      <alignment horizontal="left" indent="1"/>
      <protection/>
    </xf>
    <xf numFmtId="41" fontId="55" fillId="34" borderId="24" xfId="42" applyNumberFormat="1" applyFont="1" applyFill="1" applyBorder="1" applyAlignment="1" applyProtection="1">
      <alignment/>
      <protection locked="0"/>
    </xf>
    <xf numFmtId="41" fontId="54" fillId="33" borderId="18" xfId="0" applyNumberFormat="1" applyFont="1" applyFill="1" applyBorder="1" applyAlignment="1" applyProtection="1">
      <alignment/>
      <protection/>
    </xf>
    <xf numFmtId="41" fontId="55" fillId="35" borderId="23" xfId="42" applyNumberFormat="1" applyFont="1" applyFill="1" applyBorder="1" applyAlignment="1" applyProtection="1">
      <alignment/>
      <protection/>
    </xf>
    <xf numFmtId="41" fontId="55" fillId="35" borderId="26" xfId="42" applyNumberFormat="1" applyFont="1" applyFill="1" applyBorder="1" applyAlignment="1" applyProtection="1">
      <alignment/>
      <protection/>
    </xf>
    <xf numFmtId="41" fontId="55" fillId="0" borderId="48" xfId="42" applyNumberFormat="1" applyFont="1" applyBorder="1" applyAlignment="1" applyProtection="1">
      <alignment/>
      <protection/>
    </xf>
    <xf numFmtId="41" fontId="55" fillId="35" borderId="30" xfId="42" applyNumberFormat="1" applyFont="1" applyFill="1" applyBorder="1" applyAlignment="1" applyProtection="1">
      <alignment/>
      <protection/>
    </xf>
    <xf numFmtId="41" fontId="55" fillId="35" borderId="9" xfId="42" applyNumberFormat="1" applyFont="1" applyFill="1" applyBorder="1" applyAlignment="1" applyProtection="1">
      <alignment/>
      <protection/>
    </xf>
    <xf numFmtId="42" fontId="55" fillId="34" borderId="9" xfId="42" applyNumberFormat="1" applyFont="1" applyFill="1" applyBorder="1" applyAlignment="1" applyProtection="1">
      <alignment/>
      <protection locked="0"/>
    </xf>
    <xf numFmtId="42" fontId="56" fillId="35" borderId="24" xfId="42" applyNumberFormat="1" applyFont="1" applyFill="1" applyBorder="1" applyAlignment="1" applyProtection="1">
      <alignment/>
      <protection/>
    </xf>
    <xf numFmtId="42" fontId="56" fillId="0" borderId="24" xfId="42" applyNumberFormat="1" applyFont="1" applyBorder="1" applyAlignment="1" applyProtection="1">
      <alignment/>
      <protection/>
    </xf>
    <xf numFmtId="42" fontId="56" fillId="0" borderId="36" xfId="42" applyNumberFormat="1" applyFont="1" applyBorder="1" applyAlignment="1" applyProtection="1">
      <alignment/>
      <protection/>
    </xf>
    <xf numFmtId="42" fontId="56" fillId="0" borderId="14" xfId="42" applyNumberFormat="1" applyFont="1" applyBorder="1" applyAlignment="1" applyProtection="1">
      <alignment/>
      <protection/>
    </xf>
    <xf numFmtId="42" fontId="56" fillId="0" borderId="24" xfId="42" applyNumberFormat="1" applyFont="1" applyFill="1" applyBorder="1" applyAlignment="1" applyProtection="1">
      <alignment/>
      <protection/>
    </xf>
    <xf numFmtId="42" fontId="56" fillId="0" borderId="47" xfId="42" applyNumberFormat="1" applyFont="1" applyBorder="1" applyAlignment="1" applyProtection="1">
      <alignment/>
      <protection/>
    </xf>
    <xf numFmtId="42" fontId="56" fillId="0" borderId="29" xfId="42" applyNumberFormat="1" applyFont="1" applyBorder="1" applyAlignment="1" applyProtection="1">
      <alignment/>
      <protection/>
    </xf>
    <xf numFmtId="41" fontId="55" fillId="33" borderId="34" xfId="0" applyNumberFormat="1" applyFont="1" applyFill="1" applyBorder="1" applyAlignment="1" applyProtection="1">
      <alignment/>
      <protection/>
    </xf>
    <xf numFmtId="41" fontId="55" fillId="34" borderId="39" xfId="42" applyNumberFormat="1" applyFont="1" applyFill="1" applyBorder="1" applyAlignment="1" applyProtection="1">
      <alignment/>
      <protection locked="0"/>
    </xf>
    <xf numFmtId="41" fontId="55" fillId="33" borderId="0" xfId="0" applyNumberFormat="1" applyFont="1" applyFill="1" applyBorder="1" applyAlignment="1" applyProtection="1">
      <alignment/>
      <protection/>
    </xf>
    <xf numFmtId="41" fontId="55" fillId="34" borderId="34" xfId="42" applyNumberFormat="1" applyFont="1" applyFill="1" applyBorder="1" applyAlignment="1" applyProtection="1">
      <alignment/>
      <protection locked="0"/>
    </xf>
    <xf numFmtId="41" fontId="55" fillId="34" borderId="40" xfId="42" applyNumberFormat="1" applyFont="1" applyFill="1" applyBorder="1" applyAlignment="1" applyProtection="1">
      <alignment/>
      <protection locked="0"/>
    </xf>
    <xf numFmtId="41" fontId="56" fillId="33" borderId="49" xfId="61" applyNumberFormat="1" applyFont="1" applyFill="1" applyBorder="1" applyAlignment="1" applyProtection="1">
      <alignment/>
      <protection/>
    </xf>
    <xf numFmtId="41" fontId="56" fillId="33" borderId="25" xfId="0" applyNumberFormat="1" applyFont="1" applyFill="1" applyBorder="1" applyAlignment="1" applyProtection="1">
      <alignment/>
      <protection/>
    </xf>
    <xf numFmtId="41" fontId="55" fillId="33" borderId="50" xfId="0" applyNumberFormat="1" applyFont="1" applyFill="1" applyBorder="1" applyAlignment="1" applyProtection="1">
      <alignment/>
      <protection/>
    </xf>
    <xf numFmtId="41" fontId="55" fillId="34" borderId="15" xfId="42" applyNumberFormat="1" applyFont="1" applyFill="1" applyBorder="1" applyAlignment="1" applyProtection="1">
      <alignment/>
      <protection locked="0"/>
    </xf>
    <xf numFmtId="41" fontId="55" fillId="33" borderId="9" xfId="0" applyNumberFormat="1" applyFont="1" applyFill="1" applyBorder="1" applyAlignment="1" applyProtection="1">
      <alignment horizontal="left" indent="1"/>
      <protection/>
    </xf>
    <xf numFmtId="41" fontId="55" fillId="33" borderId="26" xfId="0" applyNumberFormat="1" applyFont="1" applyFill="1" applyBorder="1" applyAlignment="1" applyProtection="1">
      <alignment/>
      <protection/>
    </xf>
    <xf numFmtId="41" fontId="55" fillId="33" borderId="22" xfId="0" applyNumberFormat="1" applyFont="1" applyFill="1" applyBorder="1" applyAlignment="1" applyProtection="1">
      <alignment/>
      <protection/>
    </xf>
    <xf numFmtId="41" fontId="55" fillId="0" borderId="26" xfId="42" applyNumberFormat="1" applyFont="1" applyFill="1" applyBorder="1" applyAlignment="1" applyProtection="1">
      <alignment/>
      <protection/>
    </xf>
    <xf numFmtId="41" fontId="55" fillId="33" borderId="47" xfId="0" applyNumberFormat="1" applyFont="1" applyFill="1" applyBorder="1" applyAlignment="1" applyProtection="1">
      <alignment/>
      <protection/>
    </xf>
    <xf numFmtId="41" fontId="55" fillId="33" borderId="25" xfId="0" applyNumberFormat="1" applyFont="1" applyFill="1" applyBorder="1" applyAlignment="1" applyProtection="1">
      <alignment horizontal="left" indent="1"/>
      <protection/>
    </xf>
    <xf numFmtId="41" fontId="55" fillId="33" borderId="0" xfId="61" applyNumberFormat="1" applyFont="1" applyFill="1" applyBorder="1" applyAlignment="1" applyProtection="1">
      <alignment horizontal="left" indent="4"/>
      <protection/>
    </xf>
    <xf numFmtId="41" fontId="55" fillId="33" borderId="36" xfId="0" applyNumberFormat="1" applyFont="1" applyFill="1" applyBorder="1" applyAlignment="1" applyProtection="1">
      <alignment/>
      <protection/>
    </xf>
    <xf numFmtId="41" fontId="56" fillId="33" borderId="25" xfId="61" applyNumberFormat="1" applyFont="1" applyFill="1" applyBorder="1" applyAlignment="1" applyProtection="1">
      <alignment horizontal="left" indent="1"/>
      <protection/>
    </xf>
    <xf numFmtId="41" fontId="56" fillId="33" borderId="18" xfId="0" applyNumberFormat="1" applyFont="1" applyFill="1" applyBorder="1" applyAlignment="1" applyProtection="1">
      <alignment/>
      <protection/>
    </xf>
    <xf numFmtId="41" fontId="55" fillId="0" borderId="9" xfId="42" applyNumberFormat="1" applyFont="1" applyFill="1" applyBorder="1" applyAlignment="1" applyProtection="1">
      <alignment/>
      <protection/>
    </xf>
    <xf numFmtId="41" fontId="55" fillId="0" borderId="9" xfId="42" applyNumberFormat="1" applyFont="1" applyBorder="1" applyAlignment="1" applyProtection="1">
      <alignment/>
      <protection/>
    </xf>
    <xf numFmtId="41" fontId="55" fillId="0" borderId="22" xfId="42" applyNumberFormat="1" applyFont="1" applyBorder="1" applyAlignment="1" applyProtection="1">
      <alignment/>
      <protection/>
    </xf>
    <xf numFmtId="41" fontId="55" fillId="0" borderId="23" xfId="42" applyNumberFormat="1" applyFont="1" applyFill="1" applyBorder="1" applyAlignment="1" applyProtection="1">
      <alignment/>
      <protection/>
    </xf>
    <xf numFmtId="42" fontId="55" fillId="34" borderId="28" xfId="42" applyNumberFormat="1" applyFont="1" applyFill="1" applyBorder="1" applyAlignment="1" applyProtection="1">
      <alignment/>
      <protection locked="0"/>
    </xf>
    <xf numFmtId="42" fontId="56" fillId="0" borderId="25" xfId="42" applyNumberFormat="1" applyFont="1" applyBorder="1" applyAlignment="1" applyProtection="1">
      <alignment/>
      <protection/>
    </xf>
    <xf numFmtId="42" fontId="56" fillId="0" borderId="18" xfId="42" applyNumberFormat="1" applyFont="1" applyBorder="1" applyAlignment="1" applyProtection="1">
      <alignment/>
      <protection/>
    </xf>
    <xf numFmtId="42" fontId="56" fillId="0" borderId="43" xfId="42" applyNumberFormat="1" applyFont="1" applyBorder="1" applyAlignment="1" applyProtection="1">
      <alignment/>
      <protection/>
    </xf>
    <xf numFmtId="37" fontId="56" fillId="0" borderId="44" xfId="42" applyNumberFormat="1" applyFont="1" applyBorder="1" applyAlignment="1" applyProtection="1">
      <alignment/>
      <protection/>
    </xf>
    <xf numFmtId="37" fontId="56" fillId="0" borderId="29" xfId="42" applyNumberFormat="1" applyFont="1" applyBorder="1" applyAlignment="1" applyProtection="1">
      <alignment/>
      <protection/>
    </xf>
    <xf numFmtId="41" fontId="55" fillId="0" borderId="23" xfId="42" applyNumberFormat="1" applyFont="1" applyFill="1" applyBorder="1" applyAlignment="1" applyProtection="1">
      <alignment horizontal="center"/>
      <protection/>
    </xf>
    <xf numFmtId="37" fontId="54" fillId="0" borderId="29" xfId="42" applyNumberFormat="1" applyFont="1" applyBorder="1" applyAlignment="1" applyProtection="1">
      <alignment/>
      <protection/>
    </xf>
    <xf numFmtId="0" fontId="53" fillId="0" borderId="23" xfId="0" applyFont="1" applyFill="1" applyBorder="1" applyAlignment="1" applyProtection="1">
      <alignment/>
      <protection/>
    </xf>
    <xf numFmtId="0" fontId="53" fillId="0" borderId="15" xfId="0" applyFont="1" applyFill="1" applyBorder="1" applyAlignment="1" applyProtection="1">
      <alignment/>
      <protection/>
    </xf>
    <xf numFmtId="0" fontId="53" fillId="0" borderId="20" xfId="0" applyFont="1" applyFill="1" applyBorder="1" applyAlignment="1" applyProtection="1">
      <alignment/>
      <protection/>
    </xf>
    <xf numFmtId="0" fontId="0" fillId="0" borderId="15" xfId="0" applyFill="1" applyBorder="1" applyAlignment="1">
      <alignment/>
    </xf>
    <xf numFmtId="0" fontId="51" fillId="2" borderId="51" xfId="0" applyFont="1" applyFill="1" applyBorder="1" applyAlignment="1">
      <alignment wrapText="1"/>
    </xf>
    <xf numFmtId="0" fontId="51" fillId="0" borderId="0" xfId="0" applyFont="1" applyAlignment="1">
      <alignment horizontal="center"/>
    </xf>
    <xf numFmtId="0" fontId="51" fillId="0" borderId="28" xfId="0" applyFont="1" applyFill="1" applyBorder="1" applyAlignment="1">
      <alignment horizontal="center"/>
    </xf>
    <xf numFmtId="43" fontId="51" fillId="0" borderId="34" xfId="0" applyNumberFormat="1" applyFont="1" applyBorder="1" applyAlignment="1">
      <alignment horizontal="center" wrapText="1"/>
    </xf>
    <xf numFmtId="43" fontId="51" fillId="0" borderId="52" xfId="0" applyNumberFormat="1" applyFont="1" applyBorder="1" applyAlignment="1">
      <alignment horizontal="center" wrapText="1"/>
    </xf>
    <xf numFmtId="43" fontId="51" fillId="0" borderId="52" xfId="42" applyNumberFormat="1" applyFont="1" applyBorder="1" applyAlignment="1">
      <alignment horizontal="center" wrapText="1"/>
    </xf>
    <xf numFmtId="0" fontId="51" fillId="2" borderId="52" xfId="0" applyFont="1" applyFill="1" applyBorder="1" applyAlignment="1">
      <alignment horizontal="center" wrapText="1"/>
    </xf>
    <xf numFmtId="43" fontId="51" fillId="0" borderId="53" xfId="42" applyFont="1" applyFill="1" applyBorder="1" applyAlignment="1">
      <alignment horizontal="center"/>
    </xf>
    <xf numFmtId="43" fontId="51" fillId="0" borderId="34" xfId="42" applyFont="1" applyFill="1" applyBorder="1" applyAlignment="1">
      <alignment horizontal="center"/>
    </xf>
    <xf numFmtId="43" fontId="51" fillId="2" borderId="52" xfId="42" applyFont="1" applyFill="1" applyBorder="1" applyAlignment="1">
      <alignment horizontal="center" wrapText="1"/>
    </xf>
    <xf numFmtId="43" fontId="51" fillId="2" borderId="34" xfId="42" applyFont="1" applyFill="1" applyBorder="1" applyAlignment="1">
      <alignment horizontal="center" wrapText="1"/>
    </xf>
    <xf numFmtId="43" fontId="51" fillId="0" borderId="34" xfId="42" applyFont="1" applyFill="1" applyBorder="1" applyAlignment="1">
      <alignment horizontal="center" wrapText="1"/>
    </xf>
    <xf numFmtId="43" fontId="0" fillId="0" borderId="53" xfId="0" applyNumberFormat="1" applyBorder="1" applyAlignment="1">
      <alignment/>
    </xf>
    <xf numFmtId="43" fontId="0" fillId="2" borderId="54" xfId="0" applyNumberFormat="1" applyFill="1" applyBorder="1" applyAlignment="1">
      <alignment/>
    </xf>
    <xf numFmtId="43" fontId="0" fillId="2" borderId="52" xfId="0" applyNumberFormat="1" applyFill="1" applyBorder="1" applyAlignment="1">
      <alignment/>
    </xf>
    <xf numFmtId="44" fontId="0" fillId="0" borderId="53" xfId="0" applyNumberFormat="1" applyBorder="1" applyAlignment="1">
      <alignment/>
    </xf>
    <xf numFmtId="42" fontId="0" fillId="2" borderId="52" xfId="42" applyNumberFormat="1" applyFont="1" applyFill="1" applyBorder="1" applyAlignment="1">
      <alignment/>
    </xf>
    <xf numFmtId="41" fontId="0" fillId="2" borderId="34" xfId="42" applyNumberFormat="1" applyFont="1" applyFill="1" applyBorder="1" applyAlignment="1">
      <alignment/>
    </xf>
    <xf numFmtId="42" fontId="0" fillId="0" borderId="34" xfId="42" applyNumberFormat="1" applyFont="1" applyBorder="1" applyAlignment="1">
      <alignment/>
    </xf>
    <xf numFmtId="42" fontId="0" fillId="2" borderId="34" xfId="42" applyNumberFormat="1" applyFont="1" applyFill="1" applyBorder="1" applyAlignment="1">
      <alignment/>
    </xf>
    <xf numFmtId="43" fontId="0" fillId="0" borderId="11" xfId="0" applyNumberFormat="1" applyBorder="1" applyAlignment="1">
      <alignment/>
    </xf>
    <xf numFmtId="0" fontId="0" fillId="0" borderId="34" xfId="0" applyFill="1" applyBorder="1" applyAlignment="1">
      <alignment/>
    </xf>
    <xf numFmtId="0" fontId="58" fillId="0" borderId="0" xfId="0" applyFont="1" applyAlignment="1" applyProtection="1">
      <alignment horizontal="right"/>
      <protection/>
    </xf>
    <xf numFmtId="167" fontId="0" fillId="0" borderId="34" xfId="42" applyNumberFormat="1" applyFont="1" applyBorder="1" applyAlignment="1">
      <alignment/>
    </xf>
    <xf numFmtId="0" fontId="0" fillId="0" borderId="0" xfId="0" applyFont="1" applyFill="1" applyAlignment="1">
      <alignment/>
    </xf>
    <xf numFmtId="167" fontId="0" fillId="0" borderId="0" xfId="42" applyNumberFormat="1" applyFont="1" applyAlignment="1">
      <alignment/>
    </xf>
    <xf numFmtId="0" fontId="2" fillId="0" borderId="34" xfId="0" applyFont="1" applyFill="1" applyBorder="1" applyAlignment="1">
      <alignment/>
    </xf>
    <xf numFmtId="0" fontId="51" fillId="2" borderId="51" xfId="0" applyFont="1" applyFill="1" applyBorder="1" applyAlignment="1">
      <alignment horizontal="center" wrapText="1"/>
    </xf>
    <xf numFmtId="0" fontId="58" fillId="0" borderId="0" xfId="0" applyFont="1" applyAlignment="1" applyProtection="1">
      <alignment horizontal="center"/>
      <protection/>
    </xf>
    <xf numFmtId="178" fontId="55" fillId="34" borderId="39" xfId="42" applyNumberFormat="1" applyFont="1" applyFill="1" applyBorder="1" applyAlignment="1" applyProtection="1">
      <alignment/>
      <protection locked="0"/>
    </xf>
    <xf numFmtId="178" fontId="55" fillId="34" borderId="34" xfId="42" applyNumberFormat="1" applyFont="1" applyFill="1" applyBorder="1" applyAlignment="1" applyProtection="1">
      <alignment/>
      <protection locked="0"/>
    </xf>
    <xf numFmtId="178" fontId="55" fillId="34" borderId="40" xfId="42" applyNumberFormat="1" applyFont="1" applyFill="1" applyBorder="1" applyAlignment="1" applyProtection="1">
      <alignment/>
      <protection locked="0"/>
    </xf>
    <xf numFmtId="41" fontId="55" fillId="34" borderId="0" xfId="42" applyNumberFormat="1" applyFont="1" applyFill="1" applyBorder="1" applyAlignment="1" applyProtection="1">
      <alignment horizontal="center"/>
      <protection locked="0"/>
    </xf>
    <xf numFmtId="0" fontId="53" fillId="0" borderId="9" xfId="0" applyFont="1" applyBorder="1" applyAlignment="1" applyProtection="1">
      <alignment/>
      <protection/>
    </xf>
    <xf numFmtId="0" fontId="53" fillId="0" borderId="28" xfId="0" applyFont="1" applyBorder="1" applyAlignment="1" applyProtection="1">
      <alignment/>
      <protection/>
    </xf>
    <xf numFmtId="0" fontId="53" fillId="0" borderId="11" xfId="0" applyFont="1" applyBorder="1" applyAlignment="1" applyProtection="1">
      <alignment/>
      <protection/>
    </xf>
    <xf numFmtId="0" fontId="53" fillId="0" borderId="30" xfId="0" applyFont="1" applyBorder="1" applyAlignment="1" applyProtection="1">
      <alignment/>
      <protection/>
    </xf>
    <xf numFmtId="0" fontId="53" fillId="0" borderId="31" xfId="0" applyFont="1" applyBorder="1" applyAlignment="1" applyProtection="1">
      <alignment/>
      <protection/>
    </xf>
    <xf numFmtId="0" fontId="53" fillId="0" borderId="12" xfId="0" applyFont="1" applyBorder="1" applyAlignment="1" applyProtection="1">
      <alignment/>
      <protection/>
    </xf>
    <xf numFmtId="0" fontId="54" fillId="0" borderId="24" xfId="0" applyFont="1" applyFill="1" applyBorder="1" applyAlignment="1" applyProtection="1">
      <alignment/>
      <protection/>
    </xf>
    <xf numFmtId="0" fontId="54" fillId="0" borderId="25" xfId="0" applyFont="1" applyFill="1" applyBorder="1" applyAlignment="1" applyProtection="1">
      <alignment/>
      <protection/>
    </xf>
    <xf numFmtId="0" fontId="54" fillId="0" borderId="19" xfId="0" applyFont="1" applyFill="1" applyBorder="1" applyAlignment="1" applyProtection="1">
      <alignment/>
      <protection/>
    </xf>
    <xf numFmtId="0" fontId="54" fillId="0" borderId="46" xfId="0" applyFont="1" applyBorder="1" applyAlignment="1" applyProtection="1">
      <alignment horizontal="center"/>
      <protection/>
    </xf>
    <xf numFmtId="0" fontId="53" fillId="0" borderId="9" xfId="0" applyFont="1" applyFill="1" applyBorder="1" applyAlignment="1" applyProtection="1">
      <alignment/>
      <protection/>
    </xf>
    <xf numFmtId="0" fontId="53" fillId="0" borderId="28" xfId="0" applyFont="1" applyFill="1" applyBorder="1" applyAlignment="1" applyProtection="1">
      <alignment/>
      <protection/>
    </xf>
    <xf numFmtId="0" fontId="53" fillId="0" borderId="11" xfId="0" applyFont="1" applyFill="1" applyBorder="1" applyAlignment="1" applyProtection="1">
      <alignment/>
      <protection/>
    </xf>
    <xf numFmtId="0" fontId="53" fillId="0" borderId="55" xfId="0" applyFont="1" applyBorder="1" applyAlignment="1" applyProtection="1">
      <alignment horizontal="left"/>
      <protection/>
    </xf>
    <xf numFmtId="0" fontId="53" fillId="0" borderId="48" xfId="0" applyFont="1" applyBorder="1" applyAlignment="1" applyProtection="1">
      <alignment horizontal="left"/>
      <protection/>
    </xf>
    <xf numFmtId="0" fontId="53" fillId="0" borderId="38" xfId="0" applyFont="1" applyBorder="1" applyAlignment="1" applyProtection="1">
      <alignment horizontal="left"/>
      <protection/>
    </xf>
    <xf numFmtId="0" fontId="53" fillId="0" borderId="18" xfId="0" applyFont="1" applyBorder="1" applyAlignment="1" applyProtection="1">
      <alignment horizontal="center"/>
      <protection/>
    </xf>
    <xf numFmtId="0" fontId="54" fillId="0" borderId="34" xfId="0" applyFont="1" applyFill="1" applyBorder="1" applyAlignment="1" applyProtection="1">
      <alignment horizontal="center" wrapText="1"/>
      <protection/>
    </xf>
    <xf numFmtId="0" fontId="54" fillId="0" borderId="29" xfId="0" applyFont="1" applyBorder="1" applyAlignment="1" applyProtection="1">
      <alignment horizontal="left"/>
      <protection/>
    </xf>
    <xf numFmtId="0" fontId="54" fillId="0" borderId="43" xfId="0" applyFont="1" applyBorder="1" applyAlignment="1" applyProtection="1">
      <alignment horizontal="left"/>
      <protection/>
    </xf>
    <xf numFmtId="0" fontId="54" fillId="0" borderId="17" xfId="0" applyFont="1" applyBorder="1" applyAlignment="1" applyProtection="1">
      <alignment horizontal="left"/>
      <protection/>
    </xf>
    <xf numFmtId="0" fontId="53" fillId="0" borderId="47" xfId="0" applyFont="1" applyFill="1" applyBorder="1" applyAlignment="1" applyProtection="1">
      <alignment/>
      <protection/>
    </xf>
    <xf numFmtId="0" fontId="53" fillId="0" borderId="56" xfId="0" applyFont="1" applyFill="1" applyBorder="1" applyAlignment="1" applyProtection="1">
      <alignment/>
      <protection/>
    </xf>
    <xf numFmtId="0" fontId="53" fillId="0" borderId="57" xfId="0" applyFont="1" applyFill="1" applyBorder="1" applyAlignment="1" applyProtection="1">
      <alignment/>
      <protection/>
    </xf>
    <xf numFmtId="0" fontId="53" fillId="0" borderId="26" xfId="61" applyFont="1" applyBorder="1" applyAlignment="1" applyProtection="1">
      <alignment horizontal="left"/>
      <protection/>
    </xf>
    <xf numFmtId="0" fontId="53" fillId="0" borderId="27" xfId="61" applyFont="1" applyBorder="1" applyAlignment="1" applyProtection="1">
      <alignment horizontal="left"/>
      <protection/>
    </xf>
    <xf numFmtId="0" fontId="53" fillId="0" borderId="21" xfId="61" applyFont="1" applyBorder="1" applyAlignment="1" applyProtection="1">
      <alignment horizontal="left"/>
      <protection/>
    </xf>
    <xf numFmtId="0" fontId="53" fillId="0" borderId="9" xfId="0" applyFont="1" applyBorder="1" applyAlignment="1" applyProtection="1">
      <alignment horizontal="left"/>
      <protection/>
    </xf>
    <xf numFmtId="0" fontId="53" fillId="0" borderId="28" xfId="0" applyFont="1" applyBorder="1" applyAlignment="1" applyProtection="1">
      <alignment horizontal="left"/>
      <protection/>
    </xf>
    <xf numFmtId="0" fontId="53" fillId="0" borderId="11" xfId="0" applyFont="1" applyBorder="1" applyAlignment="1" applyProtection="1">
      <alignment horizontal="left"/>
      <protection/>
    </xf>
    <xf numFmtId="0" fontId="53" fillId="0" borderId="30" xfId="61" applyFont="1" applyBorder="1" applyAlignment="1" applyProtection="1">
      <alignment horizontal="left"/>
      <protection/>
    </xf>
    <xf numFmtId="0" fontId="53" fillId="0" borderId="31" xfId="61" applyFont="1" applyBorder="1" applyAlignment="1" applyProtection="1">
      <alignment horizontal="left"/>
      <protection/>
    </xf>
    <xf numFmtId="0" fontId="53" fillId="0" borderId="12" xfId="61" applyFont="1" applyBorder="1" applyAlignment="1" applyProtection="1">
      <alignment horizontal="left"/>
      <protection/>
    </xf>
    <xf numFmtId="0" fontId="53" fillId="0" borderId="0" xfId="0" applyFont="1" applyAlignment="1" applyProtection="1">
      <alignment horizontal="center"/>
      <protection/>
    </xf>
    <xf numFmtId="0" fontId="53" fillId="0" borderId="33" xfId="0" applyFont="1" applyFill="1" applyBorder="1" applyAlignment="1" applyProtection="1">
      <alignment/>
      <protection/>
    </xf>
    <xf numFmtId="0" fontId="53" fillId="0" borderId="45" xfId="0" applyFont="1" applyFill="1" applyBorder="1" applyAlignment="1" applyProtection="1">
      <alignment/>
      <protection/>
    </xf>
    <xf numFmtId="0" fontId="53" fillId="0" borderId="32" xfId="0" applyFont="1" applyFill="1" applyBorder="1" applyAlignment="1" applyProtection="1">
      <alignment/>
      <protection/>
    </xf>
    <xf numFmtId="0" fontId="54" fillId="0" borderId="29" xfId="0" applyFont="1" applyBorder="1" applyAlignment="1" applyProtection="1">
      <alignment/>
      <protection/>
    </xf>
    <xf numFmtId="0" fontId="54" fillId="0" borderId="43" xfId="0" applyFont="1" applyBorder="1" applyAlignment="1" applyProtection="1">
      <alignment/>
      <protection/>
    </xf>
    <xf numFmtId="0" fontId="54" fillId="0" borderId="24" xfId="0" applyFont="1" applyFill="1" applyBorder="1" applyAlignment="1" applyProtection="1">
      <alignment horizontal="left"/>
      <protection/>
    </xf>
    <xf numFmtId="0" fontId="54" fillId="0" borderId="25" xfId="0" applyFont="1" applyFill="1" applyBorder="1" applyAlignment="1" applyProtection="1">
      <alignment horizontal="left"/>
      <protection/>
    </xf>
    <xf numFmtId="0" fontId="54" fillId="0" borderId="19" xfId="0" applyFont="1" applyFill="1" applyBorder="1" applyAlignment="1" applyProtection="1">
      <alignment horizontal="left"/>
      <protection/>
    </xf>
    <xf numFmtId="0" fontId="54" fillId="0" borderId="29" xfId="0" applyFont="1" applyFill="1" applyBorder="1" applyAlignment="1" applyProtection="1">
      <alignment horizontal="left"/>
      <protection/>
    </xf>
    <xf numFmtId="0" fontId="54" fillId="0" borderId="43" xfId="0" applyFont="1" applyFill="1" applyBorder="1" applyAlignment="1" applyProtection="1">
      <alignment horizontal="left"/>
      <protection/>
    </xf>
    <xf numFmtId="0" fontId="54" fillId="0" borderId="17" xfId="0" applyFont="1" applyFill="1" applyBorder="1" applyAlignment="1" applyProtection="1">
      <alignment horizontal="left"/>
      <protection/>
    </xf>
    <xf numFmtId="0" fontId="53" fillId="0" borderId="23" xfId="0" applyFont="1" applyFill="1" applyBorder="1" applyAlignment="1" applyProtection="1">
      <alignment/>
      <protection/>
    </xf>
    <xf numFmtId="0" fontId="53" fillId="0" borderId="15" xfId="0" applyFont="1" applyFill="1" applyBorder="1" applyAlignment="1" applyProtection="1">
      <alignment/>
      <protection/>
    </xf>
    <xf numFmtId="0" fontId="53" fillId="0" borderId="20" xfId="0" applyFont="1" applyFill="1" applyBorder="1" applyAlignment="1" applyProtection="1">
      <alignment/>
      <protection/>
    </xf>
    <xf numFmtId="0" fontId="6" fillId="0" borderId="23" xfId="0" applyFont="1" applyBorder="1" applyAlignment="1" applyProtection="1">
      <alignment wrapText="1"/>
      <protection/>
    </xf>
    <xf numFmtId="0" fontId="53" fillId="0" borderId="15" xfId="0" applyFont="1" applyBorder="1" applyAlignment="1" applyProtection="1">
      <alignment wrapText="1"/>
      <protection/>
    </xf>
    <xf numFmtId="0" fontId="53" fillId="0" borderId="20" xfId="0" applyFont="1" applyBorder="1" applyAlignment="1" applyProtection="1">
      <alignment wrapText="1"/>
      <protection/>
    </xf>
    <xf numFmtId="0" fontId="6" fillId="0" borderId="9" xfId="0" applyFont="1" applyBorder="1" applyAlignment="1" applyProtection="1">
      <alignment wrapText="1"/>
      <protection/>
    </xf>
    <xf numFmtId="0" fontId="53" fillId="0" borderId="28" xfId="0" applyFont="1" applyBorder="1" applyAlignment="1" applyProtection="1">
      <alignment wrapText="1"/>
      <protection/>
    </xf>
    <xf numFmtId="0" fontId="53" fillId="0" borderId="11" xfId="0" applyFont="1" applyBorder="1" applyAlignment="1" applyProtection="1">
      <alignment wrapText="1"/>
      <protection/>
    </xf>
    <xf numFmtId="0" fontId="53" fillId="0" borderId="33" xfId="0" applyFont="1" applyBorder="1" applyAlignment="1" applyProtection="1">
      <alignment wrapText="1"/>
      <protection/>
    </xf>
    <xf numFmtId="0" fontId="53" fillId="0" borderId="45" xfId="0" applyFont="1" applyBorder="1" applyAlignment="1" applyProtection="1">
      <alignment wrapText="1"/>
      <protection/>
    </xf>
    <xf numFmtId="0" fontId="53" fillId="0" borderId="32" xfId="0" applyFont="1" applyBorder="1" applyAlignment="1" applyProtection="1">
      <alignment wrapText="1"/>
      <protection/>
    </xf>
    <xf numFmtId="0" fontId="59" fillId="0" borderId="28" xfId="0" applyFont="1" applyFill="1" applyBorder="1" applyAlignment="1" applyProtection="1">
      <alignment horizontal="left" wrapText="1"/>
      <protection/>
    </xf>
    <xf numFmtId="0" fontId="53" fillId="0" borderId="24" xfId="0" applyFont="1" applyFill="1" applyBorder="1" applyAlignment="1" applyProtection="1">
      <alignment horizontal="left" wrapText="1"/>
      <protection/>
    </xf>
    <xf numFmtId="0" fontId="53" fillId="0" borderId="25" xfId="0" applyFont="1" applyFill="1" applyBorder="1" applyAlignment="1" applyProtection="1">
      <alignment horizontal="left" wrapText="1"/>
      <protection/>
    </xf>
    <xf numFmtId="0" fontId="53" fillId="0" borderId="19" xfId="0" applyFont="1" applyFill="1" applyBorder="1" applyAlignment="1" applyProtection="1">
      <alignment horizontal="left" wrapText="1"/>
      <protection/>
    </xf>
    <xf numFmtId="0" fontId="54" fillId="0" borderId="15" xfId="0" applyFont="1" applyBorder="1" applyAlignment="1" applyProtection="1">
      <alignment horizontal="center"/>
      <protection/>
    </xf>
    <xf numFmtId="0" fontId="53" fillId="0" borderId="9" xfId="0" applyFont="1" applyFill="1" applyBorder="1" applyAlignment="1" applyProtection="1">
      <alignment wrapText="1"/>
      <protection/>
    </xf>
    <xf numFmtId="0" fontId="53" fillId="0" borderId="28" xfId="0" applyFont="1" applyFill="1" applyBorder="1" applyAlignment="1" applyProtection="1">
      <alignment wrapText="1"/>
      <protection/>
    </xf>
    <xf numFmtId="0" fontId="53" fillId="0" borderId="11" xfId="0" applyFont="1" applyFill="1" applyBorder="1" applyAlignment="1" applyProtection="1">
      <alignment wrapText="1"/>
      <protection/>
    </xf>
    <xf numFmtId="41" fontId="53" fillId="0" borderId="0" xfId="42" applyNumberFormat="1" applyFont="1" applyFill="1" applyBorder="1" applyAlignment="1" applyProtection="1">
      <alignment horizontal="center"/>
      <protection/>
    </xf>
    <xf numFmtId="0" fontId="60" fillId="0" borderId="58" xfId="0" applyFont="1" applyBorder="1" applyAlignment="1">
      <alignment horizontal="center"/>
    </xf>
    <xf numFmtId="0" fontId="60" fillId="0" borderId="59" xfId="0" applyFont="1" applyBorder="1" applyAlignment="1">
      <alignment horizontal="center"/>
    </xf>
    <xf numFmtId="43" fontId="51" fillId="0" borderId="60" xfId="42" applyFont="1" applyBorder="1" applyAlignment="1">
      <alignment horizontal="center"/>
    </xf>
    <xf numFmtId="43" fontId="51" fillId="0" borderId="48" xfId="42" applyFont="1" applyBorder="1" applyAlignment="1">
      <alignment horizontal="center"/>
    </xf>
    <xf numFmtId="43" fontId="51" fillId="0" borderId="61" xfId="42" applyFont="1" applyBorder="1" applyAlignment="1">
      <alignment horizontal="center"/>
    </xf>
    <xf numFmtId="3" fontId="29" fillId="6" borderId="34" xfId="61" applyNumberFormat="1" applyFont="1" applyFill="1" applyBorder="1" applyAlignment="1">
      <alignment horizontal="center" wrapText="1"/>
      <protection/>
    </xf>
    <xf numFmtId="167" fontId="29" fillId="6" borderId="34" xfId="42" applyNumberFormat="1" applyFont="1" applyFill="1" applyBorder="1" applyAlignment="1">
      <alignment horizont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Percent 2" xfId="66"/>
    <cellStyle name="Style 1" xfId="67"/>
    <cellStyle name="Title" xfId="68"/>
    <cellStyle name="Total" xfId="69"/>
    <cellStyle name="Warning Text" xfId="7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38"/>
  <sheetViews>
    <sheetView showGridLines="0" tabSelected="1" zoomScalePageLayoutView="0" workbookViewId="0" topLeftCell="A1">
      <selection activeCell="A1" sqref="A1:F1"/>
    </sheetView>
  </sheetViews>
  <sheetFormatPr defaultColWidth="8.8515625" defaultRowHeight="15"/>
  <cols>
    <col min="1" max="1" width="4.7109375" style="4" customWidth="1"/>
    <col min="2" max="2" width="19.00390625" style="6" customWidth="1"/>
    <col min="3" max="3" width="13.00390625" style="6" customWidth="1"/>
    <col min="4" max="4" width="18.7109375" style="6" customWidth="1"/>
    <col min="5" max="5" width="17.28125" style="6" customWidth="1"/>
    <col min="6" max="6" width="16.7109375" style="18" customWidth="1"/>
    <col min="7" max="16384" width="8.8515625" style="6" customWidth="1"/>
  </cols>
  <sheetData>
    <row r="1" spans="1:6" ht="15" customHeight="1">
      <c r="A1" s="236" t="s">
        <v>0</v>
      </c>
      <c r="B1" s="236"/>
      <c r="C1" s="236"/>
      <c r="D1" s="236"/>
      <c r="E1" s="236"/>
      <c r="F1" s="236"/>
    </row>
    <row r="2" spans="1:6" ht="15" customHeight="1">
      <c r="A2" s="270" t="s">
        <v>73</v>
      </c>
      <c r="B2" s="270"/>
      <c r="C2" s="270"/>
      <c r="D2" s="270"/>
      <c r="E2" s="270"/>
      <c r="F2" s="270"/>
    </row>
    <row r="3" spans="1:6" ht="15.75" customHeight="1" thickBot="1">
      <c r="A3" s="253" t="s">
        <v>213</v>
      </c>
      <c r="B3" s="253"/>
      <c r="C3" s="253"/>
      <c r="D3" s="253"/>
      <c r="E3" s="253"/>
      <c r="F3" s="253"/>
    </row>
    <row r="4" spans="1:6" s="5" customFormat="1" ht="15" customHeight="1" thickTop="1">
      <c r="A4" s="12"/>
      <c r="B4" s="13"/>
      <c r="C4" s="246" t="s">
        <v>5</v>
      </c>
      <c r="D4" s="246"/>
      <c r="E4" s="246"/>
      <c r="F4" s="13"/>
    </row>
    <row r="5" spans="1:6" s="48" customFormat="1" ht="47.25" customHeight="1">
      <c r="A5" s="35" t="s">
        <v>24</v>
      </c>
      <c r="B5" s="254" t="s">
        <v>25</v>
      </c>
      <c r="C5" s="254"/>
      <c r="D5" s="254"/>
      <c r="E5" s="98" t="s">
        <v>33</v>
      </c>
      <c r="F5" s="36" t="s">
        <v>26</v>
      </c>
    </row>
    <row r="6" spans="1:6" s="5" customFormat="1" ht="15" customHeight="1">
      <c r="A6" s="7">
        <v>1</v>
      </c>
      <c r="B6" s="94" t="s">
        <v>14</v>
      </c>
      <c r="C6" s="95"/>
      <c r="D6" s="15"/>
      <c r="E6" s="140"/>
      <c r="F6" s="161"/>
    </row>
    <row r="7" spans="1:6" s="5" customFormat="1" ht="15" customHeight="1">
      <c r="A7" s="7">
        <v>2</v>
      </c>
      <c r="B7" s="75" t="s">
        <v>68</v>
      </c>
      <c r="C7" s="76"/>
      <c r="D7" s="77"/>
      <c r="E7" s="141"/>
      <c r="F7" s="142"/>
    </row>
    <row r="8" spans="1:6" s="5" customFormat="1" ht="15" customHeight="1">
      <c r="A8" s="7">
        <v>3</v>
      </c>
      <c r="B8" s="75" t="s">
        <v>70</v>
      </c>
      <c r="C8" s="76"/>
      <c r="D8" s="77"/>
      <c r="E8" s="141"/>
      <c r="F8" s="143"/>
    </row>
    <row r="9" spans="1:6" s="5" customFormat="1" ht="15" customHeight="1">
      <c r="A9" s="7">
        <v>4</v>
      </c>
      <c r="B9" s="94" t="s">
        <v>17</v>
      </c>
      <c r="C9" s="95"/>
      <c r="D9" s="38"/>
      <c r="E9" s="141"/>
      <c r="F9" s="143"/>
    </row>
    <row r="10" spans="1:6" s="5" customFormat="1" ht="15" customHeight="1">
      <c r="A10" s="7">
        <v>5</v>
      </c>
      <c r="B10" s="94" t="s">
        <v>16</v>
      </c>
      <c r="C10" s="95"/>
      <c r="D10" s="38"/>
      <c r="E10" s="141"/>
      <c r="F10" s="143"/>
    </row>
    <row r="11" spans="1:6" s="5" customFormat="1" ht="15" customHeight="1">
      <c r="A11" s="7">
        <v>6</v>
      </c>
      <c r="B11" s="94" t="s">
        <v>7</v>
      </c>
      <c r="C11" s="95"/>
      <c r="D11" s="38"/>
      <c r="E11" s="141"/>
      <c r="F11" s="143"/>
    </row>
    <row r="12" spans="1:6" s="5" customFormat="1" ht="15" customHeight="1">
      <c r="A12" s="7">
        <v>7</v>
      </c>
      <c r="B12" s="94" t="s">
        <v>8</v>
      </c>
      <c r="C12" s="95"/>
      <c r="D12" s="38"/>
      <c r="E12" s="141"/>
      <c r="F12" s="143"/>
    </row>
    <row r="13" spans="1:6" s="5" customFormat="1" ht="15" customHeight="1">
      <c r="A13" s="7">
        <v>8</v>
      </c>
      <c r="B13" s="94" t="s">
        <v>6</v>
      </c>
      <c r="C13" s="95"/>
      <c r="D13" s="2"/>
      <c r="E13" s="141"/>
      <c r="F13" s="143"/>
    </row>
    <row r="14" spans="1:6" s="5" customFormat="1" ht="15" customHeight="1">
      <c r="A14" s="23">
        <v>9</v>
      </c>
      <c r="B14" s="39" t="s">
        <v>205</v>
      </c>
      <c r="C14" s="42"/>
      <c r="D14" s="40"/>
      <c r="E14" s="141">
        <f>SNSP!F6</f>
        <v>0</v>
      </c>
      <c r="F14" s="143"/>
    </row>
    <row r="15" spans="1:6" s="5" customFormat="1" ht="15" customHeight="1">
      <c r="A15" s="23">
        <v>10</v>
      </c>
      <c r="B15" s="39" t="s">
        <v>248</v>
      </c>
      <c r="C15" s="42"/>
      <c r="D15" s="40"/>
      <c r="E15" s="144">
        <f>SUM(SNSP!F15:F16)</f>
        <v>0</v>
      </c>
      <c r="F15" s="143"/>
    </row>
    <row r="16" spans="1:6" s="5" customFormat="1" ht="15" customHeight="1" thickBot="1">
      <c r="A16" s="23">
        <v>11</v>
      </c>
      <c r="B16" s="261" t="s">
        <v>4</v>
      </c>
      <c r="C16" s="262"/>
      <c r="D16" s="263"/>
      <c r="E16" s="145"/>
      <c r="F16" s="146"/>
    </row>
    <row r="17" spans="1:6" s="5" customFormat="1" ht="15" customHeight="1" thickBot="1">
      <c r="A17" s="20">
        <v>12</v>
      </c>
      <c r="B17" s="37" t="s">
        <v>27</v>
      </c>
      <c r="C17" s="43"/>
      <c r="D17" s="24"/>
      <c r="E17" s="147"/>
      <c r="F17" s="162">
        <f>ROUND(SUM(E7:E16),0)</f>
        <v>0</v>
      </c>
    </row>
    <row r="18" spans="1:6" s="5" customFormat="1" ht="15" customHeight="1" thickBot="1">
      <c r="A18" s="16">
        <v>13</v>
      </c>
      <c r="B18" s="25" t="s">
        <v>9</v>
      </c>
      <c r="C18" s="44"/>
      <c r="D18" s="26"/>
      <c r="E18" s="148"/>
      <c r="F18" s="149"/>
    </row>
    <row r="19" spans="1:6" s="5" customFormat="1" ht="15" customHeight="1" thickBot="1">
      <c r="A19" s="20">
        <v>14</v>
      </c>
      <c r="B19" s="29" t="s">
        <v>1</v>
      </c>
      <c r="C19" s="33"/>
      <c r="D19" s="30"/>
      <c r="E19" s="150"/>
      <c r="F19" s="163">
        <f>ROUND((F6-F17+F18),0)</f>
        <v>0</v>
      </c>
    </row>
    <row r="20" spans="1:6" s="5" customFormat="1" ht="15" customHeight="1">
      <c r="A20" s="21">
        <v>15</v>
      </c>
      <c r="B20" s="27" t="s">
        <v>10</v>
      </c>
      <c r="C20" s="45"/>
      <c r="D20" s="28"/>
      <c r="E20" s="151"/>
      <c r="F20" s="152"/>
    </row>
    <row r="21" spans="1:6" s="5" customFormat="1" ht="15" customHeight="1">
      <c r="A21" s="7">
        <v>16</v>
      </c>
      <c r="B21" s="1" t="s">
        <v>11</v>
      </c>
      <c r="C21" s="46"/>
      <c r="D21" s="2"/>
      <c r="E21" s="141"/>
      <c r="F21" s="143"/>
    </row>
    <row r="22" spans="1:6" s="5" customFormat="1" ht="15" customHeight="1" thickBot="1">
      <c r="A22" s="8">
        <v>17</v>
      </c>
      <c r="B22" s="96" t="s">
        <v>12</v>
      </c>
      <c r="C22" s="97"/>
      <c r="D22" s="3"/>
      <c r="E22" s="145"/>
      <c r="F22" s="146"/>
    </row>
    <row r="23" spans="1:6" s="5" customFormat="1" ht="15" customHeight="1" thickBot="1">
      <c r="A23" s="69">
        <v>18</v>
      </c>
      <c r="B23" s="70" t="s">
        <v>28</v>
      </c>
      <c r="C23" s="71"/>
      <c r="D23" s="72"/>
      <c r="E23" s="153"/>
      <c r="F23" s="164">
        <f>ROUND(SUM(E20:E22),0)</f>
        <v>0</v>
      </c>
    </row>
    <row r="24" spans="1:6" s="5" customFormat="1" ht="15" customHeight="1" thickBot="1">
      <c r="A24" s="20">
        <v>19</v>
      </c>
      <c r="B24" s="78" t="s">
        <v>71</v>
      </c>
      <c r="C24" s="79"/>
      <c r="D24" s="80"/>
      <c r="E24" s="150"/>
      <c r="F24" s="154"/>
    </row>
    <row r="25" spans="1:6" s="5" customFormat="1" ht="15" customHeight="1" thickBot="1">
      <c r="A25" s="9">
        <v>20</v>
      </c>
      <c r="B25" s="10" t="s">
        <v>2</v>
      </c>
      <c r="C25" s="34"/>
      <c r="D25" s="11"/>
      <c r="E25" s="155"/>
      <c r="F25" s="165">
        <f>ROUND((F19-F23+F24),0)</f>
        <v>0</v>
      </c>
    </row>
    <row r="26" spans="1:6" s="5" customFormat="1" ht="15" customHeight="1" thickTop="1">
      <c r="A26" s="12"/>
      <c r="B26" s="13"/>
      <c r="C26" s="246" t="s">
        <v>20</v>
      </c>
      <c r="D26" s="246"/>
      <c r="E26" s="246"/>
      <c r="F26" s="14"/>
    </row>
    <row r="27" spans="1:6" s="5" customFormat="1" ht="15" customHeight="1">
      <c r="A27" s="7">
        <v>21</v>
      </c>
      <c r="B27" s="264" t="s">
        <v>36</v>
      </c>
      <c r="C27" s="265"/>
      <c r="D27" s="265"/>
      <c r="E27" s="266"/>
      <c r="F27" s="67">
        <f>IF($A$1="School Name",0,VLOOKUP($A$1,'PSCP Inputs'!$A$3:$R$279,'PSCP Inputs'!H$282,0))</f>
        <v>0</v>
      </c>
    </row>
    <row r="28" spans="1:6" s="5" customFormat="1" ht="15" customHeight="1" thickBot="1">
      <c r="A28" s="8">
        <v>22</v>
      </c>
      <c r="B28" s="267" t="s">
        <v>37</v>
      </c>
      <c r="C28" s="268"/>
      <c r="D28" s="268"/>
      <c r="E28" s="269"/>
      <c r="F28" s="68">
        <f>IF($A$1="School Name",0,VLOOKUP($A$1,'PSCP Inputs'!$A$3:$R$279,'PSCP Inputs'!K$282,0))</f>
        <v>0</v>
      </c>
    </row>
    <row r="29" spans="1:6" s="5" customFormat="1" ht="15" customHeight="1" thickBot="1">
      <c r="A29" s="9">
        <v>23</v>
      </c>
      <c r="B29" s="255" t="s">
        <v>21</v>
      </c>
      <c r="C29" s="256"/>
      <c r="D29" s="256"/>
      <c r="E29" s="257"/>
      <c r="F29" s="22">
        <f>ROUND((IF(F28=0,0,F27/F28)),4)</f>
        <v>0</v>
      </c>
    </row>
    <row r="30" spans="1:6" s="5" customFormat="1" ht="15" customHeight="1" thickTop="1">
      <c r="A30" s="12"/>
      <c r="B30" s="13"/>
      <c r="C30" s="246" t="s">
        <v>35</v>
      </c>
      <c r="D30" s="246"/>
      <c r="E30" s="246"/>
      <c r="F30" s="14"/>
    </row>
    <row r="31" spans="1:6" s="5" customFormat="1" ht="15" customHeight="1">
      <c r="A31" s="21">
        <v>24</v>
      </c>
      <c r="B31" s="247" t="s">
        <v>206</v>
      </c>
      <c r="C31" s="248"/>
      <c r="D31" s="248"/>
      <c r="E31" s="249"/>
      <c r="F31" s="156">
        <f>IF($A$1="School Name",0,VLOOKUP($A$1,'PSCP Inputs'!$A$3:$R$279,'PSCP Inputs'!O$282,0))</f>
        <v>0</v>
      </c>
    </row>
    <row r="32" spans="1:6" s="5" customFormat="1" ht="15" customHeight="1" thickBot="1">
      <c r="A32" s="23">
        <v>25</v>
      </c>
      <c r="B32" s="258" t="s">
        <v>207</v>
      </c>
      <c r="C32" s="259"/>
      <c r="D32" s="259"/>
      <c r="E32" s="260"/>
      <c r="F32" s="156">
        <f>IF($A$1="School Name",0,VLOOKUP($A$1,'PSCP Inputs'!$A$3:$R$279,'PSCP Inputs'!P$282,0))</f>
        <v>0</v>
      </c>
    </row>
    <row r="33" spans="1:6" s="5" customFormat="1" ht="15" customHeight="1" thickBot="1">
      <c r="A33" s="20">
        <v>26</v>
      </c>
      <c r="B33" s="243" t="s">
        <v>240</v>
      </c>
      <c r="C33" s="244"/>
      <c r="D33" s="244"/>
      <c r="E33" s="245"/>
      <c r="F33" s="166">
        <f>ROUND(SUM(F31:F32),0)</f>
        <v>0</v>
      </c>
    </row>
    <row r="34" spans="1:6" s="5" customFormat="1" ht="15" customHeight="1">
      <c r="A34" s="106">
        <v>27</v>
      </c>
      <c r="B34" s="250" t="s">
        <v>230</v>
      </c>
      <c r="C34" s="251"/>
      <c r="D34" s="251"/>
      <c r="E34" s="252"/>
      <c r="F34" s="158">
        <f>ROUND(F25*F29,0)</f>
        <v>0</v>
      </c>
    </row>
    <row r="35" spans="1:6" s="5" customFormat="1" ht="15" customHeight="1">
      <c r="A35" s="21">
        <v>28</v>
      </c>
      <c r="B35" s="282" t="s">
        <v>208</v>
      </c>
      <c r="C35" s="283"/>
      <c r="D35" s="283"/>
      <c r="E35" s="284"/>
      <c r="F35" s="156">
        <f>IF($A$1="School Name",0,VLOOKUP($A$1,'PSCP Inputs'!$A$3:$R$279,'PSCP Inputs'!R$282,0))</f>
        <v>0</v>
      </c>
    </row>
    <row r="36" spans="1:6" s="5" customFormat="1" ht="15" customHeight="1" thickBot="1">
      <c r="A36" s="21">
        <v>29</v>
      </c>
      <c r="B36" s="73" t="s">
        <v>209</v>
      </c>
      <c r="C36" s="74"/>
      <c r="D36" s="74"/>
      <c r="E36" s="62"/>
      <c r="F36" s="159">
        <v>0</v>
      </c>
    </row>
    <row r="37" spans="1:6" s="5" customFormat="1" ht="15" customHeight="1" thickBot="1">
      <c r="A37" s="20">
        <v>30</v>
      </c>
      <c r="B37" s="276" t="s">
        <v>210</v>
      </c>
      <c r="C37" s="277"/>
      <c r="D37" s="277"/>
      <c r="E37" s="278"/>
      <c r="F37" s="167">
        <f>ROUND((F33-F34+F35-F36),0)</f>
        <v>0</v>
      </c>
    </row>
    <row r="38" spans="1:6" s="5" customFormat="1" ht="15" customHeight="1" thickBot="1">
      <c r="A38" s="19">
        <v>31</v>
      </c>
      <c r="B38" s="274" t="s">
        <v>18</v>
      </c>
      <c r="C38" s="275"/>
      <c r="D38" s="275"/>
      <c r="E38" s="275"/>
      <c r="F38" s="51" t="str">
        <f>IF(F37&gt;(F33*0.5),"Required","Not Required")</f>
        <v>Not Required</v>
      </c>
    </row>
    <row r="39" spans="1:6" s="5" customFormat="1" ht="15" customHeight="1" thickTop="1">
      <c r="A39" s="12"/>
      <c r="B39" s="13"/>
      <c r="C39" s="246" t="s">
        <v>13</v>
      </c>
      <c r="D39" s="246"/>
      <c r="E39" s="246"/>
      <c r="F39" s="14"/>
    </row>
    <row r="40" spans="1:6" s="5" customFormat="1" ht="15" customHeight="1">
      <c r="A40" s="7">
        <v>32</v>
      </c>
      <c r="B40" s="237" t="s">
        <v>231</v>
      </c>
      <c r="C40" s="238"/>
      <c r="D40" s="238"/>
      <c r="E40" s="239"/>
      <c r="F40" s="160">
        <f>F37</f>
        <v>0</v>
      </c>
    </row>
    <row r="41" spans="1:6" s="5" customFormat="1" ht="15" customHeight="1">
      <c r="A41" s="7">
        <v>33</v>
      </c>
      <c r="B41" s="237" t="s">
        <v>211</v>
      </c>
      <c r="C41" s="238"/>
      <c r="D41" s="238"/>
      <c r="E41" s="239"/>
      <c r="F41" s="141">
        <f>SNSP!F55</f>
        <v>0</v>
      </c>
    </row>
    <row r="42" spans="1:6" s="5" customFormat="1" ht="15" customHeight="1">
      <c r="A42" s="7">
        <v>34</v>
      </c>
      <c r="B42" s="237" t="s">
        <v>15</v>
      </c>
      <c r="C42" s="238"/>
      <c r="D42" s="238"/>
      <c r="E42" s="239"/>
      <c r="F42" s="141"/>
    </row>
    <row r="43" spans="1:6" s="5" customFormat="1" ht="15" customHeight="1" thickBot="1">
      <c r="A43" s="16">
        <v>35</v>
      </c>
      <c r="B43" s="240" t="s">
        <v>19</v>
      </c>
      <c r="C43" s="241"/>
      <c r="D43" s="241"/>
      <c r="E43" s="242"/>
      <c r="F43" s="149"/>
    </row>
    <row r="44" spans="1:6" s="5" customFormat="1" ht="15" customHeight="1" thickBot="1">
      <c r="A44" s="17">
        <v>36</v>
      </c>
      <c r="B44" s="279" t="s">
        <v>3</v>
      </c>
      <c r="C44" s="280"/>
      <c r="D44" s="280"/>
      <c r="E44" s="281"/>
      <c r="F44" s="168">
        <f>ROUND(IF((F40+F41-F42-F43)&lt;0,0,F40+F41-F42-F43),0)</f>
        <v>0</v>
      </c>
    </row>
    <row r="45" spans="1:6" s="5" customFormat="1" ht="15" customHeight="1" thickTop="1">
      <c r="A45" s="12"/>
      <c r="B45" s="13"/>
      <c r="C45" s="246" t="s">
        <v>39</v>
      </c>
      <c r="D45" s="246"/>
      <c r="E45" s="246"/>
      <c r="F45" s="14"/>
    </row>
    <row r="46" spans="1:6" s="5" customFormat="1" ht="15" customHeight="1" thickBot="1">
      <c r="A46" s="63">
        <v>37</v>
      </c>
      <c r="B46" s="271" t="s">
        <v>212</v>
      </c>
      <c r="C46" s="272"/>
      <c r="D46" s="272"/>
      <c r="E46" s="273"/>
      <c r="F46" s="64"/>
    </row>
    <row r="47" ht="13.5" thickTop="1"/>
    <row r="61" ht="15" hidden="1">
      <c r="A61" s="225" t="s">
        <v>80</v>
      </c>
    </row>
    <row r="62" ht="15" hidden="1">
      <c r="A62" s="225" t="s">
        <v>81</v>
      </c>
    </row>
    <row r="63" ht="15" hidden="1">
      <c r="A63" s="225" t="s">
        <v>82</v>
      </c>
    </row>
    <row r="64" ht="15" hidden="1">
      <c r="A64" s="225" t="s">
        <v>268</v>
      </c>
    </row>
    <row r="65" ht="15" hidden="1">
      <c r="A65" s="225" t="s">
        <v>83</v>
      </c>
    </row>
    <row r="66" ht="15" hidden="1">
      <c r="A66" s="225" t="s">
        <v>84</v>
      </c>
    </row>
    <row r="67" ht="15" hidden="1">
      <c r="A67" s="225" t="s">
        <v>193</v>
      </c>
    </row>
    <row r="68" ht="15" hidden="1">
      <c r="A68" s="225" t="s">
        <v>85</v>
      </c>
    </row>
    <row r="69" ht="15" hidden="1">
      <c r="A69" s="225" t="s">
        <v>86</v>
      </c>
    </row>
    <row r="70" ht="15" hidden="1">
      <c r="A70" s="225" t="s">
        <v>87</v>
      </c>
    </row>
    <row r="71" ht="15" hidden="1">
      <c r="A71" s="225" t="s">
        <v>88</v>
      </c>
    </row>
    <row r="72" ht="15" hidden="1">
      <c r="A72" s="225" t="s">
        <v>89</v>
      </c>
    </row>
    <row r="73" ht="15" hidden="1">
      <c r="A73" s="225" t="s">
        <v>90</v>
      </c>
    </row>
    <row r="74" ht="15" hidden="1">
      <c r="A74" s="225" t="s">
        <v>194</v>
      </c>
    </row>
    <row r="75" ht="15" hidden="1">
      <c r="A75" s="225" t="s">
        <v>91</v>
      </c>
    </row>
    <row r="76" ht="15" hidden="1">
      <c r="A76" s="225" t="s">
        <v>269</v>
      </c>
    </row>
    <row r="77" ht="15" hidden="1">
      <c r="A77" s="225" t="s">
        <v>92</v>
      </c>
    </row>
    <row r="78" ht="15" hidden="1">
      <c r="A78" s="225" t="s">
        <v>93</v>
      </c>
    </row>
    <row r="79" ht="15" hidden="1">
      <c r="A79" s="225" t="s">
        <v>270</v>
      </c>
    </row>
    <row r="80" ht="15" hidden="1">
      <c r="A80" s="225" t="s">
        <v>94</v>
      </c>
    </row>
    <row r="81" ht="15" hidden="1">
      <c r="A81" s="225" t="s">
        <v>95</v>
      </c>
    </row>
    <row r="82" ht="15" hidden="1">
      <c r="A82" s="225" t="s">
        <v>195</v>
      </c>
    </row>
    <row r="83" ht="15" hidden="1">
      <c r="A83" s="225" t="s">
        <v>271</v>
      </c>
    </row>
    <row r="84" ht="15" hidden="1">
      <c r="A84" s="225" t="s">
        <v>96</v>
      </c>
    </row>
    <row r="85" ht="15" hidden="1">
      <c r="A85" s="225" t="s">
        <v>97</v>
      </c>
    </row>
    <row r="86" ht="15" hidden="1">
      <c r="A86" s="225" t="s">
        <v>98</v>
      </c>
    </row>
    <row r="87" ht="15" hidden="1">
      <c r="A87" s="225" t="s">
        <v>272</v>
      </c>
    </row>
    <row r="88" ht="15" hidden="1">
      <c r="A88" s="225" t="s">
        <v>41</v>
      </c>
    </row>
    <row r="89" ht="15" hidden="1">
      <c r="A89" s="225" t="s">
        <v>99</v>
      </c>
    </row>
    <row r="90" ht="15" hidden="1">
      <c r="A90" s="225" t="s">
        <v>273</v>
      </c>
    </row>
    <row r="91" ht="15" hidden="1">
      <c r="A91" s="225" t="s">
        <v>100</v>
      </c>
    </row>
    <row r="92" ht="15" hidden="1">
      <c r="A92" s="225" t="s">
        <v>101</v>
      </c>
    </row>
    <row r="93" ht="15" hidden="1">
      <c r="A93" s="225" t="s">
        <v>102</v>
      </c>
    </row>
    <row r="94" ht="15" hidden="1">
      <c r="A94" s="225" t="s">
        <v>42</v>
      </c>
    </row>
    <row r="95" ht="15" hidden="1">
      <c r="A95" s="225" t="s">
        <v>196</v>
      </c>
    </row>
    <row r="96" ht="15" hidden="1">
      <c r="A96" s="225" t="s">
        <v>103</v>
      </c>
    </row>
    <row r="97" ht="15" hidden="1">
      <c r="A97" s="225" t="s">
        <v>104</v>
      </c>
    </row>
    <row r="98" ht="15" hidden="1">
      <c r="A98" s="225" t="s">
        <v>105</v>
      </c>
    </row>
    <row r="99" ht="15" hidden="1">
      <c r="A99" s="225" t="s">
        <v>106</v>
      </c>
    </row>
    <row r="100" ht="15" hidden="1">
      <c r="A100" s="225" t="s">
        <v>274</v>
      </c>
    </row>
    <row r="101" ht="15" hidden="1">
      <c r="A101" s="225" t="s">
        <v>107</v>
      </c>
    </row>
    <row r="102" ht="15" hidden="1">
      <c r="A102" s="225" t="s">
        <v>108</v>
      </c>
    </row>
    <row r="103" ht="15" hidden="1">
      <c r="A103" s="225" t="s">
        <v>109</v>
      </c>
    </row>
    <row r="104" ht="15" hidden="1">
      <c r="A104" s="225" t="s">
        <v>275</v>
      </c>
    </row>
    <row r="105" ht="15" hidden="1">
      <c r="A105" s="225" t="s">
        <v>276</v>
      </c>
    </row>
    <row r="106" ht="15" hidden="1">
      <c r="A106" s="225" t="s">
        <v>110</v>
      </c>
    </row>
    <row r="107" ht="15" hidden="1">
      <c r="A107" s="225" t="s">
        <v>111</v>
      </c>
    </row>
    <row r="108" ht="15" hidden="1">
      <c r="A108" s="225" t="s">
        <v>197</v>
      </c>
    </row>
    <row r="109" ht="15" hidden="1">
      <c r="A109" s="225" t="s">
        <v>112</v>
      </c>
    </row>
    <row r="110" ht="15" hidden="1">
      <c r="A110" s="225" t="s">
        <v>113</v>
      </c>
    </row>
    <row r="111" ht="15" hidden="1">
      <c r="A111" s="225" t="s">
        <v>114</v>
      </c>
    </row>
    <row r="112" ht="15" hidden="1">
      <c r="A112" s="225" t="s">
        <v>277</v>
      </c>
    </row>
    <row r="113" ht="15" hidden="1">
      <c r="A113" s="225" t="s">
        <v>278</v>
      </c>
    </row>
    <row r="114" ht="15" hidden="1">
      <c r="A114" s="225" t="s">
        <v>279</v>
      </c>
    </row>
    <row r="115" ht="15" hidden="1">
      <c r="A115" s="225" t="s">
        <v>280</v>
      </c>
    </row>
    <row r="116" ht="15" hidden="1">
      <c r="A116" s="225" t="s">
        <v>281</v>
      </c>
    </row>
    <row r="117" ht="15" hidden="1">
      <c r="A117" s="225" t="s">
        <v>282</v>
      </c>
    </row>
    <row r="118" ht="15" hidden="1">
      <c r="A118" s="225" t="s">
        <v>43</v>
      </c>
    </row>
    <row r="119" ht="15" hidden="1">
      <c r="A119" s="225" t="s">
        <v>115</v>
      </c>
    </row>
    <row r="120" ht="15" hidden="1">
      <c r="A120" s="225" t="s">
        <v>198</v>
      </c>
    </row>
    <row r="121" ht="15" hidden="1">
      <c r="A121" s="225" t="s">
        <v>116</v>
      </c>
    </row>
    <row r="122" ht="15" hidden="1">
      <c r="A122" s="225" t="s">
        <v>283</v>
      </c>
    </row>
    <row r="123" ht="15" hidden="1">
      <c r="A123" s="225" t="s">
        <v>284</v>
      </c>
    </row>
    <row r="124" ht="15" hidden="1">
      <c r="A124" s="225" t="s">
        <v>117</v>
      </c>
    </row>
    <row r="125" ht="15" hidden="1">
      <c r="A125" s="225" t="s">
        <v>44</v>
      </c>
    </row>
    <row r="126" ht="15" hidden="1">
      <c r="A126" s="225" t="s">
        <v>118</v>
      </c>
    </row>
    <row r="127" ht="15" hidden="1">
      <c r="A127" s="225" t="s">
        <v>119</v>
      </c>
    </row>
    <row r="128" ht="15" hidden="1">
      <c r="A128" s="225" t="s">
        <v>285</v>
      </c>
    </row>
    <row r="129" ht="15" hidden="1">
      <c r="A129" s="225" t="s">
        <v>286</v>
      </c>
    </row>
    <row r="130" ht="15" hidden="1">
      <c r="A130" s="225" t="s">
        <v>120</v>
      </c>
    </row>
    <row r="131" ht="15" hidden="1">
      <c r="A131" s="225" t="s">
        <v>287</v>
      </c>
    </row>
    <row r="132" ht="15" hidden="1">
      <c r="A132" s="225" t="s">
        <v>288</v>
      </c>
    </row>
    <row r="133" ht="15" hidden="1">
      <c r="A133" s="225" t="s">
        <v>289</v>
      </c>
    </row>
    <row r="134" ht="15" hidden="1">
      <c r="A134" s="225" t="s">
        <v>290</v>
      </c>
    </row>
    <row r="135" ht="15" hidden="1">
      <c r="A135" s="225" t="s">
        <v>291</v>
      </c>
    </row>
    <row r="136" ht="15" hidden="1">
      <c r="A136" s="225" t="s">
        <v>292</v>
      </c>
    </row>
    <row r="137" ht="15" hidden="1">
      <c r="A137" s="225" t="s">
        <v>293</v>
      </c>
    </row>
    <row r="138" ht="15" hidden="1">
      <c r="A138" s="225" t="s">
        <v>294</v>
      </c>
    </row>
    <row r="139" ht="15" hidden="1">
      <c r="A139" s="225" t="s">
        <v>295</v>
      </c>
    </row>
    <row r="140" ht="15" hidden="1">
      <c r="A140" s="225" t="s">
        <v>296</v>
      </c>
    </row>
    <row r="141" ht="15" hidden="1">
      <c r="A141" s="225" t="s">
        <v>297</v>
      </c>
    </row>
    <row r="142" ht="15" hidden="1">
      <c r="A142" s="225" t="s">
        <v>121</v>
      </c>
    </row>
    <row r="143" ht="15" hidden="1">
      <c r="A143" s="225" t="s">
        <v>122</v>
      </c>
    </row>
    <row r="144" ht="15" hidden="1">
      <c r="A144" s="225" t="s">
        <v>123</v>
      </c>
    </row>
    <row r="145" ht="15" hidden="1">
      <c r="A145" s="225" t="s">
        <v>298</v>
      </c>
    </row>
    <row r="146" ht="15" hidden="1">
      <c r="A146" s="225" t="s">
        <v>124</v>
      </c>
    </row>
    <row r="147" ht="15" hidden="1">
      <c r="A147" s="225" t="s">
        <v>47</v>
      </c>
    </row>
    <row r="148" ht="15" hidden="1">
      <c r="A148" s="225" t="s">
        <v>125</v>
      </c>
    </row>
    <row r="149" ht="15" hidden="1">
      <c r="A149" s="225" t="s">
        <v>48</v>
      </c>
    </row>
    <row r="150" ht="15" hidden="1">
      <c r="A150" s="225" t="s">
        <v>299</v>
      </c>
    </row>
    <row r="151" ht="15" hidden="1">
      <c r="A151" s="225" t="s">
        <v>126</v>
      </c>
    </row>
    <row r="152" ht="15" hidden="1">
      <c r="A152" s="225" t="s">
        <v>300</v>
      </c>
    </row>
    <row r="153" ht="15" hidden="1">
      <c r="A153" s="225" t="s">
        <v>199</v>
      </c>
    </row>
    <row r="154" ht="15" hidden="1">
      <c r="A154" s="225" t="s">
        <v>127</v>
      </c>
    </row>
    <row r="155" ht="15" hidden="1">
      <c r="A155" s="225" t="s">
        <v>301</v>
      </c>
    </row>
    <row r="156" ht="15" hidden="1">
      <c r="A156" s="225" t="s">
        <v>128</v>
      </c>
    </row>
    <row r="157" ht="15" hidden="1">
      <c r="A157" s="225" t="s">
        <v>129</v>
      </c>
    </row>
    <row r="158" ht="15" hidden="1">
      <c r="A158" s="225" t="s">
        <v>130</v>
      </c>
    </row>
    <row r="159" ht="15" hidden="1">
      <c r="A159" s="225" t="s">
        <v>302</v>
      </c>
    </row>
    <row r="160" ht="15" hidden="1">
      <c r="A160" s="225" t="s">
        <v>303</v>
      </c>
    </row>
    <row r="161" ht="15" hidden="1">
      <c r="A161" s="225" t="s">
        <v>131</v>
      </c>
    </row>
    <row r="162" ht="15" hidden="1">
      <c r="A162" s="225" t="s">
        <v>132</v>
      </c>
    </row>
    <row r="163" ht="15" hidden="1">
      <c r="A163" s="225" t="s">
        <v>133</v>
      </c>
    </row>
    <row r="164" ht="15" hidden="1">
      <c r="A164" s="225" t="s">
        <v>50</v>
      </c>
    </row>
    <row r="165" ht="15" hidden="1">
      <c r="A165" s="225" t="s">
        <v>134</v>
      </c>
    </row>
    <row r="166" ht="15" hidden="1">
      <c r="A166" s="225" t="s">
        <v>135</v>
      </c>
    </row>
    <row r="167" ht="15" hidden="1">
      <c r="A167" s="225" t="s">
        <v>136</v>
      </c>
    </row>
    <row r="168" ht="15" hidden="1">
      <c r="A168" s="225" t="s">
        <v>137</v>
      </c>
    </row>
    <row r="169" ht="15" hidden="1">
      <c r="A169" s="225" t="s">
        <v>138</v>
      </c>
    </row>
    <row r="170" ht="15" hidden="1">
      <c r="A170" s="225" t="s">
        <v>304</v>
      </c>
    </row>
    <row r="171" ht="15" hidden="1">
      <c r="A171" s="225" t="s">
        <v>139</v>
      </c>
    </row>
    <row r="172" ht="15" hidden="1">
      <c r="A172" s="225" t="s">
        <v>140</v>
      </c>
    </row>
    <row r="173" ht="15" hidden="1">
      <c r="A173" s="225" t="s">
        <v>141</v>
      </c>
    </row>
    <row r="174" ht="15" hidden="1">
      <c r="A174" s="225" t="s">
        <v>305</v>
      </c>
    </row>
    <row r="175" ht="15" hidden="1">
      <c r="A175" s="225" t="s">
        <v>306</v>
      </c>
    </row>
    <row r="176" ht="15" hidden="1">
      <c r="A176" s="225" t="s">
        <v>142</v>
      </c>
    </row>
    <row r="177" ht="15" hidden="1">
      <c r="A177" s="225" t="s">
        <v>53</v>
      </c>
    </row>
    <row r="178" ht="15" hidden="1">
      <c r="A178" s="225" t="s">
        <v>143</v>
      </c>
    </row>
    <row r="179" ht="15" hidden="1">
      <c r="A179" s="225" t="s">
        <v>144</v>
      </c>
    </row>
    <row r="180" ht="15" hidden="1">
      <c r="A180" s="225" t="s">
        <v>145</v>
      </c>
    </row>
    <row r="181" ht="15" hidden="1">
      <c r="A181" s="225" t="s">
        <v>146</v>
      </c>
    </row>
    <row r="182" ht="15" hidden="1">
      <c r="A182" s="225" t="s">
        <v>307</v>
      </c>
    </row>
    <row r="183" ht="15" hidden="1">
      <c r="A183" s="225" t="s">
        <v>308</v>
      </c>
    </row>
    <row r="184" ht="15" hidden="1">
      <c r="A184" s="225" t="s">
        <v>147</v>
      </c>
    </row>
    <row r="185" ht="15" hidden="1">
      <c r="A185" s="225" t="s">
        <v>148</v>
      </c>
    </row>
    <row r="186" ht="15" hidden="1">
      <c r="A186" s="225" t="s">
        <v>309</v>
      </c>
    </row>
    <row r="187" ht="15" hidden="1">
      <c r="A187" s="225" t="s">
        <v>310</v>
      </c>
    </row>
    <row r="188" ht="15" hidden="1">
      <c r="A188" s="225" t="s">
        <v>311</v>
      </c>
    </row>
    <row r="189" ht="15" hidden="1">
      <c r="A189" s="225" t="s">
        <v>312</v>
      </c>
    </row>
    <row r="190" ht="15" hidden="1">
      <c r="A190" s="225" t="s">
        <v>54</v>
      </c>
    </row>
    <row r="191" ht="15" hidden="1">
      <c r="A191" s="225" t="s">
        <v>313</v>
      </c>
    </row>
    <row r="192" ht="15" hidden="1">
      <c r="A192" s="225" t="s">
        <v>149</v>
      </c>
    </row>
    <row r="193" ht="15" hidden="1">
      <c r="A193" s="225" t="s">
        <v>200</v>
      </c>
    </row>
    <row r="194" ht="15" hidden="1">
      <c r="A194" s="225" t="s">
        <v>150</v>
      </c>
    </row>
    <row r="195" ht="15" hidden="1">
      <c r="A195" s="225" t="s">
        <v>151</v>
      </c>
    </row>
    <row r="196" ht="15" hidden="1">
      <c r="A196" s="225" t="s">
        <v>314</v>
      </c>
    </row>
    <row r="197" ht="15" hidden="1">
      <c r="A197" s="225" t="s">
        <v>152</v>
      </c>
    </row>
    <row r="198" ht="15" hidden="1">
      <c r="A198" s="225" t="s">
        <v>153</v>
      </c>
    </row>
    <row r="199" ht="15" hidden="1">
      <c r="A199" s="225" t="s">
        <v>154</v>
      </c>
    </row>
    <row r="200" ht="15" hidden="1">
      <c r="A200" s="225" t="s">
        <v>155</v>
      </c>
    </row>
    <row r="201" ht="15" hidden="1">
      <c r="A201" s="225" t="s">
        <v>315</v>
      </c>
    </row>
    <row r="202" ht="15" hidden="1">
      <c r="A202" s="225" t="s">
        <v>156</v>
      </c>
    </row>
    <row r="203" ht="15" hidden="1">
      <c r="A203" s="225" t="s">
        <v>157</v>
      </c>
    </row>
    <row r="204" ht="15" hidden="1">
      <c r="A204" s="225" t="s">
        <v>316</v>
      </c>
    </row>
    <row r="205" ht="15" hidden="1">
      <c r="A205" s="225" t="s">
        <v>317</v>
      </c>
    </row>
    <row r="206" ht="15" hidden="1">
      <c r="A206" s="225" t="s">
        <v>318</v>
      </c>
    </row>
    <row r="207" ht="15" hidden="1">
      <c r="A207" s="225" t="s">
        <v>319</v>
      </c>
    </row>
    <row r="208" ht="15" hidden="1">
      <c r="A208" s="225" t="s">
        <v>320</v>
      </c>
    </row>
    <row r="209" ht="15" hidden="1">
      <c r="A209" s="225" t="s">
        <v>158</v>
      </c>
    </row>
    <row r="210" ht="15" hidden="1">
      <c r="A210" s="225" t="s">
        <v>159</v>
      </c>
    </row>
    <row r="211" ht="15" hidden="1">
      <c r="A211" s="225" t="s">
        <v>321</v>
      </c>
    </row>
    <row r="212" ht="15" hidden="1">
      <c r="A212" s="225" t="s">
        <v>322</v>
      </c>
    </row>
    <row r="213" ht="15" hidden="1">
      <c r="A213" s="225" t="s">
        <v>56</v>
      </c>
    </row>
    <row r="214" ht="15" hidden="1">
      <c r="A214" s="225" t="s">
        <v>323</v>
      </c>
    </row>
    <row r="215" ht="15" hidden="1">
      <c r="A215" s="225" t="s">
        <v>201</v>
      </c>
    </row>
    <row r="216" ht="15" hidden="1">
      <c r="A216" s="225" t="s">
        <v>160</v>
      </c>
    </row>
    <row r="217" ht="15" hidden="1">
      <c r="A217" s="225" t="s">
        <v>161</v>
      </c>
    </row>
    <row r="218" ht="15" hidden="1">
      <c r="A218" s="225" t="s">
        <v>162</v>
      </c>
    </row>
    <row r="219" ht="15" hidden="1">
      <c r="A219" s="225" t="s">
        <v>324</v>
      </c>
    </row>
    <row r="220" ht="15" hidden="1">
      <c r="A220" s="225" t="s">
        <v>325</v>
      </c>
    </row>
    <row r="221" ht="15" hidden="1">
      <c r="A221" s="225" t="s">
        <v>326</v>
      </c>
    </row>
    <row r="222" ht="15" hidden="1">
      <c r="A222" s="225" t="s">
        <v>163</v>
      </c>
    </row>
    <row r="223" ht="15" hidden="1">
      <c r="A223" s="225" t="s">
        <v>164</v>
      </c>
    </row>
    <row r="224" ht="15" hidden="1">
      <c r="A224" s="225" t="s">
        <v>165</v>
      </c>
    </row>
    <row r="225" ht="15" hidden="1">
      <c r="A225" s="225" t="s">
        <v>327</v>
      </c>
    </row>
    <row r="226" ht="15" hidden="1">
      <c r="A226" s="225" t="s">
        <v>328</v>
      </c>
    </row>
    <row r="227" ht="15" hidden="1">
      <c r="A227" s="225" t="s">
        <v>329</v>
      </c>
    </row>
    <row r="228" ht="15" hidden="1">
      <c r="A228" s="225" t="s">
        <v>330</v>
      </c>
    </row>
    <row r="229" ht="15" hidden="1">
      <c r="A229" s="225" t="s">
        <v>331</v>
      </c>
    </row>
    <row r="230" ht="15" hidden="1">
      <c r="A230" s="225" t="s">
        <v>332</v>
      </c>
    </row>
    <row r="231" ht="15" hidden="1">
      <c r="A231" s="225" t="s">
        <v>333</v>
      </c>
    </row>
    <row r="232" ht="15" hidden="1">
      <c r="A232" s="225" t="s">
        <v>334</v>
      </c>
    </row>
    <row r="233" ht="15" hidden="1">
      <c r="A233" s="225" t="s">
        <v>335</v>
      </c>
    </row>
    <row r="234" ht="15" hidden="1">
      <c r="A234" s="225" t="s">
        <v>336</v>
      </c>
    </row>
    <row r="235" ht="15" hidden="1">
      <c r="A235" s="225" t="s">
        <v>337</v>
      </c>
    </row>
    <row r="236" ht="15" hidden="1">
      <c r="A236" s="225" t="s">
        <v>338</v>
      </c>
    </row>
    <row r="237" ht="15" hidden="1">
      <c r="A237" s="225" t="s">
        <v>339</v>
      </c>
    </row>
    <row r="238" ht="15" hidden="1">
      <c r="A238" s="225" t="s">
        <v>340</v>
      </c>
    </row>
    <row r="239" ht="15" hidden="1">
      <c r="A239" s="225" t="s">
        <v>166</v>
      </c>
    </row>
    <row r="240" ht="15" hidden="1">
      <c r="A240" s="225" t="s">
        <v>341</v>
      </c>
    </row>
    <row r="241" ht="15" hidden="1">
      <c r="A241" s="225" t="s">
        <v>342</v>
      </c>
    </row>
    <row r="242" ht="15" hidden="1">
      <c r="A242" s="225" t="s">
        <v>343</v>
      </c>
    </row>
    <row r="243" ht="15" hidden="1">
      <c r="A243" s="225" t="s">
        <v>344</v>
      </c>
    </row>
    <row r="244" ht="15" hidden="1">
      <c r="A244" s="225" t="s">
        <v>345</v>
      </c>
    </row>
    <row r="245" ht="15" hidden="1">
      <c r="A245" s="225" t="s">
        <v>346</v>
      </c>
    </row>
    <row r="246" ht="15" hidden="1">
      <c r="A246" s="225" t="s">
        <v>202</v>
      </c>
    </row>
    <row r="247" ht="15" hidden="1">
      <c r="A247" s="225" t="s">
        <v>347</v>
      </c>
    </row>
    <row r="248" ht="15" hidden="1">
      <c r="A248" s="225" t="s">
        <v>167</v>
      </c>
    </row>
    <row r="249" ht="15" hidden="1">
      <c r="A249" s="225" t="s">
        <v>168</v>
      </c>
    </row>
    <row r="250" ht="15" hidden="1">
      <c r="A250" s="225" t="s">
        <v>348</v>
      </c>
    </row>
    <row r="251" ht="15" hidden="1">
      <c r="A251" s="225" t="s">
        <v>57</v>
      </c>
    </row>
    <row r="252" ht="15" hidden="1">
      <c r="A252" s="225" t="s">
        <v>169</v>
      </c>
    </row>
    <row r="253" ht="15" hidden="1">
      <c r="A253" s="225" t="s">
        <v>170</v>
      </c>
    </row>
    <row r="254" ht="15" hidden="1">
      <c r="A254" s="225" t="s">
        <v>349</v>
      </c>
    </row>
    <row r="255" ht="15" hidden="1">
      <c r="A255" s="225" t="s">
        <v>350</v>
      </c>
    </row>
    <row r="256" ht="15" hidden="1">
      <c r="A256" s="225" t="s">
        <v>58</v>
      </c>
    </row>
    <row r="257" ht="15" hidden="1">
      <c r="A257" s="225" t="s">
        <v>351</v>
      </c>
    </row>
    <row r="258" ht="15" hidden="1">
      <c r="A258" s="225" t="s">
        <v>203</v>
      </c>
    </row>
    <row r="259" ht="15" hidden="1">
      <c r="A259" s="225" t="s">
        <v>204</v>
      </c>
    </row>
    <row r="260" ht="15" hidden="1">
      <c r="A260" s="225" t="s">
        <v>352</v>
      </c>
    </row>
    <row r="261" ht="15" hidden="1">
      <c r="A261" s="225" t="s">
        <v>353</v>
      </c>
    </row>
    <row r="262" ht="15" hidden="1">
      <c r="A262" s="225" t="s">
        <v>354</v>
      </c>
    </row>
    <row r="263" ht="15" hidden="1">
      <c r="A263" s="225" t="s">
        <v>355</v>
      </c>
    </row>
    <row r="264" ht="15" hidden="1">
      <c r="A264" s="225" t="s">
        <v>74</v>
      </c>
    </row>
    <row r="265" ht="15" hidden="1">
      <c r="A265" s="225" t="s">
        <v>356</v>
      </c>
    </row>
    <row r="266" ht="15" hidden="1">
      <c r="A266" s="225" t="s">
        <v>357</v>
      </c>
    </row>
    <row r="267" ht="15" hidden="1">
      <c r="A267" s="225" t="s">
        <v>171</v>
      </c>
    </row>
    <row r="268" ht="15" hidden="1">
      <c r="A268" s="225" t="s">
        <v>358</v>
      </c>
    </row>
    <row r="269" ht="15" hidden="1">
      <c r="A269" s="225" t="s">
        <v>359</v>
      </c>
    </row>
    <row r="270" ht="15" hidden="1">
      <c r="A270" s="225" t="s">
        <v>360</v>
      </c>
    </row>
    <row r="271" ht="15" hidden="1">
      <c r="A271" s="225" t="s">
        <v>361</v>
      </c>
    </row>
    <row r="272" ht="15" hidden="1">
      <c r="A272" s="225" t="s">
        <v>362</v>
      </c>
    </row>
    <row r="273" ht="15" hidden="1">
      <c r="A273" s="225" t="s">
        <v>363</v>
      </c>
    </row>
    <row r="274" ht="15" hidden="1">
      <c r="A274" s="225" t="s">
        <v>364</v>
      </c>
    </row>
    <row r="275" ht="15" hidden="1">
      <c r="A275" s="225" t="s">
        <v>365</v>
      </c>
    </row>
    <row r="276" ht="15" hidden="1">
      <c r="A276" s="225" t="s">
        <v>366</v>
      </c>
    </row>
    <row r="277" ht="15" hidden="1">
      <c r="A277" s="225" t="s">
        <v>367</v>
      </c>
    </row>
    <row r="278" ht="15" hidden="1">
      <c r="A278" s="225" t="s">
        <v>368</v>
      </c>
    </row>
    <row r="279" ht="15" hidden="1">
      <c r="A279" s="225" t="s">
        <v>369</v>
      </c>
    </row>
    <row r="280" ht="15" hidden="1">
      <c r="A280" s="225" t="s">
        <v>370</v>
      </c>
    </row>
    <row r="281" ht="15" hidden="1">
      <c r="A281" s="225" t="s">
        <v>371</v>
      </c>
    </row>
    <row r="282" ht="15" hidden="1">
      <c r="A282" s="225" t="s">
        <v>372</v>
      </c>
    </row>
    <row r="283" ht="15" hidden="1">
      <c r="A283" s="225" t="s">
        <v>373</v>
      </c>
    </row>
    <row r="284" ht="15" hidden="1">
      <c r="A284" s="225" t="s">
        <v>374</v>
      </c>
    </row>
    <row r="285" ht="15" hidden="1">
      <c r="A285" s="225" t="s">
        <v>172</v>
      </c>
    </row>
    <row r="286" ht="15" hidden="1">
      <c r="A286" s="225" t="s">
        <v>173</v>
      </c>
    </row>
    <row r="287" ht="15" hidden="1">
      <c r="A287" s="225" t="s">
        <v>375</v>
      </c>
    </row>
    <row r="288" ht="15" hidden="1">
      <c r="A288" s="225" t="s">
        <v>174</v>
      </c>
    </row>
    <row r="289" ht="15" hidden="1">
      <c r="A289" s="225" t="s">
        <v>376</v>
      </c>
    </row>
    <row r="290" ht="15" hidden="1">
      <c r="A290" s="225" t="s">
        <v>175</v>
      </c>
    </row>
    <row r="291" ht="15" hidden="1">
      <c r="A291" s="225" t="s">
        <v>377</v>
      </c>
    </row>
    <row r="292" ht="15" hidden="1">
      <c r="A292" s="225" t="s">
        <v>378</v>
      </c>
    </row>
    <row r="293" ht="15" hidden="1">
      <c r="A293" s="225" t="s">
        <v>379</v>
      </c>
    </row>
    <row r="294" ht="15" hidden="1">
      <c r="A294" s="225" t="s">
        <v>380</v>
      </c>
    </row>
    <row r="295" ht="15" hidden="1">
      <c r="A295" s="225" t="s">
        <v>176</v>
      </c>
    </row>
    <row r="296" ht="15" hidden="1">
      <c r="A296" s="225" t="s">
        <v>177</v>
      </c>
    </row>
    <row r="297" ht="15" hidden="1">
      <c r="A297" s="225" t="s">
        <v>178</v>
      </c>
    </row>
    <row r="298" ht="15" hidden="1">
      <c r="A298" s="225" t="s">
        <v>179</v>
      </c>
    </row>
    <row r="299" ht="15" hidden="1">
      <c r="A299" s="225" t="s">
        <v>180</v>
      </c>
    </row>
    <row r="300" ht="15" hidden="1">
      <c r="A300" s="225" t="s">
        <v>181</v>
      </c>
    </row>
    <row r="301" ht="15" hidden="1">
      <c r="A301" s="225" t="s">
        <v>182</v>
      </c>
    </row>
    <row r="302" ht="15" hidden="1">
      <c r="A302" s="225" t="s">
        <v>183</v>
      </c>
    </row>
    <row r="303" ht="15" hidden="1">
      <c r="A303" s="225" t="s">
        <v>184</v>
      </c>
    </row>
    <row r="304" ht="15" hidden="1">
      <c r="A304" s="225" t="s">
        <v>381</v>
      </c>
    </row>
    <row r="305" ht="15" hidden="1">
      <c r="A305" s="225" t="s">
        <v>185</v>
      </c>
    </row>
    <row r="306" ht="15" hidden="1">
      <c r="A306" s="225" t="s">
        <v>382</v>
      </c>
    </row>
    <row r="307" ht="15" hidden="1">
      <c r="A307" s="225" t="s">
        <v>60</v>
      </c>
    </row>
    <row r="308" ht="15" hidden="1">
      <c r="A308" s="225" t="s">
        <v>383</v>
      </c>
    </row>
    <row r="309" ht="15" hidden="1">
      <c r="A309" s="225" t="s">
        <v>186</v>
      </c>
    </row>
    <row r="310" ht="15" hidden="1">
      <c r="A310" s="225" t="s">
        <v>384</v>
      </c>
    </row>
    <row r="311" ht="15" hidden="1">
      <c r="A311" s="225" t="s">
        <v>385</v>
      </c>
    </row>
    <row r="312" ht="15" hidden="1">
      <c r="A312" s="225" t="s">
        <v>386</v>
      </c>
    </row>
    <row r="313" ht="15" hidden="1">
      <c r="A313" s="225" t="s">
        <v>387</v>
      </c>
    </row>
    <row r="314" ht="15" hidden="1">
      <c r="A314" s="225" t="s">
        <v>388</v>
      </c>
    </row>
    <row r="315" ht="15" hidden="1">
      <c r="A315" s="225" t="s">
        <v>389</v>
      </c>
    </row>
    <row r="316" ht="15" hidden="1">
      <c r="A316" s="225" t="s">
        <v>390</v>
      </c>
    </row>
    <row r="317" ht="15" hidden="1">
      <c r="A317" s="225" t="s">
        <v>391</v>
      </c>
    </row>
    <row r="318" ht="15" hidden="1">
      <c r="A318" s="225" t="s">
        <v>392</v>
      </c>
    </row>
    <row r="319" ht="15" hidden="1">
      <c r="A319" s="225" t="s">
        <v>393</v>
      </c>
    </row>
    <row r="320" ht="15" hidden="1">
      <c r="A320" s="225" t="s">
        <v>394</v>
      </c>
    </row>
    <row r="321" ht="15" hidden="1">
      <c r="A321" s="225" t="s">
        <v>395</v>
      </c>
    </row>
    <row r="322" ht="15" hidden="1">
      <c r="A322" s="225" t="s">
        <v>396</v>
      </c>
    </row>
    <row r="323" ht="15" hidden="1">
      <c r="A323" s="225" t="s">
        <v>397</v>
      </c>
    </row>
    <row r="324" ht="15" hidden="1">
      <c r="A324" s="225" t="s">
        <v>398</v>
      </c>
    </row>
    <row r="325" ht="15" hidden="1">
      <c r="A325" s="225" t="s">
        <v>187</v>
      </c>
    </row>
    <row r="326" ht="15" hidden="1">
      <c r="A326" s="225" t="s">
        <v>188</v>
      </c>
    </row>
    <row r="327" ht="15" hidden="1">
      <c r="A327" s="225" t="s">
        <v>399</v>
      </c>
    </row>
    <row r="328" ht="15" hidden="1">
      <c r="A328" s="225" t="s">
        <v>61</v>
      </c>
    </row>
    <row r="329" ht="15" hidden="1">
      <c r="A329" s="225" t="s">
        <v>189</v>
      </c>
    </row>
    <row r="330" ht="15" hidden="1">
      <c r="A330" s="225" t="s">
        <v>190</v>
      </c>
    </row>
    <row r="331" ht="15" hidden="1">
      <c r="A331" s="225" t="s">
        <v>400</v>
      </c>
    </row>
    <row r="332" ht="15" hidden="1">
      <c r="A332" s="225" t="s">
        <v>401</v>
      </c>
    </row>
    <row r="333" ht="15" hidden="1">
      <c r="A333" s="225" t="s">
        <v>402</v>
      </c>
    </row>
    <row r="334" ht="15" hidden="1">
      <c r="A334" s="225" t="s">
        <v>191</v>
      </c>
    </row>
    <row r="335" ht="15" hidden="1">
      <c r="A335" s="225" t="s">
        <v>192</v>
      </c>
    </row>
    <row r="336" ht="15" hidden="1">
      <c r="A336" s="225" t="s">
        <v>403</v>
      </c>
    </row>
    <row r="337" ht="15" hidden="1">
      <c r="A337" s="225" t="s">
        <v>404</v>
      </c>
    </row>
    <row r="338" ht="12.75" hidden="1">
      <c r="A338" s="4" t="s">
        <v>0</v>
      </c>
    </row>
  </sheetData>
  <sheetProtection password="F5DF" sheet="1"/>
  <mergeCells count="26">
    <mergeCell ref="A2:F2"/>
    <mergeCell ref="C45:E45"/>
    <mergeCell ref="B46:E46"/>
    <mergeCell ref="B38:E38"/>
    <mergeCell ref="B40:E40"/>
    <mergeCell ref="B37:E37"/>
    <mergeCell ref="B41:E41"/>
    <mergeCell ref="B44:E44"/>
    <mergeCell ref="C39:E39"/>
    <mergeCell ref="B35:E35"/>
    <mergeCell ref="B29:E29"/>
    <mergeCell ref="B32:E32"/>
    <mergeCell ref="C26:E26"/>
    <mergeCell ref="B16:D16"/>
    <mergeCell ref="B27:E27"/>
    <mergeCell ref="B28:E28"/>
    <mergeCell ref="A1:F1"/>
    <mergeCell ref="B42:E42"/>
    <mergeCell ref="B43:E43"/>
    <mergeCell ref="B33:E33"/>
    <mergeCell ref="C30:E30"/>
    <mergeCell ref="B31:E31"/>
    <mergeCell ref="B34:E34"/>
    <mergeCell ref="A3:F3"/>
    <mergeCell ref="C4:E4"/>
    <mergeCell ref="B5:D5"/>
  </mergeCells>
  <dataValidations count="6">
    <dataValidation type="list" allowBlank="1" showInputMessage="1" showErrorMessage="1" sqref="F46">
      <formula1>"Yes,No"</formula1>
    </dataValidation>
    <dataValidation type="whole" operator="greaterThanOrEqual" allowBlank="1" showInputMessage="1" showErrorMessage="1" error="This number should be entered as a positive number." sqref="F6 E10:E16 F18 E20:E22 E7:E8 F42:F43">
      <formula1>0</formula1>
    </dataValidation>
    <dataValidation type="whole" allowBlank="1" showInputMessage="1" showErrorMessage="1" sqref="F24">
      <formula1>-15000000</formula1>
      <formula2>15000000</formula2>
    </dataValidation>
    <dataValidation errorStyle="warning" type="whole" operator="greaterThanOrEqual" allowBlank="1" showInputMessage="1" showErrorMessage="1" error="This number should generally be entered as a positive number. If the school had a bad debt recovery included as a negative in total expenses, the amount may be included as a negative here." sqref="E9">
      <formula1>0</formula1>
    </dataValidation>
    <dataValidation type="list" allowBlank="1" showInputMessage="1" showErrorMessage="1" sqref="A1:F1">
      <formula1>$A$61:$A$338</formula1>
    </dataValidation>
    <dataValidation type="whole" allowBlank="1" showInputMessage="1" showErrorMessage="1" error="This number must be a whole number." sqref="F41">
      <formula1>-5000000</formula1>
      <formula2>5000000</formula2>
    </dataValidation>
  </dataValidations>
  <printOptions/>
  <pageMargins left="0.7" right="0.7" top="0.5" bottom="0.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F56" sqref="F56"/>
    </sheetView>
  </sheetViews>
  <sheetFormatPr defaultColWidth="8.8515625" defaultRowHeight="15"/>
  <cols>
    <col min="1" max="1" width="3.421875" style="4" customWidth="1"/>
    <col min="2" max="2" width="7.7109375" style="6" customWidth="1"/>
    <col min="3" max="3" width="20.00390625" style="6" customWidth="1"/>
    <col min="4" max="4" width="25.8515625" style="6" customWidth="1"/>
    <col min="5" max="5" width="12.28125" style="6" customWidth="1"/>
    <col min="6" max="6" width="12.28125" style="18" customWidth="1"/>
    <col min="7" max="7" width="8.28125" style="6" customWidth="1"/>
    <col min="8" max="16384" width="8.8515625" style="6" customWidth="1"/>
  </cols>
  <sheetData>
    <row r="1" spans="1:7" ht="15" customHeight="1">
      <c r="A1" s="236" t="s">
        <v>0</v>
      </c>
      <c r="B1" s="236"/>
      <c r="C1" s="236"/>
      <c r="D1" s="236"/>
      <c r="E1" s="236"/>
      <c r="F1" s="236"/>
      <c r="G1" s="236"/>
    </row>
    <row r="2" spans="1:7" ht="15" customHeight="1">
      <c r="A2" s="270" t="s">
        <v>72</v>
      </c>
      <c r="B2" s="270"/>
      <c r="C2" s="270"/>
      <c r="D2" s="270"/>
      <c r="E2" s="270"/>
      <c r="F2" s="270"/>
      <c r="G2" s="270"/>
    </row>
    <row r="3" spans="1:7" s="5" customFormat="1" ht="15.75" customHeight="1" thickBot="1">
      <c r="A3" s="253" t="s">
        <v>213</v>
      </c>
      <c r="B3" s="253"/>
      <c r="C3" s="253"/>
      <c r="D3" s="253"/>
      <c r="E3" s="253"/>
      <c r="F3" s="253"/>
      <c r="G3" s="253"/>
    </row>
    <row r="4" spans="1:7" s="5" customFormat="1" ht="15" customHeight="1" thickTop="1">
      <c r="A4" s="12"/>
      <c r="B4" s="13"/>
      <c r="C4" s="246" t="s">
        <v>215</v>
      </c>
      <c r="D4" s="246"/>
      <c r="E4" s="246"/>
      <c r="F4" s="246"/>
      <c r="G4" s="14"/>
    </row>
    <row r="5" spans="1:7" s="48" customFormat="1" ht="55.5" customHeight="1">
      <c r="A5" s="123" t="s">
        <v>24</v>
      </c>
      <c r="B5" s="254" t="s">
        <v>25</v>
      </c>
      <c r="C5" s="254"/>
      <c r="D5" s="254"/>
      <c r="E5" s="98" t="s">
        <v>33</v>
      </c>
      <c r="F5" s="36" t="s">
        <v>26</v>
      </c>
      <c r="G5" s="107" t="s">
        <v>236</v>
      </c>
    </row>
    <row r="6" spans="1:7" s="5" customFormat="1" ht="15" customHeight="1">
      <c r="A6" s="7">
        <v>1</v>
      </c>
      <c r="B6" s="58" t="s">
        <v>205</v>
      </c>
      <c r="C6" s="59"/>
      <c r="D6" s="59"/>
      <c r="E6" s="169"/>
      <c r="F6" s="192"/>
      <c r="G6" s="49"/>
    </row>
    <row r="7" spans="1:7" s="5" customFormat="1" ht="15" customHeight="1">
      <c r="A7" s="21">
        <v>2</v>
      </c>
      <c r="B7" s="52" t="s">
        <v>29</v>
      </c>
      <c r="C7" s="53"/>
      <c r="D7" s="53"/>
      <c r="E7" s="170"/>
      <c r="F7" s="171"/>
      <c r="G7" s="50"/>
    </row>
    <row r="8" spans="1:7" s="5" customFormat="1" ht="15" customHeight="1">
      <c r="A8" s="7">
        <v>3</v>
      </c>
      <c r="B8" s="54" t="s">
        <v>31</v>
      </c>
      <c r="C8" s="55"/>
      <c r="D8" s="55"/>
      <c r="E8" s="172"/>
      <c r="F8" s="171"/>
      <c r="G8" s="50"/>
    </row>
    <row r="9" spans="1:7" s="5" customFormat="1" ht="15" customHeight="1" thickBot="1">
      <c r="A9" s="8">
        <v>4</v>
      </c>
      <c r="B9" s="56" t="s">
        <v>30</v>
      </c>
      <c r="C9" s="57"/>
      <c r="D9" s="57"/>
      <c r="E9" s="173"/>
      <c r="F9" s="171"/>
      <c r="G9" s="50"/>
    </row>
    <row r="10" spans="1:7" s="5" customFormat="1" ht="15" customHeight="1" thickBot="1">
      <c r="A10" s="20">
        <v>5</v>
      </c>
      <c r="B10" s="60" t="s">
        <v>32</v>
      </c>
      <c r="C10" s="61"/>
      <c r="D10" s="61"/>
      <c r="E10" s="174"/>
      <c r="F10" s="193">
        <f>ROUND(SUM(E7:E9),0)</f>
        <v>0</v>
      </c>
      <c r="G10" s="50"/>
    </row>
    <row r="11" spans="1:7" s="5" customFormat="1" ht="24" customHeight="1" thickBot="1">
      <c r="A11" s="20">
        <v>6</v>
      </c>
      <c r="B11" s="295" t="s">
        <v>245</v>
      </c>
      <c r="C11" s="296"/>
      <c r="D11" s="297"/>
      <c r="E11" s="174"/>
      <c r="F11" s="154"/>
      <c r="G11" s="50"/>
    </row>
    <row r="12" spans="1:7" s="5" customFormat="1" ht="15" customHeight="1" thickBot="1">
      <c r="A12" s="9">
        <v>7</v>
      </c>
      <c r="B12" s="10" t="s">
        <v>216</v>
      </c>
      <c r="C12" s="11"/>
      <c r="E12" s="176"/>
      <c r="F12" s="194">
        <f>ROUND(F6-F10+F11,0)</f>
        <v>0</v>
      </c>
      <c r="G12" s="50"/>
    </row>
    <row r="13" spans="1:7" s="5" customFormat="1" ht="15" customHeight="1" thickTop="1">
      <c r="A13" s="108"/>
      <c r="B13" s="41"/>
      <c r="C13" s="246" t="s">
        <v>249</v>
      </c>
      <c r="D13" s="246"/>
      <c r="E13" s="246"/>
      <c r="F13" s="246"/>
      <c r="G13" s="124"/>
    </row>
    <row r="14" spans="1:7" s="5" customFormat="1" ht="37.5" customHeight="1">
      <c r="A14" s="294" t="s">
        <v>247</v>
      </c>
      <c r="B14" s="294"/>
      <c r="C14" s="294"/>
      <c r="D14" s="294"/>
      <c r="E14" s="294"/>
      <c r="F14" s="294"/>
      <c r="G14" s="294"/>
    </row>
    <row r="15" spans="1:7" s="5" customFormat="1" ht="15" customHeight="1">
      <c r="A15" s="21">
        <v>8</v>
      </c>
      <c r="B15" s="58" t="s">
        <v>226</v>
      </c>
      <c r="C15" s="59"/>
      <c r="D15" s="59"/>
      <c r="E15" s="113"/>
      <c r="F15" s="177"/>
      <c r="G15" s="50"/>
    </row>
    <row r="16" spans="1:7" s="5" customFormat="1" ht="15" customHeight="1">
      <c r="A16" s="21">
        <v>9</v>
      </c>
      <c r="B16" s="52" t="s">
        <v>227</v>
      </c>
      <c r="C16" s="53"/>
      <c r="D16" s="53"/>
      <c r="E16" s="113"/>
      <c r="F16" s="151"/>
      <c r="G16" s="50"/>
    </row>
    <row r="17" spans="1:7" s="5" customFormat="1" ht="15" customHeight="1" thickBot="1">
      <c r="A17" s="7">
        <v>10</v>
      </c>
      <c r="B17" s="54" t="s">
        <v>228</v>
      </c>
      <c r="C17" s="55"/>
      <c r="D17" s="55"/>
      <c r="E17" s="114"/>
      <c r="F17" s="141"/>
      <c r="G17" s="50"/>
    </row>
    <row r="18" spans="1:7" s="5" customFormat="1" ht="15" customHeight="1" thickBot="1">
      <c r="A18" s="17">
        <v>11</v>
      </c>
      <c r="B18" s="115" t="s">
        <v>250</v>
      </c>
      <c r="C18" s="116"/>
      <c r="D18" s="116"/>
      <c r="E18" s="117"/>
      <c r="F18" s="195">
        <f>ROUND(SUM(F15:F16)-F17,0)</f>
        <v>0</v>
      </c>
      <c r="G18" s="50"/>
    </row>
    <row r="19" spans="1:7" s="5" customFormat="1" ht="15" customHeight="1" thickTop="1">
      <c r="A19" s="12"/>
      <c r="B19" s="13"/>
      <c r="C19" s="246" t="s">
        <v>5</v>
      </c>
      <c r="D19" s="246"/>
      <c r="E19" s="246"/>
      <c r="F19" s="246"/>
      <c r="G19" s="125"/>
    </row>
    <row r="20" spans="1:7" s="5" customFormat="1" ht="15" customHeight="1">
      <c r="A20" s="7">
        <v>12</v>
      </c>
      <c r="B20" s="94" t="s">
        <v>14</v>
      </c>
      <c r="C20" s="95"/>
      <c r="D20" s="15"/>
      <c r="E20" s="178"/>
      <c r="F20" s="141">
        <f>PSCP!F6</f>
        <v>0</v>
      </c>
      <c r="G20" s="121" t="str">
        <f>IF($G$63="Yes",IF(F20=PSCP!F6,"YES","NO"),"N/A")</f>
        <v>N/A</v>
      </c>
    </row>
    <row r="21" spans="1:7" s="5" customFormat="1" ht="15" customHeight="1">
      <c r="A21" s="7">
        <v>13</v>
      </c>
      <c r="B21" s="75" t="s">
        <v>69</v>
      </c>
      <c r="C21" s="76"/>
      <c r="D21" s="77"/>
      <c r="E21" s="141">
        <f>PSCP!E7</f>
        <v>0</v>
      </c>
      <c r="F21" s="179"/>
      <c r="G21" s="121" t="str">
        <f>IF($G$63="Yes",IF(E21=PSCP!E7,"YES","NO"),"N/A")</f>
        <v>N/A</v>
      </c>
    </row>
    <row r="22" spans="1:7" s="5" customFormat="1" ht="15" customHeight="1">
      <c r="A22" s="7">
        <v>14</v>
      </c>
      <c r="B22" s="75" t="s">
        <v>70</v>
      </c>
      <c r="C22" s="76"/>
      <c r="D22" s="77"/>
      <c r="E22" s="141">
        <f>PSCP!E8</f>
        <v>0</v>
      </c>
      <c r="F22" s="180"/>
      <c r="G22" s="121" t="str">
        <f>IF($G$63="Yes",IF(E22=PSCP!E8,"YES","NO"),"N/A")</f>
        <v>N/A</v>
      </c>
    </row>
    <row r="23" spans="1:7" s="5" customFormat="1" ht="15" customHeight="1">
      <c r="A23" s="7">
        <v>15</v>
      </c>
      <c r="B23" s="94" t="s">
        <v>17</v>
      </c>
      <c r="C23" s="95"/>
      <c r="D23" s="38"/>
      <c r="E23" s="141">
        <f>PSCP!E9</f>
        <v>0</v>
      </c>
      <c r="F23" s="180"/>
      <c r="G23" s="121" t="str">
        <f>IF($G$63="Yes",IF(E23=PSCP!E9,"YES","NO"),"N/A")</f>
        <v>N/A</v>
      </c>
    </row>
    <row r="24" spans="1:7" s="5" customFormat="1" ht="15" customHeight="1">
      <c r="A24" s="7">
        <v>16</v>
      </c>
      <c r="B24" s="94" t="s">
        <v>16</v>
      </c>
      <c r="C24" s="95"/>
      <c r="D24" s="38"/>
      <c r="E24" s="141">
        <f>PSCP!E10</f>
        <v>0</v>
      </c>
      <c r="F24" s="180"/>
      <c r="G24" s="121" t="str">
        <f>IF($G$63="Yes",IF(E24=PSCP!E10,"YES","NO"),"N/A")</f>
        <v>N/A</v>
      </c>
    </row>
    <row r="25" spans="1:7" s="5" customFormat="1" ht="15" customHeight="1">
      <c r="A25" s="7">
        <v>17</v>
      </c>
      <c r="B25" s="94" t="s">
        <v>7</v>
      </c>
      <c r="C25" s="95"/>
      <c r="D25" s="38"/>
      <c r="E25" s="141">
        <f>PSCP!E11</f>
        <v>0</v>
      </c>
      <c r="F25" s="180"/>
      <c r="G25" s="121" t="str">
        <f>IF($G$63="Yes",IF(E25=PSCP!E11,"YES","NO"),"N/A")</f>
        <v>N/A</v>
      </c>
    </row>
    <row r="26" spans="1:7" s="5" customFormat="1" ht="15" customHeight="1">
      <c r="A26" s="7">
        <v>18</v>
      </c>
      <c r="B26" s="94" t="s">
        <v>8</v>
      </c>
      <c r="C26" s="95"/>
      <c r="D26" s="38"/>
      <c r="E26" s="141">
        <f>PSCP!E12</f>
        <v>0</v>
      </c>
      <c r="F26" s="180"/>
      <c r="G26" s="121" t="str">
        <f>IF($G$63="Yes",IF(E26=PSCP!E12,"YES","NO"),"N/A")</f>
        <v>N/A</v>
      </c>
    </row>
    <row r="27" spans="1:7" s="5" customFormat="1" ht="15" customHeight="1">
      <c r="A27" s="7">
        <v>19</v>
      </c>
      <c r="B27" s="94" t="s">
        <v>6</v>
      </c>
      <c r="C27" s="95"/>
      <c r="D27" s="2"/>
      <c r="E27" s="141">
        <f>PSCP!E13</f>
        <v>0</v>
      </c>
      <c r="F27" s="180"/>
      <c r="G27" s="121" t="str">
        <f>IF($G$63="Yes",IF(E27=PSCP!E13,"YES","NO"),"N/A")</f>
        <v>N/A</v>
      </c>
    </row>
    <row r="28" spans="1:7" s="5" customFormat="1" ht="15" customHeight="1">
      <c r="A28" s="23">
        <v>20</v>
      </c>
      <c r="B28" s="39" t="s">
        <v>205</v>
      </c>
      <c r="C28" s="42"/>
      <c r="D28" s="40"/>
      <c r="E28" s="141"/>
      <c r="F28" s="180"/>
      <c r="G28" s="120"/>
    </row>
    <row r="29" spans="1:7" s="5" customFormat="1" ht="15" customHeight="1">
      <c r="A29" s="23">
        <v>21</v>
      </c>
      <c r="B29" s="39" t="s">
        <v>214</v>
      </c>
      <c r="C29" s="42"/>
      <c r="D29" s="40"/>
      <c r="E29" s="181">
        <f>SUM(F15:F16)</f>
        <v>0</v>
      </c>
      <c r="F29" s="180"/>
      <c r="G29" s="121" t="str">
        <f>IF($G$63="Yes",IF(E29=PSCP!E15,"YES","NO"),"N/A")</f>
        <v>N/A</v>
      </c>
    </row>
    <row r="30" spans="1:7" s="5" customFormat="1" ht="15" customHeight="1" thickBot="1">
      <c r="A30" s="23">
        <v>22</v>
      </c>
      <c r="B30" s="261" t="s">
        <v>4</v>
      </c>
      <c r="C30" s="262"/>
      <c r="D30" s="263"/>
      <c r="E30" s="145">
        <f>PSCP!E16</f>
        <v>0</v>
      </c>
      <c r="F30" s="182"/>
      <c r="G30" s="121" t="str">
        <f>IF($G$63="Yes",IF(E30=PSCP!E16,"YES","NO"),"N/A")</f>
        <v>N/A</v>
      </c>
    </row>
    <row r="31" spans="1:7" s="5" customFormat="1" ht="15" customHeight="1" thickBot="1">
      <c r="A31" s="20">
        <v>23</v>
      </c>
      <c r="B31" s="37" t="s">
        <v>27</v>
      </c>
      <c r="C31" s="43"/>
      <c r="D31" s="24"/>
      <c r="E31" s="183"/>
      <c r="F31" s="162">
        <f>ROUND(SUM(E21:E30),0)</f>
        <v>0</v>
      </c>
      <c r="G31" s="120"/>
    </row>
    <row r="32" spans="1:7" s="5" customFormat="1" ht="15" customHeight="1" thickBot="1">
      <c r="A32" s="16">
        <v>24</v>
      </c>
      <c r="B32" s="25" t="s">
        <v>9</v>
      </c>
      <c r="C32" s="44"/>
      <c r="D32" s="26"/>
      <c r="E32" s="184"/>
      <c r="F32" s="149"/>
      <c r="G32" s="120"/>
    </row>
    <row r="33" spans="1:7" s="5" customFormat="1" ht="15" customHeight="1" thickBot="1">
      <c r="A33" s="20">
        <v>25</v>
      </c>
      <c r="B33" s="29" t="s">
        <v>1</v>
      </c>
      <c r="C33" s="33"/>
      <c r="D33" s="30"/>
      <c r="E33" s="175"/>
      <c r="F33" s="163">
        <f>ROUND((F20-F31+F32),0)</f>
        <v>0</v>
      </c>
      <c r="G33" s="120"/>
    </row>
    <row r="34" spans="1:7" s="5" customFormat="1" ht="15" customHeight="1">
      <c r="A34" s="21">
        <v>26</v>
      </c>
      <c r="B34" s="27" t="s">
        <v>242</v>
      </c>
      <c r="C34" s="45"/>
      <c r="D34" s="28"/>
      <c r="E34" s="151">
        <f>PSCP!E20</f>
        <v>0</v>
      </c>
      <c r="F34" s="185"/>
      <c r="G34" s="121" t="str">
        <f>IF($G$63="Yes",IF(E34=PSCP!E20,"YES","NO"),"N/A")</f>
        <v>N/A</v>
      </c>
    </row>
    <row r="35" spans="1:7" s="5" customFormat="1" ht="15" customHeight="1">
      <c r="A35" s="7">
        <v>27</v>
      </c>
      <c r="B35" s="1" t="s">
        <v>243</v>
      </c>
      <c r="C35" s="46"/>
      <c r="D35" s="2"/>
      <c r="E35" s="141">
        <f>PSCP!E21</f>
        <v>0</v>
      </c>
      <c r="F35" s="180"/>
      <c r="G35" s="121" t="str">
        <f>IF($G$63="Yes",IF(E35=PSCP!E21,"YES","NO"),"N/A")</f>
        <v>N/A</v>
      </c>
    </row>
    <row r="36" spans="1:7" s="5" customFormat="1" ht="15" customHeight="1" thickBot="1">
      <c r="A36" s="8">
        <v>28</v>
      </c>
      <c r="B36" s="96" t="s">
        <v>244</v>
      </c>
      <c r="C36" s="97"/>
      <c r="D36" s="3"/>
      <c r="E36" s="145">
        <f>PSCP!E22</f>
        <v>0</v>
      </c>
      <c r="F36" s="182"/>
      <c r="G36" s="121" t="str">
        <f>IF($G$63="Yes",IF(E36=PSCP!E22,"YES","NO"),"N/A")</f>
        <v>N/A</v>
      </c>
    </row>
    <row r="37" spans="1:7" s="5" customFormat="1" ht="15" customHeight="1" thickBot="1">
      <c r="A37" s="20">
        <v>29</v>
      </c>
      <c r="B37" s="31" t="s">
        <v>246</v>
      </c>
      <c r="C37" s="47"/>
      <c r="D37" s="32"/>
      <c r="E37" s="186"/>
      <c r="F37" s="163">
        <f>ROUND(SUM(E34:E36),0)</f>
        <v>0</v>
      </c>
      <c r="G37" s="120"/>
    </row>
    <row r="38" spans="1:7" s="5" customFormat="1" ht="15" customHeight="1" thickBot="1">
      <c r="A38" s="20">
        <v>30</v>
      </c>
      <c r="B38" s="78" t="s">
        <v>71</v>
      </c>
      <c r="C38" s="79"/>
      <c r="D38" s="80"/>
      <c r="E38" s="175"/>
      <c r="F38" s="154"/>
      <c r="G38" s="120"/>
    </row>
    <row r="39" spans="1:7" s="5" customFormat="1" ht="15" customHeight="1" thickBot="1">
      <c r="A39" s="9">
        <v>31</v>
      </c>
      <c r="B39" s="10" t="s">
        <v>2</v>
      </c>
      <c r="C39" s="34"/>
      <c r="D39" s="11"/>
      <c r="E39" s="187"/>
      <c r="F39" s="165">
        <f>ROUND((F33-F37+F38),0)</f>
        <v>0</v>
      </c>
      <c r="G39" s="120"/>
    </row>
    <row r="40" spans="1:7" s="5" customFormat="1" ht="15" customHeight="1" thickTop="1">
      <c r="A40" s="12"/>
      <c r="B40" s="13"/>
      <c r="C40" s="246" t="s">
        <v>22</v>
      </c>
      <c r="D40" s="246"/>
      <c r="E40" s="246"/>
      <c r="F40" s="246"/>
      <c r="G40" s="125"/>
    </row>
    <row r="41" spans="1:7" s="5" customFormat="1" ht="15" customHeight="1">
      <c r="A41" s="7">
        <v>32</v>
      </c>
      <c r="B41" s="264" t="s">
        <v>38</v>
      </c>
      <c r="C41" s="265"/>
      <c r="D41" s="265"/>
      <c r="E41" s="266"/>
      <c r="F41" s="67">
        <f>IF(A1="School Name",0,VLOOKUP(A1,'SNSP Inputs'!A2:L77,'SNSP Inputs'!F80,FALSE))</f>
        <v>0</v>
      </c>
      <c r="G41" s="120"/>
    </row>
    <row r="42" spans="1:7" s="5" customFormat="1" ht="15" customHeight="1" thickBot="1">
      <c r="A42" s="8">
        <v>33</v>
      </c>
      <c r="B42" s="267" t="s">
        <v>37</v>
      </c>
      <c r="C42" s="268"/>
      <c r="D42" s="268"/>
      <c r="E42" s="269"/>
      <c r="F42" s="68">
        <f>IF(A1="School Name",0,VLOOKUP(A1,'SNSP Inputs'!A2:L77,'SNSP Inputs'!I80,FALSE))</f>
        <v>0</v>
      </c>
      <c r="G42" s="120"/>
    </row>
    <row r="43" spans="1:7" s="5" customFormat="1" ht="15" customHeight="1" thickBot="1">
      <c r="A43" s="9">
        <v>34</v>
      </c>
      <c r="B43" s="255" t="s">
        <v>23</v>
      </c>
      <c r="C43" s="256"/>
      <c r="D43" s="256"/>
      <c r="E43" s="257"/>
      <c r="F43" s="22">
        <f>ROUND((IF(F42=0,0,F41/F42)),4)</f>
        <v>0</v>
      </c>
      <c r="G43" s="120"/>
    </row>
    <row r="44" spans="1:7" s="5" customFormat="1" ht="15" customHeight="1" thickTop="1">
      <c r="A44" s="12"/>
      <c r="B44" s="13"/>
      <c r="C44" s="246" t="s">
        <v>34</v>
      </c>
      <c r="D44" s="246"/>
      <c r="E44" s="246"/>
      <c r="F44" s="246"/>
      <c r="G44" s="125"/>
    </row>
    <row r="45" spans="1:7" s="5" customFormat="1" ht="15" customHeight="1">
      <c r="A45" s="7">
        <v>35</v>
      </c>
      <c r="B45" s="247" t="s">
        <v>217</v>
      </c>
      <c r="C45" s="248"/>
      <c r="D45" s="248"/>
      <c r="E45" s="249"/>
      <c r="F45" s="188">
        <f>IF(A1="School Name",0,VLOOKUP(A1,'SNSP Inputs'!A2:L77,'SNSP Inputs'!J80,FALSE))</f>
        <v>0</v>
      </c>
      <c r="G45" s="120"/>
    </row>
    <row r="46" spans="1:7" s="5" customFormat="1" ht="15" customHeight="1" thickBot="1">
      <c r="A46" s="23">
        <v>36</v>
      </c>
      <c r="B46" s="258" t="s">
        <v>232</v>
      </c>
      <c r="C46" s="259"/>
      <c r="D46" s="259"/>
      <c r="E46" s="260"/>
      <c r="F46" s="157">
        <f>IF(A1="School Name",0,VLOOKUP(A1,'SNSP Inputs'!A2:L77,'SNSP Inputs'!K80,FALSE))</f>
        <v>0</v>
      </c>
      <c r="G46" s="120"/>
    </row>
    <row r="47" spans="1:7" s="5" customFormat="1" ht="15" customHeight="1" thickBot="1">
      <c r="A47" s="20">
        <v>37</v>
      </c>
      <c r="B47" s="243" t="s">
        <v>233</v>
      </c>
      <c r="C47" s="244"/>
      <c r="D47" s="244"/>
      <c r="E47" s="245"/>
      <c r="F47" s="166">
        <f>ROUND(SUM(F45:F46),0)</f>
        <v>0</v>
      </c>
      <c r="G47" s="120"/>
    </row>
    <row r="48" spans="1:7" s="5" customFormat="1" ht="15" customHeight="1">
      <c r="A48" s="21">
        <v>38</v>
      </c>
      <c r="B48" s="103" t="s">
        <v>239</v>
      </c>
      <c r="C48" s="104"/>
      <c r="D48" s="104"/>
      <c r="E48" s="102"/>
      <c r="F48" s="188">
        <f>F12</f>
        <v>0</v>
      </c>
      <c r="G48" s="120"/>
    </row>
    <row r="49" spans="1:7" s="5" customFormat="1" ht="15" customHeight="1">
      <c r="A49" s="7">
        <v>39</v>
      </c>
      <c r="B49" s="94" t="s">
        <v>251</v>
      </c>
      <c r="C49" s="95"/>
      <c r="D49" s="99"/>
      <c r="E49" s="127"/>
      <c r="F49" s="189">
        <f>F18</f>
        <v>0</v>
      </c>
      <c r="G49" s="128"/>
    </row>
    <row r="50" spans="1:7" s="5" customFormat="1" ht="15" customHeight="1" thickBot="1">
      <c r="A50" s="16">
        <v>40</v>
      </c>
      <c r="B50" s="91" t="s">
        <v>241</v>
      </c>
      <c r="C50" s="92"/>
      <c r="D50" s="93"/>
      <c r="E50" s="126"/>
      <c r="F50" s="190">
        <f>ROUND(F39*F43,0)</f>
        <v>0</v>
      </c>
      <c r="G50" s="120"/>
    </row>
    <row r="51" spans="1:7" s="5" customFormat="1" ht="15" customHeight="1" thickBot="1">
      <c r="A51" s="20">
        <v>41</v>
      </c>
      <c r="B51" s="37" t="s">
        <v>219</v>
      </c>
      <c r="C51" s="100"/>
      <c r="D51" s="101"/>
      <c r="E51" s="24"/>
      <c r="F51" s="193">
        <f>SUM(F48:F50)</f>
        <v>0</v>
      </c>
      <c r="G51" s="120"/>
    </row>
    <row r="52" spans="1:7" s="5" customFormat="1" ht="15" customHeight="1" thickBot="1">
      <c r="A52" s="21">
        <v>42</v>
      </c>
      <c r="B52" s="103" t="s">
        <v>218</v>
      </c>
      <c r="C52" s="104"/>
      <c r="D52" s="104"/>
      <c r="E52" s="105"/>
      <c r="F52" s="191">
        <f>IF(A1="School Name",0,VLOOKUP(A1,'SNSP Inputs'!A2:L77,'SNSP Inputs'!L80,FALSE))</f>
        <v>0</v>
      </c>
      <c r="G52" s="120"/>
    </row>
    <row r="53" spans="1:7" s="5" customFormat="1" ht="15" customHeight="1" thickBot="1">
      <c r="A53" s="17">
        <v>43</v>
      </c>
      <c r="B53" s="279" t="s">
        <v>211</v>
      </c>
      <c r="C53" s="280"/>
      <c r="D53" s="280"/>
      <c r="E53" s="281"/>
      <c r="F53" s="168">
        <f>ROUND((F47-F51+F52),0)</f>
        <v>0</v>
      </c>
      <c r="G53" s="120"/>
    </row>
    <row r="54" spans="1:7" s="5" customFormat="1" ht="15" customHeight="1" thickTop="1">
      <c r="A54" s="12"/>
      <c r="B54" s="13"/>
      <c r="C54" s="246" t="s">
        <v>13</v>
      </c>
      <c r="D54" s="246"/>
      <c r="E54" s="246"/>
      <c r="F54" s="246"/>
      <c r="G54" s="125"/>
    </row>
    <row r="55" spans="1:7" s="5" customFormat="1" ht="15" customHeight="1">
      <c r="A55" s="7">
        <v>44</v>
      </c>
      <c r="B55" s="237" t="s">
        <v>238</v>
      </c>
      <c r="C55" s="238"/>
      <c r="D55" s="238"/>
      <c r="E55" s="239"/>
      <c r="F55" s="160">
        <f>F53</f>
        <v>0</v>
      </c>
      <c r="G55" s="121" t="str">
        <f>IF($G$63="Yes",IF(F55=PSCP!F41,"YES","NO"),"N/A")</f>
        <v>N/A</v>
      </c>
    </row>
    <row r="56" spans="1:7" s="5" customFormat="1" ht="15" customHeight="1">
      <c r="A56" s="7">
        <v>45</v>
      </c>
      <c r="B56" s="237" t="s">
        <v>210</v>
      </c>
      <c r="C56" s="238"/>
      <c r="D56" s="238"/>
      <c r="E56" s="239"/>
      <c r="F56" s="141">
        <f>PSCP!F40</f>
        <v>0</v>
      </c>
      <c r="G56" s="121" t="str">
        <f>IF($G$63="Yes",IF(F56=PSCP!F40,"YES","NO"),"N/A")</f>
        <v>N/A</v>
      </c>
    </row>
    <row r="57" spans="1:7" s="5" customFormat="1" ht="15" customHeight="1">
      <c r="A57" s="7">
        <v>46</v>
      </c>
      <c r="B57" s="237" t="s">
        <v>15</v>
      </c>
      <c r="C57" s="238"/>
      <c r="D57" s="238"/>
      <c r="E57" s="239"/>
      <c r="F57" s="141">
        <f>PSCP!F42</f>
        <v>0</v>
      </c>
      <c r="G57" s="121" t="str">
        <f>IF($G$63="Yes",IF(F57=PSCP!F42,"YES","NO"),"N/A")</f>
        <v>N/A</v>
      </c>
    </row>
    <row r="58" spans="1:7" s="5" customFormat="1" ht="15" customHeight="1" thickBot="1">
      <c r="A58" s="16">
        <v>47</v>
      </c>
      <c r="B58" s="240" t="s">
        <v>19</v>
      </c>
      <c r="C58" s="241"/>
      <c r="D58" s="241"/>
      <c r="E58" s="242"/>
      <c r="F58" s="149">
        <f>PSCP!F43</f>
        <v>0</v>
      </c>
      <c r="G58" s="131" t="str">
        <f>IF($G$63="Yes",IF(F58=PSCP!F43,"YES","NO"),"N/A")</f>
        <v>N/A</v>
      </c>
    </row>
    <row r="59" spans="1:7" s="5" customFormat="1" ht="15" customHeight="1" thickBot="1">
      <c r="A59" s="17">
        <v>48</v>
      </c>
      <c r="B59" s="279" t="s">
        <v>3</v>
      </c>
      <c r="C59" s="280"/>
      <c r="D59" s="280"/>
      <c r="E59" s="281"/>
      <c r="F59" s="168">
        <f>ROUND(IF((F55+F56-F57-F58)&lt;0,0,F55+F56-F57-F58),0)</f>
        <v>0</v>
      </c>
      <c r="G59" s="122"/>
    </row>
    <row r="60" spans="1:7" s="5" customFormat="1" ht="15" customHeight="1" thickTop="1">
      <c r="A60" s="12"/>
      <c r="B60" s="13"/>
      <c r="C60" s="246" t="s">
        <v>39</v>
      </c>
      <c r="D60" s="246"/>
      <c r="E60" s="246"/>
      <c r="F60" s="246"/>
      <c r="G60" s="14"/>
    </row>
    <row r="61" spans="1:7" s="5" customFormat="1" ht="15" customHeight="1" thickBot="1">
      <c r="A61" s="63">
        <v>49</v>
      </c>
      <c r="B61" s="271" t="s">
        <v>212</v>
      </c>
      <c r="C61" s="272"/>
      <c r="D61" s="272"/>
      <c r="E61" s="272"/>
      <c r="F61" s="273"/>
      <c r="G61" s="64"/>
    </row>
    <row r="62" spans="1:7" s="5" customFormat="1" ht="15" customHeight="1" thickTop="1">
      <c r="A62" s="12"/>
      <c r="B62" s="13"/>
      <c r="C62" s="298" t="s">
        <v>234</v>
      </c>
      <c r="D62" s="298"/>
      <c r="E62" s="298"/>
      <c r="F62" s="298"/>
      <c r="G62" s="14"/>
    </row>
    <row r="63" spans="1:7" s="5" customFormat="1" ht="26.25" customHeight="1">
      <c r="A63" s="109">
        <v>50</v>
      </c>
      <c r="B63" s="299" t="s">
        <v>256</v>
      </c>
      <c r="C63" s="300"/>
      <c r="D63" s="300"/>
      <c r="E63" s="300"/>
      <c r="F63" s="301"/>
      <c r="G63" s="198">
        <f>IF(A1="School Name","",VLOOKUP(A1,'SNSP Inputs'!A2:L77,'SNSP Inputs'!B80,FALSE))</f>
      </c>
    </row>
    <row r="64" spans="1:7" s="5" customFormat="1" ht="15" customHeight="1">
      <c r="A64" s="7">
        <v>51</v>
      </c>
      <c r="B64" s="247" t="s">
        <v>235</v>
      </c>
      <c r="C64" s="248"/>
      <c r="D64" s="248"/>
      <c r="E64" s="248"/>
      <c r="F64" s="249"/>
      <c r="G64" s="134"/>
    </row>
    <row r="65" spans="1:7" s="5" customFormat="1" ht="15" customHeight="1">
      <c r="A65" s="109">
        <v>52</v>
      </c>
      <c r="B65" s="200" t="s">
        <v>254</v>
      </c>
      <c r="C65" s="201"/>
      <c r="D65" s="201"/>
      <c r="E65" s="201"/>
      <c r="F65" s="202"/>
      <c r="G65" s="198" t="str">
        <f>IF(G64="","ERROR","OK")</f>
        <v>ERROR</v>
      </c>
    </row>
    <row r="66" spans="1:7" ht="78.75" customHeight="1">
      <c r="A66" s="132">
        <v>53</v>
      </c>
      <c r="B66" s="285" t="s">
        <v>252</v>
      </c>
      <c r="C66" s="286"/>
      <c r="D66" s="286"/>
      <c r="E66" s="286"/>
      <c r="F66" s="287"/>
      <c r="G66" s="133" t="str">
        <f>IF(G64="Yes",IF(OR(F6&gt;=E28,E28=0),"ERROR","OK"),"OK")</f>
        <v>OK</v>
      </c>
    </row>
    <row r="67" spans="1:7" ht="60.75" customHeight="1">
      <c r="A67" s="118">
        <v>54</v>
      </c>
      <c r="B67" s="288" t="s">
        <v>253</v>
      </c>
      <c r="C67" s="289"/>
      <c r="D67" s="289"/>
      <c r="E67" s="289"/>
      <c r="F67" s="290"/>
      <c r="G67" s="129" t="str">
        <f>IF($G$64="No",IF($F$6=$E$28,"OK","ERROR"),"OK")</f>
        <v>OK</v>
      </c>
    </row>
    <row r="68" spans="1:7" ht="30" customHeight="1" thickBot="1">
      <c r="A68" s="119">
        <v>55</v>
      </c>
      <c r="B68" s="291" t="s">
        <v>237</v>
      </c>
      <c r="C68" s="292"/>
      <c r="D68" s="292"/>
      <c r="E68" s="292"/>
      <c r="F68" s="293"/>
      <c r="G68" s="130" t="str">
        <f>IF($G$63="Yes",IF($F$6=PSCP!E14,"OK","ERROR"),"N/A")</f>
        <v>N/A</v>
      </c>
    </row>
    <row r="69" ht="13.5" thickTop="1"/>
    <row r="77" ht="15" hidden="1">
      <c r="A77" s="82" t="s">
        <v>407</v>
      </c>
    </row>
    <row r="78" ht="15" hidden="1">
      <c r="A78" s="81" t="s">
        <v>410</v>
      </c>
    </row>
    <row r="79" ht="15" hidden="1">
      <c r="A79" s="81" t="s">
        <v>86</v>
      </c>
    </row>
    <row r="80" ht="15" hidden="1">
      <c r="A80" s="82" t="s">
        <v>412</v>
      </c>
    </row>
    <row r="81" s="6" customFormat="1" ht="15" hidden="1">
      <c r="A81" s="81" t="s">
        <v>413</v>
      </c>
    </row>
    <row r="82" s="6" customFormat="1" ht="15" hidden="1">
      <c r="A82" s="82" t="s">
        <v>414</v>
      </c>
    </row>
    <row r="83" s="6" customFormat="1" ht="15" hidden="1">
      <c r="A83" s="81" t="s">
        <v>92</v>
      </c>
    </row>
    <row r="84" s="6" customFormat="1" ht="15" hidden="1">
      <c r="A84" s="82" t="s">
        <v>94</v>
      </c>
    </row>
    <row r="85" s="6" customFormat="1" ht="15" hidden="1">
      <c r="A85" s="82" t="s">
        <v>271</v>
      </c>
    </row>
    <row r="86" s="6" customFormat="1" ht="15" hidden="1">
      <c r="A86" s="81" t="s">
        <v>41</v>
      </c>
    </row>
    <row r="87" s="6" customFormat="1" ht="15" hidden="1">
      <c r="A87" s="82" t="s">
        <v>273</v>
      </c>
    </row>
    <row r="88" s="6" customFormat="1" ht="15" hidden="1">
      <c r="A88" s="81" t="s">
        <v>415</v>
      </c>
    </row>
    <row r="89" s="6" customFormat="1" ht="15" hidden="1">
      <c r="A89" s="82" t="s">
        <v>42</v>
      </c>
    </row>
    <row r="90" s="6" customFormat="1" ht="15" hidden="1">
      <c r="A90" s="81" t="s">
        <v>196</v>
      </c>
    </row>
    <row r="91" s="6" customFormat="1" ht="15" hidden="1">
      <c r="A91" s="82" t="s">
        <v>274</v>
      </c>
    </row>
    <row r="92" s="6" customFormat="1" ht="15" hidden="1">
      <c r="A92" s="82" t="s">
        <v>277</v>
      </c>
    </row>
    <row r="93" s="6" customFormat="1" ht="15" hidden="1">
      <c r="A93" s="81" t="s">
        <v>43</v>
      </c>
    </row>
    <row r="94" s="6" customFormat="1" ht="15" hidden="1">
      <c r="A94" s="82" t="s">
        <v>44</v>
      </c>
    </row>
    <row r="95" s="6" customFormat="1" ht="15" hidden="1">
      <c r="A95" s="81" t="s">
        <v>416</v>
      </c>
    </row>
    <row r="96" s="6" customFormat="1" ht="15" hidden="1">
      <c r="A96" s="82" t="s">
        <v>118</v>
      </c>
    </row>
    <row r="97" s="6" customFormat="1" ht="15" hidden="1">
      <c r="A97" s="81" t="s">
        <v>45</v>
      </c>
    </row>
    <row r="98" s="6" customFormat="1" ht="15" hidden="1">
      <c r="A98" s="82" t="s">
        <v>417</v>
      </c>
    </row>
    <row r="99" s="6" customFormat="1" ht="15" hidden="1">
      <c r="A99" s="81" t="s">
        <v>286</v>
      </c>
    </row>
    <row r="100" s="6" customFormat="1" ht="15" hidden="1">
      <c r="A100" s="82" t="s">
        <v>295</v>
      </c>
    </row>
    <row r="101" s="6" customFormat="1" ht="15" hidden="1">
      <c r="A101" s="82" t="s">
        <v>123</v>
      </c>
    </row>
    <row r="102" s="6" customFormat="1" ht="15" hidden="1">
      <c r="A102" s="81" t="s">
        <v>47</v>
      </c>
    </row>
    <row r="103" s="6" customFormat="1" ht="15" hidden="1">
      <c r="A103" s="82" t="s">
        <v>48</v>
      </c>
    </row>
    <row r="104" s="6" customFormat="1" ht="15" hidden="1">
      <c r="A104" s="82" t="s">
        <v>301</v>
      </c>
    </row>
    <row r="105" s="6" customFormat="1" ht="15" hidden="1">
      <c r="A105" s="81" t="s">
        <v>302</v>
      </c>
    </row>
    <row r="106" ht="15" hidden="1">
      <c r="A106" s="82" t="s">
        <v>131</v>
      </c>
    </row>
    <row r="107" ht="15" hidden="1">
      <c r="A107" s="82" t="s">
        <v>133</v>
      </c>
    </row>
    <row r="108" ht="15" hidden="1">
      <c r="A108" s="81" t="s">
        <v>50</v>
      </c>
    </row>
    <row r="109" ht="15" hidden="1">
      <c r="A109" s="82" t="s">
        <v>51</v>
      </c>
    </row>
    <row r="110" ht="15" hidden="1">
      <c r="A110" s="82" t="s">
        <v>304</v>
      </c>
    </row>
    <row r="111" ht="15" hidden="1">
      <c r="A111" s="81" t="s">
        <v>418</v>
      </c>
    </row>
    <row r="112" ht="15" hidden="1">
      <c r="A112" s="82" t="s">
        <v>420</v>
      </c>
    </row>
    <row r="113" ht="15" hidden="1">
      <c r="A113" s="81" t="s">
        <v>421</v>
      </c>
    </row>
    <row r="114" ht="15" hidden="1">
      <c r="A114" s="82" t="s">
        <v>422</v>
      </c>
    </row>
    <row r="115" ht="15" hidden="1">
      <c r="A115" s="82" t="s">
        <v>142</v>
      </c>
    </row>
    <row r="116" ht="15" hidden="1">
      <c r="A116" s="81" t="s">
        <v>53</v>
      </c>
    </row>
    <row r="117" ht="15" hidden="1">
      <c r="A117" s="82" t="s">
        <v>143</v>
      </c>
    </row>
    <row r="118" ht="15" hidden="1">
      <c r="A118" s="82" t="s">
        <v>144</v>
      </c>
    </row>
    <row r="119" ht="15" hidden="1">
      <c r="A119" s="82" t="s">
        <v>147</v>
      </c>
    </row>
    <row r="120" ht="15" hidden="1">
      <c r="A120" s="82" t="s">
        <v>312</v>
      </c>
    </row>
    <row r="121" ht="15" hidden="1">
      <c r="A121" s="81" t="s">
        <v>54</v>
      </c>
    </row>
    <row r="122" ht="15" hidden="1">
      <c r="A122" s="82" t="s">
        <v>149</v>
      </c>
    </row>
    <row r="123" ht="15" hidden="1">
      <c r="A123" s="81" t="s">
        <v>150</v>
      </c>
    </row>
    <row r="124" ht="15" hidden="1">
      <c r="A124" s="82" t="s">
        <v>314</v>
      </c>
    </row>
    <row r="125" ht="15" hidden="1">
      <c r="A125" s="81" t="s">
        <v>155</v>
      </c>
    </row>
    <row r="126" ht="15" hidden="1">
      <c r="A126" s="81" t="s">
        <v>319</v>
      </c>
    </row>
    <row r="127" ht="15" hidden="1">
      <c r="A127" s="82" t="s">
        <v>159</v>
      </c>
    </row>
    <row r="128" ht="15" hidden="1">
      <c r="A128" s="81" t="s">
        <v>322</v>
      </c>
    </row>
    <row r="129" ht="15" hidden="1">
      <c r="A129" s="81" t="s">
        <v>56</v>
      </c>
    </row>
    <row r="130" ht="15" hidden="1">
      <c r="A130" s="81" t="s">
        <v>330</v>
      </c>
    </row>
    <row r="131" ht="15" hidden="1">
      <c r="A131" s="81" t="s">
        <v>342</v>
      </c>
    </row>
    <row r="132" ht="12.75" hidden="1">
      <c r="A132" s="230" t="s">
        <v>343</v>
      </c>
    </row>
    <row r="133" ht="15" hidden="1">
      <c r="A133" s="81" t="s">
        <v>168</v>
      </c>
    </row>
    <row r="134" ht="15" hidden="1">
      <c r="A134" s="82" t="s">
        <v>57</v>
      </c>
    </row>
    <row r="135" ht="15" hidden="1">
      <c r="A135" s="81" t="s">
        <v>350</v>
      </c>
    </row>
    <row r="136" ht="15" hidden="1">
      <c r="A136" s="81" t="s">
        <v>58</v>
      </c>
    </row>
    <row r="137" ht="15" hidden="1">
      <c r="A137" s="82" t="s">
        <v>352</v>
      </c>
    </row>
    <row r="138" ht="15" hidden="1">
      <c r="A138" s="82" t="s">
        <v>74</v>
      </c>
    </row>
    <row r="139" ht="15" hidden="1">
      <c r="A139" s="81" t="s">
        <v>423</v>
      </c>
    </row>
    <row r="140" ht="15" hidden="1">
      <c r="A140" s="82" t="s">
        <v>364</v>
      </c>
    </row>
    <row r="141" ht="15" hidden="1">
      <c r="A141" s="81" t="s">
        <v>365</v>
      </c>
    </row>
    <row r="142" ht="15" hidden="1">
      <c r="A142" s="82" t="s">
        <v>173</v>
      </c>
    </row>
    <row r="143" ht="15" hidden="1">
      <c r="A143" s="82" t="s">
        <v>174</v>
      </c>
    </row>
    <row r="144" ht="15" hidden="1">
      <c r="A144" s="81" t="s">
        <v>379</v>
      </c>
    </row>
    <row r="145" ht="15" hidden="1">
      <c r="A145" s="81" t="s">
        <v>183</v>
      </c>
    </row>
    <row r="146" ht="15" hidden="1">
      <c r="A146" s="82" t="s">
        <v>184</v>
      </c>
    </row>
    <row r="147" ht="15" hidden="1">
      <c r="A147" s="82" t="s">
        <v>382</v>
      </c>
    </row>
    <row r="148" ht="15" hidden="1">
      <c r="A148" s="81" t="s">
        <v>60</v>
      </c>
    </row>
    <row r="149" ht="15" hidden="1">
      <c r="A149" s="82" t="s">
        <v>186</v>
      </c>
    </row>
    <row r="150" ht="15" hidden="1">
      <c r="A150" s="81" t="s">
        <v>61</v>
      </c>
    </row>
    <row r="151" ht="15" hidden="1">
      <c r="A151" s="82" t="s">
        <v>189</v>
      </c>
    </row>
    <row r="152" ht="15" hidden="1">
      <c r="A152" s="82" t="s">
        <v>403</v>
      </c>
    </row>
  </sheetData>
  <sheetProtection password="F5DF" sheet="1"/>
  <mergeCells count="33">
    <mergeCell ref="C62:F62"/>
    <mergeCell ref="B63:F63"/>
    <mergeCell ref="B61:F61"/>
    <mergeCell ref="B57:E57"/>
    <mergeCell ref="B58:E58"/>
    <mergeCell ref="B59:E59"/>
    <mergeCell ref="A1:G1"/>
    <mergeCell ref="A2:G2"/>
    <mergeCell ref="A3:G3"/>
    <mergeCell ref="C60:F60"/>
    <mergeCell ref="B11:D11"/>
    <mergeCell ref="B47:E47"/>
    <mergeCell ref="B56:E56"/>
    <mergeCell ref="C4:F4"/>
    <mergeCell ref="C13:F13"/>
    <mergeCell ref="C19:F19"/>
    <mergeCell ref="C40:F40"/>
    <mergeCell ref="C44:F44"/>
    <mergeCell ref="C54:F54"/>
    <mergeCell ref="B43:E43"/>
    <mergeCell ref="B45:E45"/>
    <mergeCell ref="B42:E42"/>
    <mergeCell ref="B46:E46"/>
    <mergeCell ref="B66:F66"/>
    <mergeCell ref="B67:F67"/>
    <mergeCell ref="B68:F68"/>
    <mergeCell ref="A14:G14"/>
    <mergeCell ref="B5:D5"/>
    <mergeCell ref="B30:D30"/>
    <mergeCell ref="B64:F64"/>
    <mergeCell ref="B53:E53"/>
    <mergeCell ref="B55:E55"/>
    <mergeCell ref="B41:E41"/>
  </mergeCells>
  <conditionalFormatting sqref="G66:G68">
    <cfRule type="cellIs" priority="4" dxfId="4" operator="equal" stopIfTrue="1">
      <formula>"ERROR"</formula>
    </cfRule>
  </conditionalFormatting>
  <conditionalFormatting sqref="G19:G57">
    <cfRule type="cellIs" priority="3" dxfId="4" operator="equal" stopIfTrue="1">
      <formula>"NO"</formula>
    </cfRule>
  </conditionalFormatting>
  <conditionalFormatting sqref="G58">
    <cfRule type="cellIs" priority="2" dxfId="4" operator="equal" stopIfTrue="1">
      <formula>"NO"</formula>
    </cfRule>
  </conditionalFormatting>
  <conditionalFormatting sqref="G65">
    <cfRule type="cellIs" priority="1" dxfId="4" operator="equal" stopIfTrue="1">
      <formula>"ERROR"</formula>
    </cfRule>
  </conditionalFormatting>
  <dataValidations count="6">
    <dataValidation type="list" allowBlank="1" showInputMessage="1" showErrorMessage="1" sqref="G61 G64">
      <formula1>"Yes,No"</formula1>
    </dataValidation>
    <dataValidation type="whole" operator="greaterThanOrEqual" allowBlank="1" showInputMessage="1" showErrorMessage="1" error="This number should be entered as a positive number." sqref="F6 E7:E9 E24:E28 F15:F17 F20 E34:E36 E30 F32 E21:E22 F57:F58">
      <formula1>0</formula1>
    </dataValidation>
    <dataValidation type="whole" allowBlank="1" showInputMessage="1" showErrorMessage="1" sqref="F11 F38">
      <formula1>-15000000</formula1>
      <formula2>15000000</formula2>
    </dataValidation>
    <dataValidation errorStyle="warning" type="whole" operator="greaterThanOrEqual" allowBlank="1" showInputMessage="1" showErrorMessage="1" error="This number should generally be entered as a positive number. If the school had a bad debt recovery included as a negative in total expenses, the amount may be included as a negative here." sqref="E23">
      <formula1>0</formula1>
    </dataValidation>
    <dataValidation type="list" allowBlank="1" showInputMessage="1" showErrorMessage="1" sqref="A1:G1">
      <formula1>$A$77:$A$152</formula1>
    </dataValidation>
    <dataValidation type="whole" allowBlank="1" showInputMessage="1" showErrorMessage="1" error="This number must be a whole number." sqref="F56">
      <formula1>-5000000</formula1>
      <formula2>5000000</formula2>
    </dataValidation>
  </dataValidations>
  <printOptions/>
  <pageMargins left="0.7" right="0.7" top="0.5" bottom="0.5" header="0.3" footer="0.3"/>
  <pageSetup fitToHeight="2" horizontalDpi="600" verticalDpi="600" orientation="portrait" r:id="rId1"/>
  <rowBreaks count="1" manualBreakCount="1">
    <brk id="39" max="6" man="1"/>
  </rowBreaks>
</worksheet>
</file>

<file path=xl/worksheets/sheet3.xml><?xml version="1.0" encoding="utf-8"?>
<worksheet xmlns="http://schemas.openxmlformats.org/spreadsheetml/2006/main" xmlns:r="http://schemas.openxmlformats.org/officeDocument/2006/relationships">
  <sheetPr>
    <pageSetUpPr fitToPage="1"/>
  </sheetPr>
  <dimension ref="A1:F62"/>
  <sheetViews>
    <sheetView showGridLines="0" zoomScalePageLayoutView="0" workbookViewId="0" topLeftCell="A1">
      <pane xSplit="1" ySplit="6" topLeftCell="B7" activePane="bottomRight" state="frozen"/>
      <selection pane="topLeft" activeCell="A19" sqref="A19"/>
      <selection pane="topRight" activeCell="A19" sqref="A19"/>
      <selection pane="bottomLeft" activeCell="A19" sqref="A19"/>
      <selection pane="bottomRight" activeCell="J6" sqref="J6"/>
    </sheetView>
  </sheetViews>
  <sheetFormatPr defaultColWidth="8.8515625" defaultRowHeight="15"/>
  <cols>
    <col min="1" max="1" width="4.7109375" style="4" customWidth="1"/>
    <col min="2" max="5" width="15.7109375" style="6" customWidth="1"/>
    <col min="6" max="6" width="15.7109375" style="5" customWidth="1"/>
    <col min="7" max="7" width="8.8515625" style="5" customWidth="1"/>
    <col min="8" max="16384" width="8.8515625" style="6" customWidth="1"/>
  </cols>
  <sheetData>
    <row r="1" spans="1:6" s="5" customFormat="1" ht="15" customHeight="1">
      <c r="A1" s="302" t="str">
        <f>SNSP!A1</f>
        <v>School Name</v>
      </c>
      <c r="B1" s="302"/>
      <c r="C1" s="302"/>
      <c r="D1" s="302"/>
      <c r="E1" s="302"/>
      <c r="F1" s="302"/>
    </row>
    <row r="2" spans="1:6" s="5" customFormat="1" ht="15" customHeight="1">
      <c r="A2" s="270" t="s">
        <v>72</v>
      </c>
      <c r="B2" s="270"/>
      <c r="C2" s="270"/>
      <c r="D2" s="270"/>
      <c r="E2" s="270"/>
      <c r="F2" s="270"/>
    </row>
    <row r="3" spans="1:6" s="5" customFormat="1" ht="15" customHeight="1">
      <c r="A3" s="270" t="s">
        <v>255</v>
      </c>
      <c r="B3" s="270"/>
      <c r="C3" s="270"/>
      <c r="D3" s="270"/>
      <c r="E3" s="270"/>
      <c r="F3" s="270"/>
    </row>
    <row r="4" spans="1:6" s="5" customFormat="1" ht="15.75" customHeight="1" thickBot="1">
      <c r="A4" s="253" t="s">
        <v>213</v>
      </c>
      <c r="B4" s="253"/>
      <c r="C4" s="253"/>
      <c r="D4" s="253"/>
      <c r="E4" s="253"/>
      <c r="F4" s="253"/>
    </row>
    <row r="5" spans="1:6" s="5" customFormat="1" ht="15" customHeight="1" thickTop="1">
      <c r="A5" s="12"/>
      <c r="B5" s="13"/>
      <c r="C5" s="298" t="s">
        <v>229</v>
      </c>
      <c r="D5" s="298"/>
      <c r="E5" s="298"/>
      <c r="F5" s="13"/>
    </row>
    <row r="6" spans="1:6" s="48" customFormat="1" ht="59.25" customHeight="1">
      <c r="A6" s="35" t="s">
        <v>24</v>
      </c>
      <c r="B6" s="98" t="s">
        <v>220</v>
      </c>
      <c r="C6" s="98" t="s">
        <v>223</v>
      </c>
      <c r="D6" s="98" t="s">
        <v>224</v>
      </c>
      <c r="E6" s="98" t="s">
        <v>225</v>
      </c>
      <c r="F6" s="107" t="s">
        <v>221</v>
      </c>
    </row>
    <row r="7" spans="1:6" s="5" customFormat="1" ht="15" customHeight="1">
      <c r="A7" s="7">
        <v>1</v>
      </c>
      <c r="B7" s="233"/>
      <c r="C7" s="110"/>
      <c r="D7" s="110"/>
      <c r="E7" s="110"/>
      <c r="F7" s="135">
        <f aca="true" t="shared" si="0" ref="F7:F30">C7+D7-E7</f>
        <v>0</v>
      </c>
    </row>
    <row r="8" spans="1:6" s="5" customFormat="1" ht="15" customHeight="1">
      <c r="A8" s="21">
        <v>2</v>
      </c>
      <c r="B8" s="233"/>
      <c r="C8" s="110"/>
      <c r="D8" s="110"/>
      <c r="E8" s="110"/>
      <c r="F8" s="135">
        <f t="shared" si="0"/>
        <v>0</v>
      </c>
    </row>
    <row r="9" spans="1:6" s="5" customFormat="1" ht="15" customHeight="1">
      <c r="A9" s="7">
        <v>3</v>
      </c>
      <c r="B9" s="234"/>
      <c r="C9" s="111"/>
      <c r="D9" s="111"/>
      <c r="E9" s="111"/>
      <c r="F9" s="135">
        <f t="shared" si="0"/>
        <v>0</v>
      </c>
    </row>
    <row r="10" spans="1:6" s="5" customFormat="1" ht="15" customHeight="1">
      <c r="A10" s="7">
        <v>4</v>
      </c>
      <c r="B10" s="234"/>
      <c r="C10" s="111"/>
      <c r="D10" s="111"/>
      <c r="E10" s="111"/>
      <c r="F10" s="135">
        <f t="shared" si="0"/>
        <v>0</v>
      </c>
    </row>
    <row r="11" spans="1:6" s="5" customFormat="1" ht="15" customHeight="1">
      <c r="A11" s="7">
        <v>5</v>
      </c>
      <c r="B11" s="234"/>
      <c r="C11" s="111"/>
      <c r="D11" s="111"/>
      <c r="E11" s="111"/>
      <c r="F11" s="135">
        <f t="shared" si="0"/>
        <v>0</v>
      </c>
    </row>
    <row r="12" spans="1:6" s="5" customFormat="1" ht="15" customHeight="1">
      <c r="A12" s="7">
        <v>6</v>
      </c>
      <c r="B12" s="234"/>
      <c r="C12" s="111"/>
      <c r="D12" s="111"/>
      <c r="E12" s="111"/>
      <c r="F12" s="135">
        <f t="shared" si="0"/>
        <v>0</v>
      </c>
    </row>
    <row r="13" spans="1:6" s="5" customFormat="1" ht="15" customHeight="1">
      <c r="A13" s="7">
        <v>7</v>
      </c>
      <c r="B13" s="234"/>
      <c r="C13" s="111"/>
      <c r="D13" s="111"/>
      <c r="E13" s="111"/>
      <c r="F13" s="135">
        <f t="shared" si="0"/>
        <v>0</v>
      </c>
    </row>
    <row r="14" spans="1:6" s="5" customFormat="1" ht="15" customHeight="1">
      <c r="A14" s="7">
        <v>8</v>
      </c>
      <c r="B14" s="234"/>
      <c r="C14" s="111"/>
      <c r="D14" s="111"/>
      <c r="E14" s="111"/>
      <c r="F14" s="135">
        <f t="shared" si="0"/>
        <v>0</v>
      </c>
    </row>
    <row r="15" spans="1:6" s="5" customFormat="1" ht="15" customHeight="1">
      <c r="A15" s="7">
        <v>9</v>
      </c>
      <c r="B15" s="234"/>
      <c r="C15" s="111"/>
      <c r="D15" s="111"/>
      <c r="E15" s="111"/>
      <c r="F15" s="135">
        <f t="shared" si="0"/>
        <v>0</v>
      </c>
    </row>
    <row r="16" spans="1:6" s="5" customFormat="1" ht="15" customHeight="1">
      <c r="A16" s="21">
        <v>10</v>
      </c>
      <c r="B16" s="233"/>
      <c r="C16" s="110"/>
      <c r="D16" s="110"/>
      <c r="E16" s="110"/>
      <c r="F16" s="135">
        <f t="shared" si="0"/>
        <v>0</v>
      </c>
    </row>
    <row r="17" spans="1:6" s="5" customFormat="1" ht="15" customHeight="1">
      <c r="A17" s="7">
        <v>11</v>
      </c>
      <c r="B17" s="234"/>
      <c r="C17" s="111"/>
      <c r="D17" s="111"/>
      <c r="E17" s="111"/>
      <c r="F17" s="135">
        <f t="shared" si="0"/>
        <v>0</v>
      </c>
    </row>
    <row r="18" spans="1:6" s="5" customFormat="1" ht="15" customHeight="1">
      <c r="A18" s="7">
        <v>12</v>
      </c>
      <c r="B18" s="234"/>
      <c r="C18" s="111"/>
      <c r="D18" s="111"/>
      <c r="E18" s="111"/>
      <c r="F18" s="136">
        <f t="shared" si="0"/>
        <v>0</v>
      </c>
    </row>
    <row r="19" spans="1:6" s="5" customFormat="1" ht="15" customHeight="1">
      <c r="A19" s="21">
        <v>13</v>
      </c>
      <c r="B19" s="233"/>
      <c r="C19" s="110"/>
      <c r="D19" s="110"/>
      <c r="E19" s="110"/>
      <c r="F19" s="135">
        <f t="shared" si="0"/>
        <v>0</v>
      </c>
    </row>
    <row r="20" spans="1:6" s="5" customFormat="1" ht="15" customHeight="1">
      <c r="A20" s="21">
        <v>14</v>
      </c>
      <c r="B20" s="233"/>
      <c r="C20" s="110"/>
      <c r="D20" s="110"/>
      <c r="E20" s="110"/>
      <c r="F20" s="135">
        <f t="shared" si="0"/>
        <v>0</v>
      </c>
    </row>
    <row r="21" spans="1:6" s="5" customFormat="1" ht="15" customHeight="1">
      <c r="A21" s="7">
        <v>15</v>
      </c>
      <c r="B21" s="234"/>
      <c r="C21" s="111"/>
      <c r="D21" s="111"/>
      <c r="E21" s="111"/>
      <c r="F21" s="135">
        <f t="shared" si="0"/>
        <v>0</v>
      </c>
    </row>
    <row r="22" spans="1:6" s="5" customFormat="1" ht="15" customHeight="1">
      <c r="A22" s="7">
        <v>16</v>
      </c>
      <c r="B22" s="234"/>
      <c r="C22" s="111"/>
      <c r="D22" s="111"/>
      <c r="E22" s="111"/>
      <c r="F22" s="135">
        <f t="shared" si="0"/>
        <v>0</v>
      </c>
    </row>
    <row r="23" spans="1:6" s="5" customFormat="1" ht="15" customHeight="1">
      <c r="A23" s="7">
        <v>17</v>
      </c>
      <c r="B23" s="234"/>
      <c r="C23" s="111"/>
      <c r="D23" s="111"/>
      <c r="E23" s="111"/>
      <c r="F23" s="135">
        <f t="shared" si="0"/>
        <v>0</v>
      </c>
    </row>
    <row r="24" spans="1:6" s="5" customFormat="1" ht="15" customHeight="1">
      <c r="A24" s="21">
        <v>18</v>
      </c>
      <c r="B24" s="234"/>
      <c r="C24" s="111"/>
      <c r="D24" s="111"/>
      <c r="E24" s="111"/>
      <c r="F24" s="135">
        <f t="shared" si="0"/>
        <v>0</v>
      </c>
    </row>
    <row r="25" spans="1:6" s="5" customFormat="1" ht="15" customHeight="1">
      <c r="A25" s="7">
        <v>19</v>
      </c>
      <c r="B25" s="234"/>
      <c r="C25" s="111"/>
      <c r="D25" s="111"/>
      <c r="E25" s="111"/>
      <c r="F25" s="135">
        <f t="shared" si="0"/>
        <v>0</v>
      </c>
    </row>
    <row r="26" spans="1:6" s="5" customFormat="1" ht="15" customHeight="1">
      <c r="A26" s="7">
        <v>20</v>
      </c>
      <c r="B26" s="234"/>
      <c r="C26" s="111"/>
      <c r="D26" s="111"/>
      <c r="E26" s="111"/>
      <c r="F26" s="135">
        <f t="shared" si="0"/>
        <v>0</v>
      </c>
    </row>
    <row r="27" spans="1:6" s="5" customFormat="1" ht="15" customHeight="1">
      <c r="A27" s="7">
        <v>21</v>
      </c>
      <c r="B27" s="234"/>
      <c r="C27" s="111"/>
      <c r="D27" s="111"/>
      <c r="E27" s="111"/>
      <c r="F27" s="135">
        <f t="shared" si="0"/>
        <v>0</v>
      </c>
    </row>
    <row r="28" spans="1:6" s="5" customFormat="1" ht="15" customHeight="1">
      <c r="A28" s="21">
        <v>22</v>
      </c>
      <c r="B28" s="233"/>
      <c r="C28" s="110"/>
      <c r="D28" s="110"/>
      <c r="E28" s="110"/>
      <c r="F28" s="135">
        <f t="shared" si="0"/>
        <v>0</v>
      </c>
    </row>
    <row r="29" spans="1:6" s="5" customFormat="1" ht="15" customHeight="1">
      <c r="A29" s="7">
        <v>23</v>
      </c>
      <c r="B29" s="234"/>
      <c r="C29" s="111"/>
      <c r="D29" s="111"/>
      <c r="E29" s="111"/>
      <c r="F29" s="135">
        <f t="shared" si="0"/>
        <v>0</v>
      </c>
    </row>
    <row r="30" spans="1:6" s="5" customFormat="1" ht="15" customHeight="1" thickBot="1">
      <c r="A30" s="7">
        <v>24</v>
      </c>
      <c r="B30" s="235"/>
      <c r="C30" s="112"/>
      <c r="D30" s="112"/>
      <c r="E30" s="112"/>
      <c r="F30" s="135">
        <f t="shared" si="0"/>
        <v>0</v>
      </c>
    </row>
    <row r="31" spans="1:6" s="5" customFormat="1" ht="15" customHeight="1" thickBot="1">
      <c r="A31" s="17">
        <v>25</v>
      </c>
      <c r="B31" s="199" t="s">
        <v>222</v>
      </c>
      <c r="C31" s="196">
        <f>SUM(C7:C30)</f>
        <v>0</v>
      </c>
      <c r="D31" s="196">
        <f>SUM(D7:D30)</f>
        <v>0</v>
      </c>
      <c r="E31" s="196">
        <f>SUM(E7:E30)</f>
        <v>0</v>
      </c>
      <c r="F31" s="197">
        <f>SUM(F7:F30)</f>
        <v>0</v>
      </c>
    </row>
    <row r="32" ht="12" thickTop="1"/>
    <row r="35" ht="11.25" hidden="1">
      <c r="A35" s="137" t="s">
        <v>40</v>
      </c>
    </row>
    <row r="36" ht="11.25" hidden="1">
      <c r="A36" s="137" t="s">
        <v>41</v>
      </c>
    </row>
    <row r="37" ht="11.25" hidden="1">
      <c r="A37" s="137" t="s">
        <v>42</v>
      </c>
    </row>
    <row r="38" ht="11.25" hidden="1">
      <c r="A38" s="137" t="s">
        <v>43</v>
      </c>
    </row>
    <row r="39" ht="11.25" hidden="1">
      <c r="A39" s="138" t="s">
        <v>44</v>
      </c>
    </row>
    <row r="40" ht="11.25" hidden="1">
      <c r="A40" s="137" t="s">
        <v>45</v>
      </c>
    </row>
    <row r="41" ht="11.25" hidden="1">
      <c r="A41" s="137" t="s">
        <v>46</v>
      </c>
    </row>
    <row r="42" ht="11.25" hidden="1">
      <c r="A42" s="139" t="s">
        <v>76</v>
      </c>
    </row>
    <row r="43" ht="11.25" hidden="1">
      <c r="A43" s="137" t="s">
        <v>47</v>
      </c>
    </row>
    <row r="44" ht="11.25" hidden="1">
      <c r="A44" s="137" t="s">
        <v>48</v>
      </c>
    </row>
    <row r="45" ht="11.25" hidden="1">
      <c r="A45" s="139" t="s">
        <v>77</v>
      </c>
    </row>
    <row r="46" ht="11.25" hidden="1">
      <c r="A46" s="137" t="s">
        <v>49</v>
      </c>
    </row>
    <row r="47" ht="11.25" hidden="1">
      <c r="A47" s="137" t="s">
        <v>50</v>
      </c>
    </row>
    <row r="48" ht="11.25" hidden="1">
      <c r="A48" s="137" t="s">
        <v>51</v>
      </c>
    </row>
    <row r="49" ht="11.25" hidden="1">
      <c r="A49" s="138" t="s">
        <v>52</v>
      </c>
    </row>
    <row r="50" ht="11.25" hidden="1">
      <c r="A50" s="137" t="s">
        <v>53</v>
      </c>
    </row>
    <row r="51" ht="11.25" hidden="1">
      <c r="A51" s="139" t="s">
        <v>78</v>
      </c>
    </row>
    <row r="52" ht="11.25" hidden="1">
      <c r="A52" s="137" t="s">
        <v>54</v>
      </c>
    </row>
    <row r="53" ht="11.25" hidden="1">
      <c r="A53" s="137" t="s">
        <v>55</v>
      </c>
    </row>
    <row r="54" ht="11.25" hidden="1">
      <c r="A54" s="137" t="s">
        <v>56</v>
      </c>
    </row>
    <row r="55" ht="11.25" hidden="1">
      <c r="A55" s="137" t="s">
        <v>57</v>
      </c>
    </row>
    <row r="56" ht="11.25" hidden="1">
      <c r="A56" s="137" t="s">
        <v>58</v>
      </c>
    </row>
    <row r="57" ht="11.25" hidden="1">
      <c r="A57" s="137" t="s">
        <v>74</v>
      </c>
    </row>
    <row r="58" ht="11.25" hidden="1">
      <c r="A58" s="139" t="s">
        <v>79</v>
      </c>
    </row>
    <row r="59" ht="11.25" hidden="1">
      <c r="A59" s="137" t="s">
        <v>59</v>
      </c>
    </row>
    <row r="60" ht="11.25" hidden="1">
      <c r="A60" s="138" t="s">
        <v>60</v>
      </c>
    </row>
    <row r="61" ht="11.25" hidden="1">
      <c r="A61" s="138" t="s">
        <v>61</v>
      </c>
    </row>
    <row r="62" ht="11.25" hidden="1">
      <c r="A62" s="137" t="s">
        <v>75</v>
      </c>
    </row>
  </sheetData>
  <sheetProtection password="F5DF" sheet="1"/>
  <mergeCells count="5">
    <mergeCell ref="A3:F3"/>
    <mergeCell ref="A1:F1"/>
    <mergeCell ref="A4:F4"/>
    <mergeCell ref="C5:E5"/>
    <mergeCell ref="A2:F2"/>
  </mergeCells>
  <dataValidations count="1">
    <dataValidation type="whole" operator="greaterThanOrEqual" allowBlank="1" showInputMessage="1" showErrorMessage="1" error="This number must be entered as a positive number." sqref="E7:E30">
      <formula1>0</formula1>
    </dataValidation>
  </dataValidations>
  <printOptions/>
  <pageMargins left="0.7" right="0.7" top="0.5" bottom="0.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282"/>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8.8515625" defaultRowHeight="15"/>
  <cols>
    <col min="1" max="1" width="49.00390625" style="89" bestFit="1" customWidth="1"/>
    <col min="2" max="2" width="9.57421875" style="88" bestFit="1" customWidth="1"/>
    <col min="3" max="3" width="9.57421875" style="90" bestFit="1" customWidth="1"/>
    <col min="4" max="5" width="9.57421875" style="88" bestFit="1" customWidth="1"/>
    <col min="6" max="6" width="8.8515625" style="88" customWidth="1"/>
    <col min="7" max="7" width="8.00390625" style="88" bestFit="1" customWidth="1"/>
    <col min="8" max="8" width="10.28125" style="88" customWidth="1"/>
    <col min="9" max="9" width="13.421875" style="88" bestFit="1" customWidth="1"/>
    <col min="10" max="10" width="12.28125" style="88" bestFit="1" customWidth="1"/>
    <col min="11" max="11" width="12.28125" style="88" customWidth="1"/>
    <col min="12" max="12" width="15.28125" style="88" bestFit="1" customWidth="1"/>
    <col min="13" max="13" width="14.28125" style="88" bestFit="1" customWidth="1"/>
    <col min="14" max="14" width="15.421875" style="88" customWidth="1"/>
    <col min="15" max="15" width="14.00390625" style="88" customWidth="1"/>
    <col min="16" max="16" width="10.57421875" style="88" customWidth="1"/>
    <col min="17" max="17" width="16.421875" style="88" customWidth="1"/>
    <col min="18" max="18" width="13.7109375" style="88" customWidth="1"/>
    <col min="19" max="16384" width="8.8515625" style="88" customWidth="1"/>
  </cols>
  <sheetData>
    <row r="1" spans="1:18" s="87" customFormat="1" ht="15.75" thickBot="1">
      <c r="A1" s="203"/>
      <c r="B1" s="303" t="s">
        <v>257</v>
      </c>
      <c r="C1" s="304"/>
      <c r="D1" s="303" t="s">
        <v>258</v>
      </c>
      <c r="E1" s="304"/>
      <c r="F1" s="303" t="s">
        <v>259</v>
      </c>
      <c r="G1" s="304"/>
      <c r="H1" s="204"/>
      <c r="I1" s="303"/>
      <c r="J1" s="303"/>
      <c r="K1" s="304"/>
      <c r="L1" s="305" t="s">
        <v>260</v>
      </c>
      <c r="M1" s="306"/>
      <c r="N1" s="306"/>
      <c r="O1" s="307"/>
      <c r="P1" s="205"/>
      <c r="Q1" s="205"/>
      <c r="R1" s="205"/>
    </row>
    <row r="2" spans="1:18" s="232" customFormat="1" ht="45">
      <c r="A2" s="206" t="s">
        <v>0</v>
      </c>
      <c r="B2" s="207" t="s">
        <v>261</v>
      </c>
      <c r="C2" s="208" t="s">
        <v>262</v>
      </c>
      <c r="D2" s="207" t="s">
        <v>261</v>
      </c>
      <c r="E2" s="208" t="s">
        <v>262</v>
      </c>
      <c r="F2" s="207" t="s">
        <v>261</v>
      </c>
      <c r="G2" s="209" t="s">
        <v>262</v>
      </c>
      <c r="H2" s="231" t="s">
        <v>263</v>
      </c>
      <c r="I2" s="207" t="s">
        <v>261</v>
      </c>
      <c r="J2" s="207" t="s">
        <v>262</v>
      </c>
      <c r="K2" s="210" t="s">
        <v>264</v>
      </c>
      <c r="L2" s="211" t="s">
        <v>257</v>
      </c>
      <c r="M2" s="212" t="s">
        <v>258</v>
      </c>
      <c r="N2" s="212" t="s">
        <v>259</v>
      </c>
      <c r="O2" s="213" t="s">
        <v>206</v>
      </c>
      <c r="P2" s="214" t="s">
        <v>265</v>
      </c>
      <c r="Q2" s="215" t="s">
        <v>266</v>
      </c>
      <c r="R2" s="214" t="s">
        <v>267</v>
      </c>
    </row>
    <row r="3" spans="1:18" ht="15">
      <c r="A3" s="225" t="s">
        <v>80</v>
      </c>
      <c r="B3" s="224">
        <v>837.600000000001</v>
      </c>
      <c r="C3" s="216">
        <v>818.8000000000011</v>
      </c>
      <c r="D3" s="216">
        <v>0</v>
      </c>
      <c r="E3" s="216">
        <v>0</v>
      </c>
      <c r="F3" s="216">
        <v>9</v>
      </c>
      <c r="G3" s="216">
        <v>9</v>
      </c>
      <c r="H3" s="217">
        <f aca="true" t="shared" si="0" ref="H3:H66">ROUND(SUM(B3,C3,D3,E3,F3,G3)/2,2)</f>
        <v>837.2</v>
      </c>
      <c r="I3" s="216">
        <v>856.4</v>
      </c>
      <c r="J3" s="216">
        <v>829.6</v>
      </c>
      <c r="K3" s="218">
        <f aca="true" t="shared" si="1" ref="K3:K66">ROUND(AVERAGE(I3,J3),2)</f>
        <v>843</v>
      </c>
      <c r="L3" s="219">
        <v>6508749.800000008</v>
      </c>
      <c r="M3" s="219">
        <v>0</v>
      </c>
      <c r="N3" s="219">
        <v>71724</v>
      </c>
      <c r="O3" s="220">
        <f aca="true" t="shared" si="2" ref="O3:O66">ROUND(SUM(L3:N3),0)</f>
        <v>6580474</v>
      </c>
      <c r="P3" s="221">
        <v>0</v>
      </c>
      <c r="Q3" s="222">
        <v>6580474</v>
      </c>
      <c r="R3" s="223">
        <v>105344</v>
      </c>
    </row>
    <row r="4" spans="1:18" ht="15">
      <c r="A4" s="225" t="s">
        <v>81</v>
      </c>
      <c r="B4" s="224">
        <v>0</v>
      </c>
      <c r="C4" s="216">
        <v>0</v>
      </c>
      <c r="D4" s="216">
        <v>0</v>
      </c>
      <c r="E4" s="216">
        <v>0</v>
      </c>
      <c r="F4" s="216">
        <v>152</v>
      </c>
      <c r="G4" s="216">
        <v>150</v>
      </c>
      <c r="H4" s="217">
        <f t="shared" si="0"/>
        <v>151</v>
      </c>
      <c r="I4" s="216">
        <v>943</v>
      </c>
      <c r="J4" s="216">
        <v>947.5</v>
      </c>
      <c r="K4" s="218">
        <f t="shared" si="1"/>
        <v>945.25</v>
      </c>
      <c r="L4" s="219">
        <v>0</v>
      </c>
      <c r="M4" s="219">
        <v>0</v>
      </c>
      <c r="N4" s="219">
        <v>1199924</v>
      </c>
      <c r="O4" s="220">
        <f t="shared" si="2"/>
        <v>1199924</v>
      </c>
      <c r="P4" s="221">
        <v>0</v>
      </c>
      <c r="Q4" s="222">
        <v>1199924</v>
      </c>
      <c r="R4" s="223">
        <v>-295017</v>
      </c>
    </row>
    <row r="5" spans="1:18" ht="15">
      <c r="A5" s="225" t="s">
        <v>82</v>
      </c>
      <c r="B5" s="224">
        <v>0</v>
      </c>
      <c r="C5" s="216">
        <v>0</v>
      </c>
      <c r="D5" s="216">
        <v>0</v>
      </c>
      <c r="E5" s="216">
        <v>0</v>
      </c>
      <c r="F5" s="216">
        <v>112</v>
      </c>
      <c r="G5" s="216">
        <v>108</v>
      </c>
      <c r="H5" s="217">
        <f t="shared" si="0"/>
        <v>110</v>
      </c>
      <c r="I5" s="216">
        <v>391</v>
      </c>
      <c r="J5" s="216">
        <v>388</v>
      </c>
      <c r="K5" s="218">
        <f t="shared" si="1"/>
        <v>389.5</v>
      </c>
      <c r="L5" s="219">
        <v>0</v>
      </c>
      <c r="M5" s="219">
        <v>0</v>
      </c>
      <c r="N5" s="219">
        <v>874581</v>
      </c>
      <c r="O5" s="220">
        <f t="shared" si="2"/>
        <v>874581</v>
      </c>
      <c r="P5" s="221">
        <v>0</v>
      </c>
      <c r="Q5" s="222">
        <v>874581</v>
      </c>
      <c r="R5" s="223">
        <v>-215805</v>
      </c>
    </row>
    <row r="6" spans="1:18" ht="15">
      <c r="A6" s="225" t="s">
        <v>268</v>
      </c>
      <c r="B6" s="224">
        <v>0</v>
      </c>
      <c r="C6" s="216">
        <v>0</v>
      </c>
      <c r="D6" s="216">
        <v>0</v>
      </c>
      <c r="E6" s="216">
        <v>0</v>
      </c>
      <c r="F6" s="216">
        <v>12</v>
      </c>
      <c r="G6" s="216">
        <v>12</v>
      </c>
      <c r="H6" s="217">
        <f t="shared" si="0"/>
        <v>12</v>
      </c>
      <c r="I6" s="216">
        <v>57.5</v>
      </c>
      <c r="J6" s="216">
        <v>58</v>
      </c>
      <c r="K6" s="218">
        <f t="shared" si="1"/>
        <v>57.75</v>
      </c>
      <c r="L6" s="219">
        <v>0</v>
      </c>
      <c r="M6" s="219">
        <v>0</v>
      </c>
      <c r="N6" s="219">
        <v>93048</v>
      </c>
      <c r="O6" s="220">
        <f t="shared" si="2"/>
        <v>93048</v>
      </c>
      <c r="P6" s="221">
        <v>0</v>
      </c>
      <c r="Q6" s="222">
        <v>93048</v>
      </c>
      <c r="R6" s="223">
        <v>0</v>
      </c>
    </row>
    <row r="7" spans="1:18" ht="15">
      <c r="A7" s="225" t="s">
        <v>83</v>
      </c>
      <c r="B7" s="224">
        <v>691.0000000000007</v>
      </c>
      <c r="C7" s="216">
        <v>692.4000000000007</v>
      </c>
      <c r="D7" s="216">
        <v>0</v>
      </c>
      <c r="E7" s="216">
        <v>0</v>
      </c>
      <c r="F7" s="216">
        <v>0</v>
      </c>
      <c r="G7" s="216">
        <v>0</v>
      </c>
      <c r="H7" s="217">
        <f t="shared" si="0"/>
        <v>691.7</v>
      </c>
      <c r="I7" s="216">
        <v>691</v>
      </c>
      <c r="J7" s="216">
        <v>692.4</v>
      </c>
      <c r="K7" s="218">
        <f t="shared" si="1"/>
        <v>691.7</v>
      </c>
      <c r="L7" s="219">
        <v>5518481.8000000045</v>
      </c>
      <c r="M7" s="219">
        <v>0</v>
      </c>
      <c r="N7" s="219">
        <v>0</v>
      </c>
      <c r="O7" s="220">
        <f t="shared" si="2"/>
        <v>5518482</v>
      </c>
      <c r="P7" s="221">
        <v>0</v>
      </c>
      <c r="Q7" s="222">
        <v>5518482</v>
      </c>
      <c r="R7" s="223">
        <v>614446</v>
      </c>
    </row>
    <row r="8" spans="1:18" ht="15">
      <c r="A8" s="225" t="s">
        <v>84</v>
      </c>
      <c r="B8" s="224">
        <v>348.5</v>
      </c>
      <c r="C8" s="216">
        <v>336.5</v>
      </c>
      <c r="D8" s="216">
        <v>0</v>
      </c>
      <c r="E8" s="216">
        <v>0</v>
      </c>
      <c r="F8" s="216">
        <v>2</v>
      </c>
      <c r="G8" s="216">
        <v>2</v>
      </c>
      <c r="H8" s="217">
        <f t="shared" si="0"/>
        <v>344.5</v>
      </c>
      <c r="I8" s="216">
        <v>353</v>
      </c>
      <c r="J8" s="216">
        <v>341</v>
      </c>
      <c r="K8" s="218">
        <f t="shared" si="1"/>
        <v>347</v>
      </c>
      <c r="L8" s="219">
        <v>2655745</v>
      </c>
      <c r="M8" s="219">
        <v>0</v>
      </c>
      <c r="N8" s="219">
        <v>15508</v>
      </c>
      <c r="O8" s="220">
        <f t="shared" si="2"/>
        <v>2671253</v>
      </c>
      <c r="P8" s="221">
        <v>38554</v>
      </c>
      <c r="Q8" s="222">
        <v>2709807</v>
      </c>
      <c r="R8" s="223">
        <v>185159</v>
      </c>
    </row>
    <row r="9" spans="1:18" ht="15">
      <c r="A9" s="225" t="s">
        <v>193</v>
      </c>
      <c r="B9" s="224">
        <v>44</v>
      </c>
      <c r="C9" s="216">
        <v>42</v>
      </c>
      <c r="D9" s="216">
        <v>7</v>
      </c>
      <c r="E9" s="216">
        <v>7</v>
      </c>
      <c r="F9" s="216">
        <v>4</v>
      </c>
      <c r="G9" s="216">
        <v>4</v>
      </c>
      <c r="H9" s="217">
        <f t="shared" si="0"/>
        <v>54</v>
      </c>
      <c r="I9" s="216">
        <v>82</v>
      </c>
      <c r="J9" s="216">
        <v>80</v>
      </c>
      <c r="K9" s="218">
        <f t="shared" si="1"/>
        <v>81</v>
      </c>
      <c r="L9" s="219">
        <v>336006</v>
      </c>
      <c r="M9" s="219">
        <v>54924</v>
      </c>
      <c r="N9" s="219">
        <v>31016</v>
      </c>
      <c r="O9" s="220">
        <f t="shared" si="2"/>
        <v>421946</v>
      </c>
      <c r="P9" s="221">
        <v>0</v>
      </c>
      <c r="Q9" s="222">
        <v>421946</v>
      </c>
      <c r="R9" s="223">
        <v>1227</v>
      </c>
    </row>
    <row r="10" spans="1:18" ht="15">
      <c r="A10" s="225" t="s">
        <v>85</v>
      </c>
      <c r="B10" s="224">
        <v>0</v>
      </c>
      <c r="C10" s="216">
        <v>0</v>
      </c>
      <c r="D10" s="216">
        <v>0</v>
      </c>
      <c r="E10" s="216">
        <v>0</v>
      </c>
      <c r="F10" s="216">
        <v>93</v>
      </c>
      <c r="G10" s="216">
        <v>90</v>
      </c>
      <c r="H10" s="217">
        <f t="shared" si="0"/>
        <v>91.5</v>
      </c>
      <c r="I10" s="216">
        <v>157.5</v>
      </c>
      <c r="J10" s="216">
        <v>154.5</v>
      </c>
      <c r="K10" s="218">
        <f t="shared" si="1"/>
        <v>156</v>
      </c>
      <c r="L10" s="219">
        <v>0</v>
      </c>
      <c r="M10" s="219">
        <v>0</v>
      </c>
      <c r="N10" s="219">
        <v>719181</v>
      </c>
      <c r="O10" s="220">
        <f t="shared" si="2"/>
        <v>719181</v>
      </c>
      <c r="P10" s="221">
        <v>0</v>
      </c>
      <c r="Q10" s="222">
        <v>719181</v>
      </c>
      <c r="R10" s="223">
        <v>40533</v>
      </c>
    </row>
    <row r="11" spans="1:18" ht="15">
      <c r="A11" s="225" t="s">
        <v>86</v>
      </c>
      <c r="B11" s="224">
        <v>1</v>
      </c>
      <c r="C11" s="216">
        <v>1</v>
      </c>
      <c r="D11" s="216">
        <v>0</v>
      </c>
      <c r="E11" s="216">
        <v>0</v>
      </c>
      <c r="F11" s="216">
        <v>9</v>
      </c>
      <c r="G11" s="216">
        <v>9</v>
      </c>
      <c r="H11" s="217">
        <f t="shared" si="0"/>
        <v>10</v>
      </c>
      <c r="I11" s="216">
        <v>60</v>
      </c>
      <c r="J11" s="216">
        <v>60.5</v>
      </c>
      <c r="K11" s="218">
        <f t="shared" si="1"/>
        <v>60.25</v>
      </c>
      <c r="L11" s="219">
        <v>7754</v>
      </c>
      <c r="M11" s="219">
        <v>0</v>
      </c>
      <c r="N11" s="219">
        <v>69786</v>
      </c>
      <c r="O11" s="220">
        <f t="shared" si="2"/>
        <v>77540</v>
      </c>
      <c r="P11" s="221">
        <v>0</v>
      </c>
      <c r="Q11" s="222">
        <v>77540</v>
      </c>
      <c r="R11" s="223">
        <v>-46058</v>
      </c>
    </row>
    <row r="12" spans="1:18" ht="15">
      <c r="A12" s="225" t="s">
        <v>87</v>
      </c>
      <c r="B12" s="224">
        <v>207.19999999999996</v>
      </c>
      <c r="C12" s="216">
        <v>207.99999999999994</v>
      </c>
      <c r="D12" s="216">
        <v>0</v>
      </c>
      <c r="E12" s="216">
        <v>0</v>
      </c>
      <c r="F12" s="216">
        <v>0</v>
      </c>
      <c r="G12" s="216">
        <v>0</v>
      </c>
      <c r="H12" s="217">
        <f t="shared" si="0"/>
        <v>207.6</v>
      </c>
      <c r="I12" s="216">
        <v>211.2</v>
      </c>
      <c r="J12" s="216">
        <v>210</v>
      </c>
      <c r="K12" s="218">
        <f t="shared" si="1"/>
        <v>210.6</v>
      </c>
      <c r="L12" s="219">
        <v>1627495.3999999994</v>
      </c>
      <c r="M12" s="219">
        <v>0</v>
      </c>
      <c r="N12" s="219">
        <v>0</v>
      </c>
      <c r="O12" s="220">
        <f t="shared" si="2"/>
        <v>1627495</v>
      </c>
      <c r="P12" s="221">
        <v>0</v>
      </c>
      <c r="Q12" s="222">
        <v>1627495</v>
      </c>
      <c r="R12" s="223">
        <v>-516120</v>
      </c>
    </row>
    <row r="13" spans="1:18" ht="15">
      <c r="A13" s="225" t="s">
        <v>88</v>
      </c>
      <c r="B13" s="224">
        <v>0</v>
      </c>
      <c r="C13" s="216">
        <v>0</v>
      </c>
      <c r="D13" s="216">
        <v>0</v>
      </c>
      <c r="E13" s="216">
        <v>0</v>
      </c>
      <c r="F13" s="216">
        <v>38</v>
      </c>
      <c r="G13" s="216">
        <v>38</v>
      </c>
      <c r="H13" s="217">
        <f t="shared" si="0"/>
        <v>38</v>
      </c>
      <c r="I13" s="216">
        <v>131.5</v>
      </c>
      <c r="J13" s="216">
        <v>132.5</v>
      </c>
      <c r="K13" s="218">
        <f t="shared" si="1"/>
        <v>132</v>
      </c>
      <c r="L13" s="219">
        <v>0</v>
      </c>
      <c r="M13" s="219">
        <v>0</v>
      </c>
      <c r="N13" s="219">
        <v>294652</v>
      </c>
      <c r="O13" s="220">
        <f t="shared" si="2"/>
        <v>294652</v>
      </c>
      <c r="P13" s="221">
        <v>0</v>
      </c>
      <c r="Q13" s="222">
        <v>294652</v>
      </c>
      <c r="R13" s="223">
        <v>-28054</v>
      </c>
    </row>
    <row r="14" spans="1:18" ht="15">
      <c r="A14" s="225" t="s">
        <v>89</v>
      </c>
      <c r="B14" s="224">
        <v>171.79999999999993</v>
      </c>
      <c r="C14" s="216">
        <v>178.59999999999994</v>
      </c>
      <c r="D14" s="216">
        <v>0</v>
      </c>
      <c r="E14" s="216">
        <v>0</v>
      </c>
      <c r="F14" s="216">
        <v>0</v>
      </c>
      <c r="G14" s="216">
        <v>0</v>
      </c>
      <c r="H14" s="217">
        <f t="shared" si="0"/>
        <v>175.2</v>
      </c>
      <c r="I14" s="216">
        <f>174.5+1.3</f>
        <v>175.8</v>
      </c>
      <c r="J14" s="216">
        <v>184.6</v>
      </c>
      <c r="K14" s="218">
        <f t="shared" si="1"/>
        <v>180.2</v>
      </c>
      <c r="L14" s="219">
        <v>1358500.7999999998</v>
      </c>
      <c r="M14" s="219">
        <v>0</v>
      </c>
      <c r="N14" s="219">
        <v>0</v>
      </c>
      <c r="O14" s="220">
        <f t="shared" si="2"/>
        <v>1358501</v>
      </c>
      <c r="P14" s="221">
        <v>0</v>
      </c>
      <c r="Q14" s="222">
        <v>1358501</v>
      </c>
      <c r="R14" s="223">
        <v>222923</v>
      </c>
    </row>
    <row r="15" spans="1:18" ht="15">
      <c r="A15" s="225" t="s">
        <v>90</v>
      </c>
      <c r="B15" s="224">
        <v>469</v>
      </c>
      <c r="C15" s="216">
        <v>469</v>
      </c>
      <c r="D15" s="216">
        <v>0</v>
      </c>
      <c r="E15" s="216">
        <v>0</v>
      </c>
      <c r="F15" s="216">
        <v>2</v>
      </c>
      <c r="G15" s="216">
        <v>2</v>
      </c>
      <c r="H15" s="217">
        <f t="shared" si="0"/>
        <v>471</v>
      </c>
      <c r="I15" s="216">
        <v>477</v>
      </c>
      <c r="J15" s="216">
        <v>476</v>
      </c>
      <c r="K15" s="218">
        <f t="shared" si="1"/>
        <v>476.5</v>
      </c>
      <c r="L15" s="219">
        <v>3636626</v>
      </c>
      <c r="M15" s="219">
        <v>0</v>
      </c>
      <c r="N15" s="219">
        <v>15508</v>
      </c>
      <c r="O15" s="220">
        <f t="shared" si="2"/>
        <v>3652134</v>
      </c>
      <c r="P15" s="221">
        <v>0</v>
      </c>
      <c r="Q15" s="222">
        <v>3652134</v>
      </c>
      <c r="R15" s="223">
        <v>-191059</v>
      </c>
    </row>
    <row r="16" spans="1:18" ht="15">
      <c r="A16" s="225" t="s">
        <v>194</v>
      </c>
      <c r="B16" s="224">
        <v>0</v>
      </c>
      <c r="C16" s="216">
        <v>0</v>
      </c>
      <c r="D16" s="216">
        <v>0</v>
      </c>
      <c r="E16" s="216">
        <v>0</v>
      </c>
      <c r="F16" s="216">
        <v>45.5</v>
      </c>
      <c r="G16" s="216">
        <v>46</v>
      </c>
      <c r="H16" s="217">
        <f t="shared" si="0"/>
        <v>45.75</v>
      </c>
      <c r="I16" s="216">
        <v>127</v>
      </c>
      <c r="J16" s="216">
        <v>128</v>
      </c>
      <c r="K16" s="218">
        <f t="shared" si="1"/>
        <v>127.5</v>
      </c>
      <c r="L16" s="219">
        <v>0</v>
      </c>
      <c r="M16" s="219">
        <v>0</v>
      </c>
      <c r="N16" s="219">
        <v>354745.5</v>
      </c>
      <c r="O16" s="220">
        <f t="shared" si="2"/>
        <v>354746</v>
      </c>
      <c r="P16" s="221">
        <v>0</v>
      </c>
      <c r="Q16" s="222">
        <v>354746</v>
      </c>
      <c r="R16" s="223">
        <v>-567</v>
      </c>
    </row>
    <row r="17" spans="1:18" ht="15">
      <c r="A17" s="225" t="s">
        <v>91</v>
      </c>
      <c r="B17" s="224">
        <v>261</v>
      </c>
      <c r="C17" s="216">
        <v>231</v>
      </c>
      <c r="D17" s="216">
        <v>0</v>
      </c>
      <c r="E17" s="216">
        <v>0</v>
      </c>
      <c r="F17" s="216">
        <v>0</v>
      </c>
      <c r="G17" s="216">
        <v>0</v>
      </c>
      <c r="H17" s="217">
        <f t="shared" si="0"/>
        <v>246</v>
      </c>
      <c r="I17" s="216">
        <v>263</v>
      </c>
      <c r="J17" s="216">
        <v>231</v>
      </c>
      <c r="K17" s="218">
        <f t="shared" si="1"/>
        <v>247</v>
      </c>
      <c r="L17" s="219">
        <v>1932678</v>
      </c>
      <c r="M17" s="219">
        <v>0</v>
      </c>
      <c r="N17" s="219">
        <v>0</v>
      </c>
      <c r="O17" s="220">
        <f t="shared" si="2"/>
        <v>1932678</v>
      </c>
      <c r="P17" s="221">
        <v>36112</v>
      </c>
      <c r="Q17" s="222">
        <v>1968790</v>
      </c>
      <c r="R17" s="223">
        <v>329375</v>
      </c>
    </row>
    <row r="18" spans="1:18" ht="15">
      <c r="A18" s="225" t="s">
        <v>269</v>
      </c>
      <c r="B18" s="224">
        <v>0</v>
      </c>
      <c r="C18" s="216">
        <v>0</v>
      </c>
      <c r="D18" s="216">
        <v>0</v>
      </c>
      <c r="E18" s="216">
        <v>0</v>
      </c>
      <c r="F18" s="216">
        <v>16</v>
      </c>
      <c r="G18" s="216">
        <v>16</v>
      </c>
      <c r="H18" s="217">
        <f t="shared" si="0"/>
        <v>16</v>
      </c>
      <c r="I18" s="216">
        <v>128</v>
      </c>
      <c r="J18" s="216">
        <v>126</v>
      </c>
      <c r="K18" s="218">
        <f t="shared" si="1"/>
        <v>127</v>
      </c>
      <c r="L18" s="219">
        <v>0</v>
      </c>
      <c r="M18" s="219">
        <v>0</v>
      </c>
      <c r="N18" s="219">
        <v>134400</v>
      </c>
      <c r="O18" s="220">
        <f t="shared" si="2"/>
        <v>134400</v>
      </c>
      <c r="P18" s="221">
        <v>0</v>
      </c>
      <c r="Q18" s="222">
        <v>134400</v>
      </c>
      <c r="R18" s="223">
        <v>-66961</v>
      </c>
    </row>
    <row r="19" spans="1:18" ht="15">
      <c r="A19" s="225" t="s">
        <v>92</v>
      </c>
      <c r="B19" s="224">
        <v>182.79999999999995</v>
      </c>
      <c r="C19" s="216">
        <v>175.79999999999995</v>
      </c>
      <c r="D19" s="216">
        <v>0</v>
      </c>
      <c r="E19" s="216">
        <v>0</v>
      </c>
      <c r="F19" s="216">
        <v>6</v>
      </c>
      <c r="G19" s="216">
        <v>6</v>
      </c>
      <c r="H19" s="217">
        <f t="shared" si="0"/>
        <v>185.3</v>
      </c>
      <c r="I19" s="216">
        <v>237.8</v>
      </c>
      <c r="J19" s="216">
        <v>231.4</v>
      </c>
      <c r="K19" s="218">
        <f t="shared" si="1"/>
        <v>234.6</v>
      </c>
      <c r="L19" s="219">
        <v>1390292.1999999997</v>
      </c>
      <c r="M19" s="219">
        <v>0</v>
      </c>
      <c r="N19" s="219">
        <v>46524</v>
      </c>
      <c r="O19" s="220">
        <f t="shared" si="2"/>
        <v>1436816</v>
      </c>
      <c r="P19" s="221">
        <v>22791</v>
      </c>
      <c r="Q19" s="222">
        <v>1459607</v>
      </c>
      <c r="R19" s="223">
        <v>-384930</v>
      </c>
    </row>
    <row r="20" spans="1:18" ht="15">
      <c r="A20" s="225" t="s">
        <v>93</v>
      </c>
      <c r="B20" s="224">
        <v>0</v>
      </c>
      <c r="C20" s="216">
        <v>0</v>
      </c>
      <c r="D20" s="216">
        <v>0</v>
      </c>
      <c r="E20" s="216">
        <v>0</v>
      </c>
      <c r="F20" s="216">
        <v>70</v>
      </c>
      <c r="G20" s="216">
        <v>70</v>
      </c>
      <c r="H20" s="217">
        <f t="shared" si="0"/>
        <v>70</v>
      </c>
      <c r="I20" s="216">
        <v>604</v>
      </c>
      <c r="J20" s="216">
        <v>600</v>
      </c>
      <c r="K20" s="218">
        <f t="shared" si="1"/>
        <v>602</v>
      </c>
      <c r="L20" s="219">
        <v>0</v>
      </c>
      <c r="M20" s="219">
        <v>0</v>
      </c>
      <c r="N20" s="219">
        <v>588000</v>
      </c>
      <c r="O20" s="220">
        <f t="shared" si="2"/>
        <v>588000</v>
      </c>
      <c r="P20" s="221">
        <v>0</v>
      </c>
      <c r="Q20" s="222">
        <v>588000</v>
      </c>
      <c r="R20" s="223">
        <v>-468054</v>
      </c>
    </row>
    <row r="21" spans="1:18" ht="15">
      <c r="A21" s="225" t="s">
        <v>270</v>
      </c>
      <c r="B21" s="224">
        <v>0</v>
      </c>
      <c r="C21" s="216">
        <v>0</v>
      </c>
      <c r="D21" s="216">
        <v>0</v>
      </c>
      <c r="E21" s="216">
        <v>0</v>
      </c>
      <c r="F21" s="216">
        <v>5</v>
      </c>
      <c r="G21" s="216">
        <v>5</v>
      </c>
      <c r="H21" s="217">
        <f t="shared" si="0"/>
        <v>5</v>
      </c>
      <c r="I21" s="216">
        <v>50.5</v>
      </c>
      <c r="J21" s="216">
        <v>53</v>
      </c>
      <c r="K21" s="218">
        <f t="shared" si="1"/>
        <v>51.75</v>
      </c>
      <c r="L21" s="219">
        <v>0</v>
      </c>
      <c r="M21" s="219">
        <v>0</v>
      </c>
      <c r="N21" s="219">
        <v>38770</v>
      </c>
      <c r="O21" s="220">
        <f t="shared" si="2"/>
        <v>38770</v>
      </c>
      <c r="P21" s="221">
        <v>0</v>
      </c>
      <c r="Q21" s="222">
        <v>38770</v>
      </c>
      <c r="R21" s="223">
        <v>0</v>
      </c>
    </row>
    <row r="22" spans="1:18" ht="15">
      <c r="A22" s="225" t="s">
        <v>94</v>
      </c>
      <c r="B22" s="224">
        <v>0</v>
      </c>
      <c r="C22" s="216">
        <v>0</v>
      </c>
      <c r="D22" s="216">
        <v>0</v>
      </c>
      <c r="E22" s="216">
        <v>0</v>
      </c>
      <c r="F22" s="216">
        <v>79</v>
      </c>
      <c r="G22" s="216">
        <v>79</v>
      </c>
      <c r="H22" s="217">
        <f t="shared" si="0"/>
        <v>79</v>
      </c>
      <c r="I22" s="216">
        <v>299.8</v>
      </c>
      <c r="J22" s="216">
        <v>295.8</v>
      </c>
      <c r="K22" s="218">
        <f t="shared" si="1"/>
        <v>297.8</v>
      </c>
      <c r="L22" s="219">
        <v>0</v>
      </c>
      <c r="M22" s="219">
        <v>0</v>
      </c>
      <c r="N22" s="219">
        <v>623548.0000000001</v>
      </c>
      <c r="O22" s="220">
        <f t="shared" si="2"/>
        <v>623548</v>
      </c>
      <c r="P22" s="221">
        <v>0</v>
      </c>
      <c r="Q22" s="222">
        <v>623548</v>
      </c>
      <c r="R22" s="223">
        <v>-234300</v>
      </c>
    </row>
    <row r="23" spans="1:18" ht="15">
      <c r="A23" s="225" t="s">
        <v>95</v>
      </c>
      <c r="B23" s="224">
        <v>13</v>
      </c>
      <c r="C23" s="216">
        <v>20</v>
      </c>
      <c r="D23" s="216">
        <v>5</v>
      </c>
      <c r="E23" s="216">
        <v>5</v>
      </c>
      <c r="F23" s="216">
        <v>0</v>
      </c>
      <c r="G23" s="216">
        <v>0</v>
      </c>
      <c r="H23" s="217">
        <f t="shared" si="0"/>
        <v>21.5</v>
      </c>
      <c r="I23" s="216">
        <v>18</v>
      </c>
      <c r="J23" s="216">
        <v>25</v>
      </c>
      <c r="K23" s="218">
        <f t="shared" si="1"/>
        <v>21.5</v>
      </c>
      <c r="L23" s="219">
        <v>138600</v>
      </c>
      <c r="M23" s="219">
        <v>42000</v>
      </c>
      <c r="N23" s="219">
        <v>0</v>
      </c>
      <c r="O23" s="220">
        <f t="shared" si="2"/>
        <v>180600</v>
      </c>
      <c r="P23" s="221">
        <v>1335</v>
      </c>
      <c r="Q23" s="222">
        <v>181935</v>
      </c>
      <c r="R23" s="223">
        <v>-220592</v>
      </c>
    </row>
    <row r="24" spans="1:18" ht="15">
      <c r="A24" s="225" t="s">
        <v>195</v>
      </c>
      <c r="B24" s="224">
        <v>0</v>
      </c>
      <c r="C24" s="216">
        <v>0</v>
      </c>
      <c r="D24" s="216">
        <v>0</v>
      </c>
      <c r="E24" s="216">
        <v>0</v>
      </c>
      <c r="F24" s="216">
        <v>12</v>
      </c>
      <c r="G24" s="216">
        <v>12</v>
      </c>
      <c r="H24" s="217">
        <f t="shared" si="0"/>
        <v>12</v>
      </c>
      <c r="I24" s="216">
        <v>76</v>
      </c>
      <c r="J24" s="216">
        <v>76</v>
      </c>
      <c r="K24" s="218">
        <f t="shared" si="1"/>
        <v>76</v>
      </c>
      <c r="L24" s="219">
        <v>0</v>
      </c>
      <c r="M24" s="219">
        <v>0</v>
      </c>
      <c r="N24" s="219">
        <v>93048</v>
      </c>
      <c r="O24" s="220">
        <f t="shared" si="2"/>
        <v>93048</v>
      </c>
      <c r="P24" s="221">
        <v>0</v>
      </c>
      <c r="Q24" s="222">
        <v>93048</v>
      </c>
      <c r="R24" s="223">
        <v>-12175</v>
      </c>
    </row>
    <row r="25" spans="1:18" ht="15">
      <c r="A25" s="225" t="s">
        <v>271</v>
      </c>
      <c r="B25" s="224">
        <v>192.5</v>
      </c>
      <c r="C25" s="216">
        <v>204.5</v>
      </c>
      <c r="D25" s="216">
        <v>0</v>
      </c>
      <c r="E25" s="216">
        <v>0</v>
      </c>
      <c r="F25" s="216">
        <v>1</v>
      </c>
      <c r="G25" s="216">
        <v>1</v>
      </c>
      <c r="H25" s="217">
        <f t="shared" si="0"/>
        <v>199.5</v>
      </c>
      <c r="I25" s="216">
        <v>198.5</v>
      </c>
      <c r="J25" s="216">
        <v>213.5</v>
      </c>
      <c r="K25" s="218">
        <f t="shared" si="1"/>
        <v>206</v>
      </c>
      <c r="L25" s="219">
        <v>1539169</v>
      </c>
      <c r="M25" s="219">
        <v>0</v>
      </c>
      <c r="N25" s="219">
        <v>7754</v>
      </c>
      <c r="O25" s="220">
        <f t="shared" si="2"/>
        <v>1546923</v>
      </c>
      <c r="P25" s="221">
        <v>0</v>
      </c>
      <c r="Q25" s="222">
        <v>1546923</v>
      </c>
      <c r="R25" s="223">
        <v>-45024</v>
      </c>
    </row>
    <row r="26" spans="1:18" ht="15">
      <c r="A26" s="225" t="s">
        <v>96</v>
      </c>
      <c r="B26" s="224">
        <v>56.800000000000004</v>
      </c>
      <c r="C26" s="216">
        <v>68.39999999999999</v>
      </c>
      <c r="D26" s="216">
        <v>0</v>
      </c>
      <c r="E26" s="216">
        <v>0</v>
      </c>
      <c r="F26" s="216">
        <v>0</v>
      </c>
      <c r="G26" s="216">
        <v>0</v>
      </c>
      <c r="H26" s="217">
        <f t="shared" si="0"/>
        <v>62.6</v>
      </c>
      <c r="I26" s="216">
        <v>57.8</v>
      </c>
      <c r="J26" s="216">
        <v>68.4</v>
      </c>
      <c r="K26" s="218">
        <f t="shared" si="1"/>
        <v>63.1</v>
      </c>
      <c r="L26" s="219">
        <v>485400.4</v>
      </c>
      <c r="M26" s="219">
        <v>0</v>
      </c>
      <c r="N26" s="219">
        <v>0</v>
      </c>
      <c r="O26" s="220">
        <f t="shared" si="2"/>
        <v>485400</v>
      </c>
      <c r="P26" s="221">
        <v>0</v>
      </c>
      <c r="Q26" s="222">
        <v>485400</v>
      </c>
      <c r="R26" s="223">
        <v>-56836</v>
      </c>
    </row>
    <row r="27" spans="1:18" ht="15">
      <c r="A27" s="225" t="s">
        <v>97</v>
      </c>
      <c r="B27" s="224">
        <v>197.5</v>
      </c>
      <c r="C27" s="216">
        <v>202.5</v>
      </c>
      <c r="D27" s="216">
        <v>0</v>
      </c>
      <c r="E27" s="216">
        <v>0</v>
      </c>
      <c r="F27" s="216">
        <v>0</v>
      </c>
      <c r="G27" s="216">
        <v>0</v>
      </c>
      <c r="H27" s="217">
        <f t="shared" si="0"/>
        <v>200</v>
      </c>
      <c r="I27" s="216">
        <v>197.5</v>
      </c>
      <c r="J27" s="216">
        <v>202.5</v>
      </c>
      <c r="K27" s="218">
        <f t="shared" si="1"/>
        <v>200</v>
      </c>
      <c r="L27" s="219">
        <v>1567919</v>
      </c>
      <c r="M27" s="219">
        <v>0</v>
      </c>
      <c r="N27" s="219">
        <v>0</v>
      </c>
      <c r="O27" s="220">
        <f t="shared" si="2"/>
        <v>1567919</v>
      </c>
      <c r="P27" s="221">
        <v>0</v>
      </c>
      <c r="Q27" s="222">
        <v>1567919</v>
      </c>
      <c r="R27" s="223">
        <v>338653</v>
      </c>
    </row>
    <row r="28" spans="1:18" ht="15">
      <c r="A28" s="225" t="s">
        <v>98</v>
      </c>
      <c r="B28" s="224">
        <v>0</v>
      </c>
      <c r="C28" s="216">
        <v>0</v>
      </c>
      <c r="D28" s="216">
        <v>0</v>
      </c>
      <c r="E28" s="216">
        <v>0</v>
      </c>
      <c r="F28" s="216">
        <v>124.5</v>
      </c>
      <c r="G28" s="216">
        <v>123.5</v>
      </c>
      <c r="H28" s="217">
        <f t="shared" si="0"/>
        <v>124</v>
      </c>
      <c r="I28" s="216">
        <v>449</v>
      </c>
      <c r="J28" s="216">
        <v>446.5</v>
      </c>
      <c r="K28" s="218">
        <f t="shared" si="1"/>
        <v>447.75</v>
      </c>
      <c r="L28" s="219">
        <v>0</v>
      </c>
      <c r="M28" s="219">
        <v>0</v>
      </c>
      <c r="N28" s="219">
        <v>979261</v>
      </c>
      <c r="O28" s="220">
        <f t="shared" si="2"/>
        <v>979261</v>
      </c>
      <c r="P28" s="221">
        <v>0</v>
      </c>
      <c r="Q28" s="222">
        <v>979261</v>
      </c>
      <c r="R28" s="223">
        <v>-319097</v>
      </c>
    </row>
    <row r="29" spans="1:18" ht="15">
      <c r="A29" s="225" t="s">
        <v>272</v>
      </c>
      <c r="B29" s="224">
        <v>0</v>
      </c>
      <c r="C29" s="216">
        <v>0</v>
      </c>
      <c r="D29" s="216">
        <v>0</v>
      </c>
      <c r="E29" s="216">
        <v>0</v>
      </c>
      <c r="F29" s="216">
        <v>49.5</v>
      </c>
      <c r="G29" s="216">
        <v>49</v>
      </c>
      <c r="H29" s="217">
        <f t="shared" si="0"/>
        <v>49.25</v>
      </c>
      <c r="I29" s="216">
        <v>97</v>
      </c>
      <c r="J29" s="216">
        <v>91.5</v>
      </c>
      <c r="K29" s="218">
        <f t="shared" si="1"/>
        <v>94.25</v>
      </c>
      <c r="L29" s="219">
        <v>0</v>
      </c>
      <c r="M29" s="219">
        <v>0</v>
      </c>
      <c r="N29" s="219">
        <v>390928.5</v>
      </c>
      <c r="O29" s="220">
        <f t="shared" si="2"/>
        <v>390929</v>
      </c>
      <c r="P29" s="221">
        <v>0</v>
      </c>
      <c r="Q29" s="222">
        <v>390929</v>
      </c>
      <c r="R29" s="223">
        <v>0</v>
      </c>
    </row>
    <row r="30" spans="1:18" ht="15">
      <c r="A30" s="225" t="s">
        <v>41</v>
      </c>
      <c r="B30" s="224">
        <v>0</v>
      </c>
      <c r="C30" s="216">
        <v>0</v>
      </c>
      <c r="D30" s="216">
        <v>147</v>
      </c>
      <c r="E30" s="216">
        <v>146</v>
      </c>
      <c r="F30" s="216">
        <v>0</v>
      </c>
      <c r="G30" s="216">
        <v>0</v>
      </c>
      <c r="H30" s="217">
        <f t="shared" si="0"/>
        <v>146.5</v>
      </c>
      <c r="I30" s="216">
        <v>211</v>
      </c>
      <c r="J30" s="216">
        <v>209</v>
      </c>
      <c r="K30" s="218">
        <f t="shared" si="1"/>
        <v>210</v>
      </c>
      <c r="L30" s="219">
        <v>0</v>
      </c>
      <c r="M30" s="219">
        <v>1135961</v>
      </c>
      <c r="N30" s="219">
        <v>0</v>
      </c>
      <c r="O30" s="220">
        <f t="shared" si="2"/>
        <v>1135961</v>
      </c>
      <c r="P30" s="221">
        <v>0</v>
      </c>
      <c r="Q30" s="222">
        <v>1135961</v>
      </c>
      <c r="R30" s="223">
        <v>89850</v>
      </c>
    </row>
    <row r="31" spans="1:18" ht="15">
      <c r="A31" s="225" t="s">
        <v>99</v>
      </c>
      <c r="B31" s="224">
        <v>362</v>
      </c>
      <c r="C31" s="216">
        <v>358</v>
      </c>
      <c r="D31" s="216">
        <v>0</v>
      </c>
      <c r="E31" s="216">
        <v>0</v>
      </c>
      <c r="F31" s="216">
        <v>8</v>
      </c>
      <c r="G31" s="216">
        <v>8</v>
      </c>
      <c r="H31" s="217">
        <f t="shared" si="0"/>
        <v>368</v>
      </c>
      <c r="I31" s="216">
        <v>392</v>
      </c>
      <c r="J31" s="216">
        <v>389</v>
      </c>
      <c r="K31" s="218">
        <f t="shared" si="1"/>
        <v>390.5</v>
      </c>
      <c r="L31" s="219">
        <v>3024000</v>
      </c>
      <c r="M31" s="219">
        <v>0</v>
      </c>
      <c r="N31" s="219">
        <v>67200</v>
      </c>
      <c r="O31" s="220">
        <f t="shared" si="2"/>
        <v>3091200</v>
      </c>
      <c r="P31" s="221">
        <v>76091</v>
      </c>
      <c r="Q31" s="222">
        <v>3167291</v>
      </c>
      <c r="R31" s="223">
        <v>-3324575</v>
      </c>
    </row>
    <row r="32" spans="1:18" ht="15">
      <c r="A32" s="225" t="s">
        <v>273</v>
      </c>
      <c r="B32" s="224">
        <v>330.4000000000001</v>
      </c>
      <c r="C32" s="216">
        <v>295</v>
      </c>
      <c r="D32" s="216">
        <v>0</v>
      </c>
      <c r="E32" s="216">
        <v>0</v>
      </c>
      <c r="F32" s="216">
        <v>0</v>
      </c>
      <c r="G32" s="216">
        <v>0</v>
      </c>
      <c r="H32" s="217">
        <f t="shared" si="0"/>
        <v>312.7</v>
      </c>
      <c r="I32" s="216">
        <v>336.4</v>
      </c>
      <c r="J32" s="216">
        <v>313</v>
      </c>
      <c r="K32" s="218">
        <f t="shared" si="1"/>
        <v>324.7</v>
      </c>
      <c r="L32" s="219">
        <v>2455683.7999999993</v>
      </c>
      <c r="M32" s="219">
        <v>0</v>
      </c>
      <c r="N32" s="219">
        <v>0</v>
      </c>
      <c r="O32" s="220">
        <f t="shared" si="2"/>
        <v>2455684</v>
      </c>
      <c r="P32" s="221">
        <v>0</v>
      </c>
      <c r="Q32" s="222">
        <v>2455684</v>
      </c>
      <c r="R32" s="223">
        <v>-2948376</v>
      </c>
    </row>
    <row r="33" spans="1:18" ht="15">
      <c r="A33" s="225" t="s">
        <v>100</v>
      </c>
      <c r="B33" s="224">
        <v>256</v>
      </c>
      <c r="C33" s="216">
        <v>256</v>
      </c>
      <c r="D33" s="216">
        <v>0</v>
      </c>
      <c r="E33" s="216">
        <v>0</v>
      </c>
      <c r="F33" s="216">
        <v>0</v>
      </c>
      <c r="G33" s="216">
        <v>0</v>
      </c>
      <c r="H33" s="217">
        <f t="shared" si="0"/>
        <v>256</v>
      </c>
      <c r="I33" s="216">
        <v>256</v>
      </c>
      <c r="J33" s="216">
        <v>256</v>
      </c>
      <c r="K33" s="218">
        <f t="shared" si="1"/>
        <v>256</v>
      </c>
      <c r="L33" s="219">
        <v>2150400</v>
      </c>
      <c r="M33" s="219">
        <v>0</v>
      </c>
      <c r="N33" s="219">
        <v>0</v>
      </c>
      <c r="O33" s="220">
        <f t="shared" si="2"/>
        <v>2150400</v>
      </c>
      <c r="P33" s="221">
        <v>11446</v>
      </c>
      <c r="Q33" s="222">
        <v>2161846</v>
      </c>
      <c r="R33" s="223">
        <v>169239</v>
      </c>
    </row>
    <row r="34" spans="1:18" ht="15">
      <c r="A34" s="225" t="s">
        <v>101</v>
      </c>
      <c r="B34" s="224">
        <v>147</v>
      </c>
      <c r="C34" s="216">
        <v>146</v>
      </c>
      <c r="D34" s="216">
        <v>0</v>
      </c>
      <c r="E34" s="216">
        <v>0</v>
      </c>
      <c r="F34" s="216">
        <v>0</v>
      </c>
      <c r="G34" s="216">
        <v>0</v>
      </c>
      <c r="H34" s="217">
        <f t="shared" si="0"/>
        <v>146.5</v>
      </c>
      <c r="I34" s="216">
        <v>147</v>
      </c>
      <c r="J34" s="216">
        <v>146.5</v>
      </c>
      <c r="K34" s="218">
        <f t="shared" si="1"/>
        <v>146.75</v>
      </c>
      <c r="L34" s="219">
        <v>1135961</v>
      </c>
      <c r="M34" s="219">
        <v>0</v>
      </c>
      <c r="N34" s="219">
        <v>0</v>
      </c>
      <c r="O34" s="220">
        <f t="shared" si="2"/>
        <v>1135961</v>
      </c>
      <c r="P34" s="221">
        <v>0</v>
      </c>
      <c r="Q34" s="222">
        <v>1135961</v>
      </c>
      <c r="R34" s="223">
        <v>49272</v>
      </c>
    </row>
    <row r="35" spans="1:18" ht="15">
      <c r="A35" s="225" t="s">
        <v>102</v>
      </c>
      <c r="B35" s="224">
        <v>43.2</v>
      </c>
      <c r="C35" s="216">
        <v>43.2</v>
      </c>
      <c r="D35" s="216">
        <v>0</v>
      </c>
      <c r="E35" s="216">
        <v>0</v>
      </c>
      <c r="F35" s="216">
        <v>19.6</v>
      </c>
      <c r="G35" s="216">
        <v>19.6</v>
      </c>
      <c r="H35" s="217">
        <f t="shared" si="0"/>
        <v>62.8</v>
      </c>
      <c r="I35" s="216">
        <v>168.2</v>
      </c>
      <c r="J35" s="216">
        <v>173.2</v>
      </c>
      <c r="K35" s="218">
        <f t="shared" si="1"/>
        <v>170.7</v>
      </c>
      <c r="L35" s="219">
        <v>334972.80000000005</v>
      </c>
      <c r="M35" s="219">
        <v>0</v>
      </c>
      <c r="N35" s="219">
        <v>151978.4</v>
      </c>
      <c r="O35" s="220">
        <f t="shared" si="2"/>
        <v>486951</v>
      </c>
      <c r="P35" s="221">
        <v>0</v>
      </c>
      <c r="Q35" s="222">
        <v>486951</v>
      </c>
      <c r="R35" s="223">
        <v>-25269</v>
      </c>
    </row>
    <row r="36" spans="1:18" ht="15">
      <c r="A36" s="225" t="s">
        <v>42</v>
      </c>
      <c r="B36" s="224">
        <v>0</v>
      </c>
      <c r="C36" s="216">
        <v>0</v>
      </c>
      <c r="D36" s="216">
        <v>0</v>
      </c>
      <c r="E36" s="216">
        <v>0</v>
      </c>
      <c r="F36" s="216">
        <v>25</v>
      </c>
      <c r="G36" s="216">
        <v>25</v>
      </c>
      <c r="H36" s="217">
        <f t="shared" si="0"/>
        <v>25</v>
      </c>
      <c r="I36" s="216">
        <v>265</v>
      </c>
      <c r="J36" s="216">
        <v>268.5</v>
      </c>
      <c r="K36" s="218">
        <f t="shared" si="1"/>
        <v>266.75</v>
      </c>
      <c r="L36" s="219">
        <v>0</v>
      </c>
      <c r="M36" s="219">
        <v>0</v>
      </c>
      <c r="N36" s="219">
        <v>193850</v>
      </c>
      <c r="O36" s="220">
        <f t="shared" si="2"/>
        <v>193850</v>
      </c>
      <c r="P36" s="221">
        <v>0</v>
      </c>
      <c r="Q36" s="222">
        <v>193850</v>
      </c>
      <c r="R36" s="223">
        <v>-46168</v>
      </c>
    </row>
    <row r="37" spans="1:18" ht="15">
      <c r="A37" s="225" t="s">
        <v>196</v>
      </c>
      <c r="B37" s="224">
        <v>0</v>
      </c>
      <c r="C37" s="216">
        <v>0</v>
      </c>
      <c r="D37" s="216">
        <v>0</v>
      </c>
      <c r="E37" s="216">
        <v>0</v>
      </c>
      <c r="F37" s="216">
        <v>9</v>
      </c>
      <c r="G37" s="216">
        <v>9</v>
      </c>
      <c r="H37" s="217">
        <f t="shared" si="0"/>
        <v>9</v>
      </c>
      <c r="I37" s="216">
        <v>70.5</v>
      </c>
      <c r="J37" s="216">
        <v>68.5</v>
      </c>
      <c r="K37" s="218">
        <f t="shared" si="1"/>
        <v>69.5</v>
      </c>
      <c r="L37" s="219">
        <v>0</v>
      </c>
      <c r="M37" s="219">
        <v>0</v>
      </c>
      <c r="N37" s="219">
        <v>69786</v>
      </c>
      <c r="O37" s="220">
        <f t="shared" si="2"/>
        <v>69786</v>
      </c>
      <c r="P37" s="221">
        <v>0</v>
      </c>
      <c r="Q37" s="222">
        <v>69786</v>
      </c>
      <c r="R37" s="223">
        <v>2244</v>
      </c>
    </row>
    <row r="38" spans="1:18" ht="15">
      <c r="A38" s="225" t="s">
        <v>103</v>
      </c>
      <c r="B38" s="224">
        <v>108</v>
      </c>
      <c r="C38" s="216">
        <v>108</v>
      </c>
      <c r="D38" s="216">
        <v>0</v>
      </c>
      <c r="E38" s="216">
        <v>0</v>
      </c>
      <c r="F38" s="216">
        <v>0</v>
      </c>
      <c r="G38" s="216">
        <v>0</v>
      </c>
      <c r="H38" s="217">
        <f t="shared" si="0"/>
        <v>108</v>
      </c>
      <c r="I38" s="216">
        <v>694</v>
      </c>
      <c r="J38" s="216">
        <v>694</v>
      </c>
      <c r="K38" s="218">
        <f t="shared" si="1"/>
        <v>694</v>
      </c>
      <c r="L38" s="219">
        <v>907200</v>
      </c>
      <c r="M38" s="219">
        <v>0</v>
      </c>
      <c r="N38" s="219">
        <v>0</v>
      </c>
      <c r="O38" s="220">
        <f t="shared" si="2"/>
        <v>907200</v>
      </c>
      <c r="P38" s="221">
        <v>0</v>
      </c>
      <c r="Q38" s="222">
        <v>907200</v>
      </c>
      <c r="R38" s="223">
        <v>-2036102</v>
      </c>
    </row>
    <row r="39" spans="1:18" ht="15">
      <c r="A39" s="225" t="s">
        <v>104</v>
      </c>
      <c r="B39" s="224">
        <v>94</v>
      </c>
      <c r="C39" s="216">
        <v>94</v>
      </c>
      <c r="D39" s="216">
        <v>0</v>
      </c>
      <c r="E39" s="216">
        <v>0</v>
      </c>
      <c r="F39" s="216">
        <v>8</v>
      </c>
      <c r="G39" s="216">
        <v>8</v>
      </c>
      <c r="H39" s="217">
        <f t="shared" si="0"/>
        <v>102</v>
      </c>
      <c r="I39" s="216">
        <v>333</v>
      </c>
      <c r="J39" s="216">
        <v>329</v>
      </c>
      <c r="K39" s="218">
        <f t="shared" si="1"/>
        <v>331</v>
      </c>
      <c r="L39" s="219">
        <v>789600</v>
      </c>
      <c r="M39" s="219">
        <v>0</v>
      </c>
      <c r="N39" s="219">
        <v>67200</v>
      </c>
      <c r="O39" s="220">
        <f t="shared" si="2"/>
        <v>856800</v>
      </c>
      <c r="P39" s="221">
        <v>0</v>
      </c>
      <c r="Q39" s="222">
        <v>856800</v>
      </c>
      <c r="R39" s="223">
        <v>-1472928</v>
      </c>
    </row>
    <row r="40" spans="1:18" ht="15">
      <c r="A40" s="225" t="s">
        <v>105</v>
      </c>
      <c r="B40" s="224">
        <v>323</v>
      </c>
      <c r="C40" s="216">
        <v>308</v>
      </c>
      <c r="D40" s="216">
        <v>0</v>
      </c>
      <c r="E40" s="216">
        <v>0</v>
      </c>
      <c r="F40" s="216">
        <v>0</v>
      </c>
      <c r="G40" s="216">
        <v>0</v>
      </c>
      <c r="H40" s="217">
        <f t="shared" si="0"/>
        <v>315.5</v>
      </c>
      <c r="I40" s="216">
        <v>323.5</v>
      </c>
      <c r="J40" s="216">
        <v>308.5</v>
      </c>
      <c r="K40" s="218">
        <f t="shared" si="1"/>
        <v>316</v>
      </c>
      <c r="L40" s="219">
        <v>2517770</v>
      </c>
      <c r="M40" s="219">
        <v>0</v>
      </c>
      <c r="N40" s="219">
        <v>0</v>
      </c>
      <c r="O40" s="220">
        <f t="shared" si="2"/>
        <v>2517770</v>
      </c>
      <c r="P40" s="221">
        <v>0</v>
      </c>
      <c r="Q40" s="222">
        <v>2517770</v>
      </c>
      <c r="R40" s="223">
        <v>-473398</v>
      </c>
    </row>
    <row r="41" spans="1:18" ht="15">
      <c r="A41" s="225" t="s">
        <v>106</v>
      </c>
      <c r="B41" s="224">
        <v>179.19999999999996</v>
      </c>
      <c r="C41" s="216">
        <v>180.39999999999995</v>
      </c>
      <c r="D41" s="216">
        <v>0</v>
      </c>
      <c r="E41" s="216">
        <v>0</v>
      </c>
      <c r="F41" s="216">
        <v>8.799999999999999</v>
      </c>
      <c r="G41" s="216">
        <v>8.799999999999999</v>
      </c>
      <c r="H41" s="217">
        <f t="shared" si="0"/>
        <v>188.6</v>
      </c>
      <c r="I41" s="216">
        <v>328.7</v>
      </c>
      <c r="J41" s="216">
        <v>324.7</v>
      </c>
      <c r="K41" s="218">
        <f t="shared" si="1"/>
        <v>326.7</v>
      </c>
      <c r="L41" s="219">
        <v>1415810.1999999997</v>
      </c>
      <c r="M41" s="219">
        <v>0</v>
      </c>
      <c r="N41" s="219">
        <v>69527.20000000001</v>
      </c>
      <c r="O41" s="220">
        <f t="shared" si="2"/>
        <v>1485337</v>
      </c>
      <c r="P41" s="221">
        <v>0</v>
      </c>
      <c r="Q41" s="222">
        <v>1485337</v>
      </c>
      <c r="R41" s="223">
        <v>-562258</v>
      </c>
    </row>
    <row r="42" spans="1:18" ht="15">
      <c r="A42" s="225" t="s">
        <v>274</v>
      </c>
      <c r="B42" s="224">
        <v>89</v>
      </c>
      <c r="C42" s="216">
        <v>87</v>
      </c>
      <c r="D42" s="216">
        <v>0</v>
      </c>
      <c r="E42" s="216">
        <v>0</v>
      </c>
      <c r="F42" s="216">
        <v>0</v>
      </c>
      <c r="G42" s="216">
        <v>0</v>
      </c>
      <c r="H42" s="217">
        <f t="shared" si="0"/>
        <v>88</v>
      </c>
      <c r="I42" s="216">
        <v>112</v>
      </c>
      <c r="J42" s="216">
        <v>111</v>
      </c>
      <c r="K42" s="218">
        <f t="shared" si="1"/>
        <v>111.5</v>
      </c>
      <c r="L42" s="219">
        <v>739200</v>
      </c>
      <c r="M42" s="219">
        <v>0</v>
      </c>
      <c r="N42" s="219">
        <v>0</v>
      </c>
      <c r="O42" s="220">
        <f t="shared" si="2"/>
        <v>739200</v>
      </c>
      <c r="P42" s="221">
        <v>0</v>
      </c>
      <c r="Q42" s="222">
        <v>739200</v>
      </c>
      <c r="R42" s="223">
        <v>3050</v>
      </c>
    </row>
    <row r="43" spans="1:18" ht="15">
      <c r="A43" s="225" t="s">
        <v>107</v>
      </c>
      <c r="B43" s="224">
        <v>35.5</v>
      </c>
      <c r="C43" s="216">
        <v>33.5</v>
      </c>
      <c r="D43" s="216">
        <v>0</v>
      </c>
      <c r="E43" s="216">
        <v>0</v>
      </c>
      <c r="F43" s="216">
        <v>8</v>
      </c>
      <c r="G43" s="216">
        <v>8</v>
      </c>
      <c r="H43" s="217">
        <f t="shared" si="0"/>
        <v>42.5</v>
      </c>
      <c r="I43" s="216">
        <v>88</v>
      </c>
      <c r="J43" s="216">
        <v>87</v>
      </c>
      <c r="K43" s="218">
        <f t="shared" si="1"/>
        <v>87.5</v>
      </c>
      <c r="L43" s="219">
        <v>267513</v>
      </c>
      <c r="M43" s="219">
        <v>0</v>
      </c>
      <c r="N43" s="219">
        <v>62032</v>
      </c>
      <c r="O43" s="220">
        <f t="shared" si="2"/>
        <v>329545</v>
      </c>
      <c r="P43" s="221">
        <v>0</v>
      </c>
      <c r="Q43" s="222">
        <v>329545</v>
      </c>
      <c r="R43" s="223">
        <v>-363853</v>
      </c>
    </row>
    <row r="44" spans="1:18" ht="15">
      <c r="A44" s="225" t="s">
        <v>108</v>
      </c>
      <c r="B44" s="224">
        <v>0</v>
      </c>
      <c r="C44" s="216">
        <v>0</v>
      </c>
      <c r="D44" s="216">
        <v>0</v>
      </c>
      <c r="E44" s="216">
        <v>0</v>
      </c>
      <c r="F44" s="216">
        <v>41</v>
      </c>
      <c r="G44" s="216">
        <v>40</v>
      </c>
      <c r="H44" s="217">
        <f t="shared" si="0"/>
        <v>40.5</v>
      </c>
      <c r="I44" s="216">
        <v>190</v>
      </c>
      <c r="J44" s="216">
        <v>190</v>
      </c>
      <c r="K44" s="218">
        <f t="shared" si="1"/>
        <v>190</v>
      </c>
      <c r="L44" s="219">
        <v>0</v>
      </c>
      <c r="M44" s="219">
        <v>0</v>
      </c>
      <c r="N44" s="219">
        <v>314037</v>
      </c>
      <c r="O44" s="220">
        <f t="shared" si="2"/>
        <v>314037</v>
      </c>
      <c r="P44" s="221">
        <v>0</v>
      </c>
      <c r="Q44" s="222">
        <v>314037</v>
      </c>
      <c r="R44" s="223">
        <v>-72173</v>
      </c>
    </row>
    <row r="45" spans="1:18" ht="15">
      <c r="A45" s="225" t="s">
        <v>109</v>
      </c>
      <c r="B45" s="224">
        <v>0</v>
      </c>
      <c r="C45" s="216">
        <v>0</v>
      </c>
      <c r="D45" s="216">
        <v>333.5</v>
      </c>
      <c r="E45" s="216">
        <v>315.5</v>
      </c>
      <c r="F45" s="216">
        <v>0</v>
      </c>
      <c r="G45" s="216">
        <v>0</v>
      </c>
      <c r="H45" s="217">
        <f t="shared" si="0"/>
        <v>324.5</v>
      </c>
      <c r="I45" s="216">
        <v>341.5</v>
      </c>
      <c r="J45" s="216">
        <v>327.5</v>
      </c>
      <c r="K45" s="218">
        <f t="shared" si="1"/>
        <v>334.5</v>
      </c>
      <c r="L45" s="219">
        <v>0</v>
      </c>
      <c r="M45" s="219">
        <v>2516173</v>
      </c>
      <c r="N45" s="219">
        <v>0</v>
      </c>
      <c r="O45" s="220">
        <f t="shared" si="2"/>
        <v>2516173</v>
      </c>
      <c r="P45" s="221">
        <v>0</v>
      </c>
      <c r="Q45" s="222">
        <v>2516173</v>
      </c>
      <c r="R45" s="223">
        <v>1013473</v>
      </c>
    </row>
    <row r="46" spans="1:18" ht="15">
      <c r="A46" s="225" t="s">
        <v>275</v>
      </c>
      <c r="B46" s="224">
        <v>0</v>
      </c>
      <c r="C46" s="216">
        <v>0</v>
      </c>
      <c r="D46" s="216">
        <v>0</v>
      </c>
      <c r="E46" s="216">
        <v>0</v>
      </c>
      <c r="F46" s="216">
        <v>47.5</v>
      </c>
      <c r="G46" s="216">
        <v>47.5</v>
      </c>
      <c r="H46" s="217">
        <f t="shared" si="0"/>
        <v>47.5</v>
      </c>
      <c r="I46" s="216">
        <v>130</v>
      </c>
      <c r="J46" s="216">
        <v>132</v>
      </c>
      <c r="K46" s="218">
        <f t="shared" si="1"/>
        <v>131</v>
      </c>
      <c r="L46" s="219">
        <v>0</v>
      </c>
      <c r="M46" s="219">
        <v>0</v>
      </c>
      <c r="N46" s="219">
        <v>374129</v>
      </c>
      <c r="O46" s="220">
        <f t="shared" si="2"/>
        <v>374129</v>
      </c>
      <c r="P46" s="221">
        <v>0</v>
      </c>
      <c r="Q46" s="222">
        <v>374129</v>
      </c>
      <c r="R46" s="223">
        <v>0</v>
      </c>
    </row>
    <row r="47" spans="1:18" ht="15">
      <c r="A47" s="225" t="s">
        <v>276</v>
      </c>
      <c r="B47" s="224">
        <v>0</v>
      </c>
      <c r="C47" s="216">
        <v>0</v>
      </c>
      <c r="D47" s="216">
        <v>0</v>
      </c>
      <c r="E47" s="216">
        <v>0</v>
      </c>
      <c r="F47" s="216">
        <v>37</v>
      </c>
      <c r="G47" s="216">
        <v>36</v>
      </c>
      <c r="H47" s="217">
        <f t="shared" si="0"/>
        <v>36.5</v>
      </c>
      <c r="I47" s="216">
        <v>87</v>
      </c>
      <c r="J47" s="216">
        <v>87</v>
      </c>
      <c r="K47" s="218">
        <f t="shared" si="1"/>
        <v>87</v>
      </c>
      <c r="L47" s="219">
        <v>0</v>
      </c>
      <c r="M47" s="219">
        <v>0</v>
      </c>
      <c r="N47" s="219">
        <v>288189</v>
      </c>
      <c r="O47" s="220">
        <f t="shared" si="2"/>
        <v>288189</v>
      </c>
      <c r="P47" s="221">
        <v>0</v>
      </c>
      <c r="Q47" s="222">
        <v>288189</v>
      </c>
      <c r="R47" s="223">
        <v>40407</v>
      </c>
    </row>
    <row r="48" spans="1:18" ht="15">
      <c r="A48" s="225" t="s">
        <v>110</v>
      </c>
      <c r="B48" s="224">
        <v>0</v>
      </c>
      <c r="C48" s="216">
        <v>0</v>
      </c>
      <c r="D48" s="216">
        <v>0</v>
      </c>
      <c r="E48" s="216">
        <v>0</v>
      </c>
      <c r="F48" s="216">
        <v>10.5</v>
      </c>
      <c r="G48" s="216">
        <v>10.5</v>
      </c>
      <c r="H48" s="217">
        <f t="shared" si="0"/>
        <v>10.5</v>
      </c>
      <c r="I48" s="216">
        <v>23.5</v>
      </c>
      <c r="J48" s="216">
        <v>23.5</v>
      </c>
      <c r="K48" s="218">
        <f t="shared" si="1"/>
        <v>23.5</v>
      </c>
      <c r="L48" s="219">
        <v>0</v>
      </c>
      <c r="M48" s="219">
        <v>0</v>
      </c>
      <c r="N48" s="219">
        <v>81417</v>
      </c>
      <c r="O48" s="220">
        <f t="shared" si="2"/>
        <v>81417</v>
      </c>
      <c r="P48" s="221">
        <v>0</v>
      </c>
      <c r="Q48" s="222">
        <v>81417</v>
      </c>
      <c r="R48" s="223">
        <v>-34507</v>
      </c>
    </row>
    <row r="49" spans="1:18" ht="15">
      <c r="A49" s="225" t="s">
        <v>111</v>
      </c>
      <c r="B49" s="224">
        <v>10.5</v>
      </c>
      <c r="C49" s="216">
        <v>10.5</v>
      </c>
      <c r="D49" s="216">
        <v>0</v>
      </c>
      <c r="E49" s="216">
        <v>0</v>
      </c>
      <c r="F49" s="216">
        <v>22.5</v>
      </c>
      <c r="G49" s="216">
        <v>22.5</v>
      </c>
      <c r="H49" s="217">
        <f t="shared" si="0"/>
        <v>33</v>
      </c>
      <c r="I49" s="216">
        <v>288</v>
      </c>
      <c r="J49" s="216">
        <v>290.5</v>
      </c>
      <c r="K49" s="218">
        <f t="shared" si="1"/>
        <v>289.25</v>
      </c>
      <c r="L49" s="219">
        <v>81417</v>
      </c>
      <c r="M49" s="219">
        <v>0</v>
      </c>
      <c r="N49" s="219">
        <v>174465</v>
      </c>
      <c r="O49" s="220">
        <f t="shared" si="2"/>
        <v>255882</v>
      </c>
      <c r="P49" s="221">
        <v>0</v>
      </c>
      <c r="Q49" s="222">
        <v>255882</v>
      </c>
      <c r="R49" s="223">
        <v>-61438</v>
      </c>
    </row>
    <row r="50" spans="1:18" ht="15">
      <c r="A50" s="225" t="s">
        <v>197</v>
      </c>
      <c r="B50" s="224">
        <v>0</v>
      </c>
      <c r="C50" s="216">
        <v>0</v>
      </c>
      <c r="D50" s="216">
        <v>0</v>
      </c>
      <c r="E50" s="216">
        <v>0</v>
      </c>
      <c r="F50" s="216">
        <v>30</v>
      </c>
      <c r="G50" s="216">
        <v>25</v>
      </c>
      <c r="H50" s="217">
        <f t="shared" si="0"/>
        <v>27.5</v>
      </c>
      <c r="I50" s="216">
        <v>93.5</v>
      </c>
      <c r="J50" s="216">
        <v>84.5</v>
      </c>
      <c r="K50" s="218">
        <f t="shared" si="1"/>
        <v>89</v>
      </c>
      <c r="L50" s="219">
        <v>0</v>
      </c>
      <c r="M50" s="219">
        <v>0</v>
      </c>
      <c r="N50" s="219">
        <v>219372</v>
      </c>
      <c r="O50" s="220">
        <f t="shared" si="2"/>
        <v>219372</v>
      </c>
      <c r="P50" s="221">
        <v>0</v>
      </c>
      <c r="Q50" s="222">
        <v>219372</v>
      </c>
      <c r="R50" s="223">
        <v>20740</v>
      </c>
    </row>
    <row r="51" spans="1:18" ht="15">
      <c r="A51" s="225" t="s">
        <v>112</v>
      </c>
      <c r="B51" s="224">
        <v>0</v>
      </c>
      <c r="C51" s="216">
        <v>0</v>
      </c>
      <c r="D51" s="216">
        <v>0</v>
      </c>
      <c r="E51" s="216">
        <v>0</v>
      </c>
      <c r="F51" s="216">
        <v>169</v>
      </c>
      <c r="G51" s="216">
        <v>166</v>
      </c>
      <c r="H51" s="217">
        <f t="shared" si="0"/>
        <v>167.5</v>
      </c>
      <c r="I51" s="216">
        <v>655</v>
      </c>
      <c r="J51" s="216">
        <v>649</v>
      </c>
      <c r="K51" s="218">
        <f t="shared" si="1"/>
        <v>652</v>
      </c>
      <c r="L51" s="219">
        <v>0</v>
      </c>
      <c r="M51" s="219">
        <v>0</v>
      </c>
      <c r="N51" s="219">
        <v>1407000</v>
      </c>
      <c r="O51" s="220">
        <f t="shared" si="2"/>
        <v>1407000</v>
      </c>
      <c r="P51" s="221">
        <v>0</v>
      </c>
      <c r="Q51" s="222">
        <v>1407000</v>
      </c>
      <c r="R51" s="223">
        <v>-1367783</v>
      </c>
    </row>
    <row r="52" spans="1:18" ht="15">
      <c r="A52" s="225" t="s">
        <v>113</v>
      </c>
      <c r="B52" s="224">
        <v>0</v>
      </c>
      <c r="C52" s="216">
        <v>0</v>
      </c>
      <c r="D52" s="216">
        <v>3</v>
      </c>
      <c r="E52" s="216">
        <v>3</v>
      </c>
      <c r="F52" s="216">
        <v>82.5</v>
      </c>
      <c r="G52" s="216">
        <v>80.5</v>
      </c>
      <c r="H52" s="217">
        <f t="shared" si="0"/>
        <v>84.5</v>
      </c>
      <c r="I52" s="216">
        <v>124.5</v>
      </c>
      <c r="J52" s="216">
        <v>124.5</v>
      </c>
      <c r="K52" s="218">
        <f t="shared" si="1"/>
        <v>124.5</v>
      </c>
      <c r="L52" s="219">
        <v>0</v>
      </c>
      <c r="M52" s="219">
        <v>23262</v>
      </c>
      <c r="N52" s="219">
        <v>631951</v>
      </c>
      <c r="O52" s="220">
        <f t="shared" si="2"/>
        <v>655213</v>
      </c>
      <c r="P52" s="221">
        <v>0</v>
      </c>
      <c r="Q52" s="222">
        <v>655213</v>
      </c>
      <c r="R52" s="223">
        <v>221695</v>
      </c>
    </row>
    <row r="53" spans="1:18" ht="15">
      <c r="A53" s="225" t="s">
        <v>114</v>
      </c>
      <c r="B53" s="224">
        <v>238.1999999999999</v>
      </c>
      <c r="C53" s="216">
        <v>234.5999999999999</v>
      </c>
      <c r="D53" s="216">
        <v>0</v>
      </c>
      <c r="E53" s="216">
        <v>0</v>
      </c>
      <c r="F53" s="216">
        <v>0</v>
      </c>
      <c r="G53" s="216">
        <v>0</v>
      </c>
      <c r="H53" s="217">
        <f t="shared" si="0"/>
        <v>236.4</v>
      </c>
      <c r="I53" s="216">
        <v>241.8</v>
      </c>
      <c r="J53" s="216">
        <v>238.2</v>
      </c>
      <c r="K53" s="218">
        <f t="shared" si="1"/>
        <v>240</v>
      </c>
      <c r="L53" s="219">
        <v>1833045.5999999992</v>
      </c>
      <c r="M53" s="219">
        <v>0</v>
      </c>
      <c r="N53" s="219">
        <v>0</v>
      </c>
      <c r="O53" s="220">
        <f t="shared" si="2"/>
        <v>1833046</v>
      </c>
      <c r="P53" s="221">
        <v>31626</v>
      </c>
      <c r="Q53" s="222">
        <v>1864672</v>
      </c>
      <c r="R53" s="223">
        <v>351822</v>
      </c>
    </row>
    <row r="54" spans="1:18" ht="15">
      <c r="A54" s="225" t="s">
        <v>277</v>
      </c>
      <c r="B54" s="224">
        <v>0</v>
      </c>
      <c r="C54" s="216">
        <v>0</v>
      </c>
      <c r="D54" s="216">
        <v>0</v>
      </c>
      <c r="E54" s="216">
        <v>0</v>
      </c>
      <c r="F54" s="216">
        <v>24.5</v>
      </c>
      <c r="G54" s="216">
        <v>24.5</v>
      </c>
      <c r="H54" s="217">
        <f t="shared" si="0"/>
        <v>24.5</v>
      </c>
      <c r="I54" s="216">
        <v>184.5</v>
      </c>
      <c r="J54" s="216">
        <v>184.5</v>
      </c>
      <c r="K54" s="218">
        <f t="shared" si="1"/>
        <v>184.5</v>
      </c>
      <c r="L54" s="219">
        <v>0</v>
      </c>
      <c r="M54" s="219">
        <v>0</v>
      </c>
      <c r="N54" s="219">
        <v>189973</v>
      </c>
      <c r="O54" s="220">
        <f t="shared" si="2"/>
        <v>189973</v>
      </c>
      <c r="P54" s="221">
        <v>0</v>
      </c>
      <c r="Q54" s="222">
        <v>189973</v>
      </c>
      <c r="R54" s="223">
        <v>86448</v>
      </c>
    </row>
    <row r="55" spans="1:18" ht="15">
      <c r="A55" s="225" t="s">
        <v>278</v>
      </c>
      <c r="B55" s="224">
        <v>0</v>
      </c>
      <c r="C55" s="216">
        <v>0</v>
      </c>
      <c r="D55" s="216">
        <v>0</v>
      </c>
      <c r="E55" s="216">
        <v>0</v>
      </c>
      <c r="F55" s="216">
        <v>43</v>
      </c>
      <c r="G55" s="216">
        <v>43.5</v>
      </c>
      <c r="H55" s="217">
        <f t="shared" si="0"/>
        <v>43.25</v>
      </c>
      <c r="I55" s="216">
        <v>126</v>
      </c>
      <c r="J55" s="216">
        <v>128.5</v>
      </c>
      <c r="K55" s="218">
        <f t="shared" si="1"/>
        <v>127.25</v>
      </c>
      <c r="L55" s="219">
        <v>0</v>
      </c>
      <c r="M55" s="219">
        <v>0</v>
      </c>
      <c r="N55" s="219">
        <v>335360.5</v>
      </c>
      <c r="O55" s="220">
        <f t="shared" si="2"/>
        <v>335361</v>
      </c>
      <c r="P55" s="221">
        <v>0</v>
      </c>
      <c r="Q55" s="222">
        <v>335361</v>
      </c>
      <c r="R55" s="223">
        <v>-63554</v>
      </c>
    </row>
    <row r="56" spans="1:18" ht="15">
      <c r="A56" s="225" t="s">
        <v>279</v>
      </c>
      <c r="B56" s="224">
        <v>25</v>
      </c>
      <c r="C56" s="216">
        <v>24</v>
      </c>
      <c r="D56" s="216">
        <v>0</v>
      </c>
      <c r="E56" s="216">
        <v>0</v>
      </c>
      <c r="F56" s="216">
        <v>4.5</v>
      </c>
      <c r="G56" s="216">
        <v>6</v>
      </c>
      <c r="H56" s="217">
        <f t="shared" si="0"/>
        <v>29.75</v>
      </c>
      <c r="I56" s="216">
        <v>94</v>
      </c>
      <c r="J56" s="216">
        <v>94</v>
      </c>
      <c r="K56" s="218">
        <f t="shared" si="1"/>
        <v>94</v>
      </c>
      <c r="L56" s="219">
        <v>189973</v>
      </c>
      <c r="M56" s="219">
        <v>0</v>
      </c>
      <c r="N56" s="219">
        <v>40708.5</v>
      </c>
      <c r="O56" s="220">
        <f t="shared" si="2"/>
        <v>230682</v>
      </c>
      <c r="P56" s="221">
        <v>0</v>
      </c>
      <c r="Q56" s="222">
        <v>230682</v>
      </c>
      <c r="R56" s="223">
        <v>147540</v>
      </c>
    </row>
    <row r="57" spans="1:18" ht="15">
      <c r="A57" s="225" t="s">
        <v>280</v>
      </c>
      <c r="B57" s="224">
        <v>134</v>
      </c>
      <c r="C57" s="216">
        <v>129</v>
      </c>
      <c r="D57" s="216">
        <v>0</v>
      </c>
      <c r="E57" s="216">
        <v>0</v>
      </c>
      <c r="F57" s="216">
        <v>27</v>
      </c>
      <c r="G57" s="216">
        <v>26</v>
      </c>
      <c r="H57" s="217">
        <f t="shared" si="0"/>
        <v>158</v>
      </c>
      <c r="I57" s="216">
        <v>210</v>
      </c>
      <c r="J57" s="216">
        <v>204</v>
      </c>
      <c r="K57" s="218">
        <f t="shared" si="1"/>
        <v>207</v>
      </c>
      <c r="L57" s="219">
        <v>1033217</v>
      </c>
      <c r="M57" s="219">
        <v>0</v>
      </c>
      <c r="N57" s="219">
        <v>208711</v>
      </c>
      <c r="O57" s="220">
        <f t="shared" si="2"/>
        <v>1241928</v>
      </c>
      <c r="P57" s="221">
        <v>0</v>
      </c>
      <c r="Q57" s="222">
        <v>1241928</v>
      </c>
      <c r="R57" s="223">
        <v>1018127</v>
      </c>
    </row>
    <row r="58" spans="1:18" ht="15">
      <c r="A58" s="225" t="s">
        <v>281</v>
      </c>
      <c r="B58" s="224">
        <v>54</v>
      </c>
      <c r="C58" s="216">
        <v>53</v>
      </c>
      <c r="D58" s="216">
        <v>0</v>
      </c>
      <c r="E58" s="216">
        <v>0</v>
      </c>
      <c r="F58" s="216">
        <v>15</v>
      </c>
      <c r="G58" s="216">
        <v>14</v>
      </c>
      <c r="H58" s="217">
        <f t="shared" si="0"/>
        <v>68</v>
      </c>
      <c r="I58" s="216">
        <v>200.5</v>
      </c>
      <c r="J58" s="216">
        <v>198.5</v>
      </c>
      <c r="K58" s="218">
        <f t="shared" si="1"/>
        <v>199.5</v>
      </c>
      <c r="L58" s="219">
        <v>414839</v>
      </c>
      <c r="M58" s="219">
        <v>0</v>
      </c>
      <c r="N58" s="219">
        <v>112433</v>
      </c>
      <c r="O58" s="220">
        <f t="shared" si="2"/>
        <v>527272</v>
      </c>
      <c r="P58" s="221">
        <v>0</v>
      </c>
      <c r="Q58" s="222">
        <v>527272</v>
      </c>
      <c r="R58" s="223">
        <v>62442</v>
      </c>
    </row>
    <row r="59" spans="1:18" ht="15">
      <c r="A59" s="225" t="s">
        <v>282</v>
      </c>
      <c r="B59" s="224">
        <v>10</v>
      </c>
      <c r="C59" s="216">
        <v>10</v>
      </c>
      <c r="D59" s="216">
        <v>2.5</v>
      </c>
      <c r="E59" s="216">
        <v>2.5</v>
      </c>
      <c r="F59" s="216">
        <v>3</v>
      </c>
      <c r="G59" s="216">
        <v>3</v>
      </c>
      <c r="H59" s="217">
        <f t="shared" si="0"/>
        <v>15.5</v>
      </c>
      <c r="I59" s="216">
        <v>50.5</v>
      </c>
      <c r="J59" s="216">
        <v>51</v>
      </c>
      <c r="K59" s="218">
        <f t="shared" si="1"/>
        <v>50.75</v>
      </c>
      <c r="L59" s="219">
        <v>77540</v>
      </c>
      <c r="M59" s="219">
        <v>19385</v>
      </c>
      <c r="N59" s="219">
        <v>23262</v>
      </c>
      <c r="O59" s="220">
        <f t="shared" si="2"/>
        <v>120187</v>
      </c>
      <c r="P59" s="221">
        <v>0</v>
      </c>
      <c r="Q59" s="222">
        <v>120187</v>
      </c>
      <c r="R59" s="223">
        <v>0</v>
      </c>
    </row>
    <row r="60" spans="1:18" ht="15">
      <c r="A60" s="225" t="s">
        <v>43</v>
      </c>
      <c r="B60" s="224">
        <v>257.79999999999995</v>
      </c>
      <c r="C60" s="216">
        <v>250.59999999999994</v>
      </c>
      <c r="D60" s="216">
        <v>0</v>
      </c>
      <c r="E60" s="216">
        <v>0</v>
      </c>
      <c r="F60" s="216">
        <v>0</v>
      </c>
      <c r="G60" s="216">
        <v>0</v>
      </c>
      <c r="H60" s="217">
        <f t="shared" si="0"/>
        <v>254.2</v>
      </c>
      <c r="I60" s="216">
        <v>261.8</v>
      </c>
      <c r="J60" s="216">
        <v>255.6</v>
      </c>
      <c r="K60" s="218">
        <f t="shared" si="1"/>
        <v>258.7</v>
      </c>
      <c r="L60" s="219">
        <v>1971066.7999999996</v>
      </c>
      <c r="M60" s="219">
        <v>0</v>
      </c>
      <c r="N60" s="219">
        <v>0</v>
      </c>
      <c r="O60" s="220">
        <f t="shared" si="2"/>
        <v>1971067</v>
      </c>
      <c r="P60" s="221">
        <v>19327</v>
      </c>
      <c r="Q60" s="222">
        <v>1990394</v>
      </c>
      <c r="R60" s="223">
        <v>-227207</v>
      </c>
    </row>
    <row r="61" spans="1:18" ht="15">
      <c r="A61" s="225" t="s">
        <v>115</v>
      </c>
      <c r="B61" s="224">
        <v>594.6000000000004</v>
      </c>
      <c r="C61" s="216">
        <v>573.6000000000005</v>
      </c>
      <c r="D61" s="216">
        <v>0</v>
      </c>
      <c r="E61" s="216">
        <v>0</v>
      </c>
      <c r="F61" s="216">
        <v>0</v>
      </c>
      <c r="G61" s="216">
        <v>0</v>
      </c>
      <c r="H61" s="217">
        <f t="shared" si="0"/>
        <v>584.1</v>
      </c>
      <c r="I61" s="216">
        <v>599.6</v>
      </c>
      <c r="J61" s="216">
        <v>574.6</v>
      </c>
      <c r="K61" s="218">
        <f t="shared" si="1"/>
        <v>587.1</v>
      </c>
      <c r="L61" s="219">
        <v>4529111.3999999985</v>
      </c>
      <c r="M61" s="219">
        <v>0</v>
      </c>
      <c r="N61" s="219">
        <v>0</v>
      </c>
      <c r="O61" s="220">
        <f t="shared" si="2"/>
        <v>4529111</v>
      </c>
      <c r="P61" s="221">
        <v>0</v>
      </c>
      <c r="Q61" s="222">
        <v>4529111</v>
      </c>
      <c r="R61" s="223">
        <v>553383</v>
      </c>
    </row>
    <row r="62" spans="1:18" ht="15">
      <c r="A62" s="225" t="s">
        <v>198</v>
      </c>
      <c r="B62" s="224">
        <v>0</v>
      </c>
      <c r="C62" s="216">
        <v>0</v>
      </c>
      <c r="D62" s="216">
        <v>0</v>
      </c>
      <c r="E62" s="216">
        <v>0</v>
      </c>
      <c r="F62" s="216">
        <v>12</v>
      </c>
      <c r="G62" s="216">
        <v>12</v>
      </c>
      <c r="H62" s="217">
        <f t="shared" si="0"/>
        <v>12</v>
      </c>
      <c r="I62" s="216">
        <v>36</v>
      </c>
      <c r="J62" s="216">
        <v>36</v>
      </c>
      <c r="K62" s="218">
        <f t="shared" si="1"/>
        <v>36</v>
      </c>
      <c r="L62" s="219">
        <v>0</v>
      </c>
      <c r="M62" s="219">
        <v>0</v>
      </c>
      <c r="N62" s="219">
        <v>94986</v>
      </c>
      <c r="O62" s="220">
        <f t="shared" si="2"/>
        <v>94986</v>
      </c>
      <c r="P62" s="221">
        <v>0</v>
      </c>
      <c r="Q62" s="222">
        <v>94986</v>
      </c>
      <c r="R62" s="223">
        <v>764</v>
      </c>
    </row>
    <row r="63" spans="1:18" ht="15">
      <c r="A63" s="225" t="s">
        <v>116</v>
      </c>
      <c r="B63" s="224">
        <v>0</v>
      </c>
      <c r="C63" s="216">
        <v>0</v>
      </c>
      <c r="D63" s="216">
        <v>0</v>
      </c>
      <c r="E63" s="216">
        <v>0</v>
      </c>
      <c r="F63" s="216">
        <v>390</v>
      </c>
      <c r="G63" s="216">
        <v>383</v>
      </c>
      <c r="H63" s="217">
        <f t="shared" si="0"/>
        <v>386.5</v>
      </c>
      <c r="I63" s="216">
        <v>1784</v>
      </c>
      <c r="J63" s="216">
        <v>1783</v>
      </c>
      <c r="K63" s="218">
        <f t="shared" si="1"/>
        <v>1783.5</v>
      </c>
      <c r="L63" s="219">
        <v>0</v>
      </c>
      <c r="M63" s="219">
        <v>0</v>
      </c>
      <c r="N63" s="219">
        <v>2996921</v>
      </c>
      <c r="O63" s="220">
        <f t="shared" si="2"/>
        <v>2996921</v>
      </c>
      <c r="P63" s="221">
        <v>0</v>
      </c>
      <c r="Q63" s="222">
        <v>2996921</v>
      </c>
      <c r="R63" s="223">
        <v>622645</v>
      </c>
    </row>
    <row r="64" spans="1:18" ht="15">
      <c r="A64" s="225" t="s">
        <v>283</v>
      </c>
      <c r="B64" s="224">
        <v>0</v>
      </c>
      <c r="C64" s="216">
        <v>0</v>
      </c>
      <c r="D64" s="216">
        <v>0</v>
      </c>
      <c r="E64" s="216">
        <v>0</v>
      </c>
      <c r="F64" s="216">
        <v>39</v>
      </c>
      <c r="G64" s="216">
        <v>39</v>
      </c>
      <c r="H64" s="217">
        <f t="shared" si="0"/>
        <v>39</v>
      </c>
      <c r="I64" s="216">
        <v>92</v>
      </c>
      <c r="J64" s="216">
        <v>92</v>
      </c>
      <c r="K64" s="218">
        <f t="shared" si="1"/>
        <v>92</v>
      </c>
      <c r="L64" s="219">
        <v>0</v>
      </c>
      <c r="M64" s="219">
        <v>0</v>
      </c>
      <c r="N64" s="219">
        <v>302406</v>
      </c>
      <c r="O64" s="220">
        <f t="shared" si="2"/>
        <v>302406</v>
      </c>
      <c r="P64" s="221">
        <v>0</v>
      </c>
      <c r="Q64" s="222">
        <v>302406</v>
      </c>
      <c r="R64" s="223">
        <v>0</v>
      </c>
    </row>
    <row r="65" spans="1:18" ht="15">
      <c r="A65" s="225" t="s">
        <v>284</v>
      </c>
      <c r="B65" s="224">
        <v>116</v>
      </c>
      <c r="C65" s="216">
        <v>125.5</v>
      </c>
      <c r="D65" s="216">
        <v>0</v>
      </c>
      <c r="E65" s="216">
        <v>0</v>
      </c>
      <c r="F65" s="216">
        <v>9</v>
      </c>
      <c r="G65" s="216">
        <v>8</v>
      </c>
      <c r="H65" s="217">
        <f t="shared" si="0"/>
        <v>129.25</v>
      </c>
      <c r="I65" s="216">
        <v>172</v>
      </c>
      <c r="J65" s="216">
        <v>172</v>
      </c>
      <c r="K65" s="218">
        <f t="shared" si="1"/>
        <v>172</v>
      </c>
      <c r="L65" s="219">
        <v>936295.5</v>
      </c>
      <c r="M65" s="219">
        <v>0</v>
      </c>
      <c r="N65" s="219">
        <v>65909</v>
      </c>
      <c r="O65" s="220">
        <f t="shared" si="2"/>
        <v>1002205</v>
      </c>
      <c r="P65" s="221">
        <v>13654</v>
      </c>
      <c r="Q65" s="222">
        <v>1015859</v>
      </c>
      <c r="R65" s="223">
        <v>0</v>
      </c>
    </row>
    <row r="66" spans="1:18" ht="15">
      <c r="A66" s="225" t="s">
        <v>117</v>
      </c>
      <c r="B66" s="224">
        <v>60.5</v>
      </c>
      <c r="C66" s="216">
        <v>61.5</v>
      </c>
      <c r="D66" s="216">
        <v>0</v>
      </c>
      <c r="E66" s="216">
        <v>0</v>
      </c>
      <c r="F66" s="216">
        <v>30</v>
      </c>
      <c r="G66" s="216">
        <v>30</v>
      </c>
      <c r="H66" s="217">
        <f t="shared" si="0"/>
        <v>91</v>
      </c>
      <c r="I66" s="216">
        <v>374.5</v>
      </c>
      <c r="J66" s="216">
        <v>376.5</v>
      </c>
      <c r="K66" s="218">
        <f t="shared" si="1"/>
        <v>375.5</v>
      </c>
      <c r="L66" s="219">
        <v>472994</v>
      </c>
      <c r="M66" s="219">
        <v>0</v>
      </c>
      <c r="N66" s="219">
        <v>232620</v>
      </c>
      <c r="O66" s="220">
        <f t="shared" si="2"/>
        <v>705614</v>
      </c>
      <c r="P66" s="221">
        <v>0</v>
      </c>
      <c r="Q66" s="222">
        <v>705614</v>
      </c>
      <c r="R66" s="223">
        <v>-190878</v>
      </c>
    </row>
    <row r="67" spans="1:18" ht="15">
      <c r="A67" s="225" t="s">
        <v>44</v>
      </c>
      <c r="B67" s="224">
        <v>207</v>
      </c>
      <c r="C67" s="216">
        <v>202</v>
      </c>
      <c r="D67" s="216">
        <v>0</v>
      </c>
      <c r="E67" s="216">
        <v>0</v>
      </c>
      <c r="F67" s="216">
        <v>136</v>
      </c>
      <c r="G67" s="216">
        <v>131</v>
      </c>
      <c r="H67" s="217">
        <f aca="true" t="shared" si="3" ref="H67:H130">ROUND(SUM(B67,C67,D67,E67,F67,G67)/2,2)</f>
        <v>338</v>
      </c>
      <c r="I67" s="216">
        <v>558</v>
      </c>
      <c r="J67" s="216">
        <v>548</v>
      </c>
      <c r="K67" s="218">
        <f aca="true" t="shared" si="4" ref="K67:K130">ROUND(AVERAGE(I67,J67),2)</f>
        <v>553</v>
      </c>
      <c r="L67" s="219">
        <v>1637050</v>
      </c>
      <c r="M67" s="219">
        <v>0</v>
      </c>
      <c r="N67" s="219">
        <v>1053570</v>
      </c>
      <c r="O67" s="220">
        <f aca="true" t="shared" si="5" ref="O67:O130">ROUND(SUM(L67:N67),0)</f>
        <v>2690620</v>
      </c>
      <c r="P67" s="221">
        <v>0</v>
      </c>
      <c r="Q67" s="222">
        <v>2690620</v>
      </c>
      <c r="R67" s="223">
        <v>157053</v>
      </c>
    </row>
    <row r="68" spans="1:18" ht="15">
      <c r="A68" s="225" t="s">
        <v>118</v>
      </c>
      <c r="B68" s="224">
        <v>83</v>
      </c>
      <c r="C68" s="216">
        <v>80</v>
      </c>
      <c r="D68" s="216">
        <v>0</v>
      </c>
      <c r="E68" s="216">
        <v>0</v>
      </c>
      <c r="F68" s="216">
        <v>22</v>
      </c>
      <c r="G68" s="216">
        <v>22</v>
      </c>
      <c r="H68" s="217">
        <f t="shared" si="3"/>
        <v>103.5</v>
      </c>
      <c r="I68" s="216">
        <v>151</v>
      </c>
      <c r="J68" s="216">
        <v>150</v>
      </c>
      <c r="K68" s="218">
        <f t="shared" si="4"/>
        <v>150.5</v>
      </c>
      <c r="L68" s="219">
        <v>642933</v>
      </c>
      <c r="M68" s="219">
        <v>0</v>
      </c>
      <c r="N68" s="219">
        <v>171234</v>
      </c>
      <c r="O68" s="220">
        <f t="shared" si="5"/>
        <v>814167</v>
      </c>
      <c r="P68" s="221">
        <v>0</v>
      </c>
      <c r="Q68" s="222">
        <v>814167</v>
      </c>
      <c r="R68" s="223">
        <v>-1058234</v>
      </c>
    </row>
    <row r="69" spans="1:18" ht="15">
      <c r="A69" s="225" t="s">
        <v>119</v>
      </c>
      <c r="B69" s="224">
        <v>384.60000000000014</v>
      </c>
      <c r="C69" s="216">
        <v>344.20000000000016</v>
      </c>
      <c r="D69" s="216">
        <v>0</v>
      </c>
      <c r="E69" s="216">
        <v>0</v>
      </c>
      <c r="F69" s="216">
        <v>0</v>
      </c>
      <c r="G69" s="216">
        <v>0</v>
      </c>
      <c r="H69" s="217">
        <f t="shared" si="3"/>
        <v>364.4</v>
      </c>
      <c r="I69" s="216">
        <v>389.2</v>
      </c>
      <c r="J69" s="216">
        <v>349.2</v>
      </c>
      <c r="K69" s="218">
        <f t="shared" si="4"/>
        <v>369.2</v>
      </c>
      <c r="L69" s="219">
        <v>2928594.599999999</v>
      </c>
      <c r="M69" s="219">
        <v>0</v>
      </c>
      <c r="N69" s="219">
        <v>0</v>
      </c>
      <c r="O69" s="220">
        <f t="shared" si="5"/>
        <v>2928595</v>
      </c>
      <c r="P69" s="221">
        <v>0</v>
      </c>
      <c r="Q69" s="222">
        <v>2928595</v>
      </c>
      <c r="R69" s="223">
        <v>14198</v>
      </c>
    </row>
    <row r="70" spans="1:18" ht="15">
      <c r="A70" s="225" t="s">
        <v>285</v>
      </c>
      <c r="B70" s="224">
        <v>0</v>
      </c>
      <c r="C70" s="216">
        <v>0</v>
      </c>
      <c r="D70" s="216">
        <v>0</v>
      </c>
      <c r="E70" s="216">
        <v>0</v>
      </c>
      <c r="F70" s="216">
        <v>7.5</v>
      </c>
      <c r="G70" s="216">
        <v>7.5</v>
      </c>
      <c r="H70" s="217">
        <f t="shared" si="3"/>
        <v>7.5</v>
      </c>
      <c r="I70" s="216">
        <v>63</v>
      </c>
      <c r="J70" s="216">
        <v>61.5</v>
      </c>
      <c r="K70" s="218">
        <f t="shared" si="4"/>
        <v>62.25</v>
      </c>
      <c r="L70" s="219">
        <v>0</v>
      </c>
      <c r="M70" s="219">
        <v>0</v>
      </c>
      <c r="N70" s="219">
        <v>58155</v>
      </c>
      <c r="O70" s="220">
        <f t="shared" si="5"/>
        <v>58155</v>
      </c>
      <c r="P70" s="221">
        <v>0</v>
      </c>
      <c r="Q70" s="222">
        <v>58155</v>
      </c>
      <c r="R70" s="223">
        <v>0</v>
      </c>
    </row>
    <row r="71" spans="1:18" ht="15">
      <c r="A71" s="225" t="s">
        <v>286</v>
      </c>
      <c r="B71" s="224">
        <v>0</v>
      </c>
      <c r="C71" s="216">
        <v>0</v>
      </c>
      <c r="D71" s="216">
        <v>0</v>
      </c>
      <c r="E71" s="216">
        <v>0</v>
      </c>
      <c r="F71" s="216">
        <v>13.5</v>
      </c>
      <c r="G71" s="216">
        <v>13.5</v>
      </c>
      <c r="H71" s="217">
        <f t="shared" si="3"/>
        <v>13.5</v>
      </c>
      <c r="I71" s="216">
        <v>65</v>
      </c>
      <c r="J71" s="216">
        <v>66.5</v>
      </c>
      <c r="K71" s="218">
        <f t="shared" si="4"/>
        <v>65.75</v>
      </c>
      <c r="L71" s="219">
        <v>0</v>
      </c>
      <c r="M71" s="219">
        <v>0</v>
      </c>
      <c r="N71" s="219">
        <v>104679</v>
      </c>
      <c r="O71" s="220">
        <f t="shared" si="5"/>
        <v>104679</v>
      </c>
      <c r="P71" s="221">
        <v>0</v>
      </c>
      <c r="Q71" s="222">
        <v>104679</v>
      </c>
      <c r="R71" s="223">
        <v>-46129</v>
      </c>
    </row>
    <row r="72" spans="1:18" ht="15">
      <c r="A72" s="225" t="s">
        <v>120</v>
      </c>
      <c r="B72" s="224">
        <v>226.79999999999993</v>
      </c>
      <c r="C72" s="216">
        <v>222.19999999999996</v>
      </c>
      <c r="D72" s="216">
        <v>0</v>
      </c>
      <c r="E72" s="216">
        <v>0</v>
      </c>
      <c r="F72" s="216">
        <v>0</v>
      </c>
      <c r="G72" s="216">
        <v>0</v>
      </c>
      <c r="H72" s="217">
        <f t="shared" si="3"/>
        <v>224.5</v>
      </c>
      <c r="I72" s="216">
        <v>232.4</v>
      </c>
      <c r="J72" s="216">
        <v>227.8</v>
      </c>
      <c r="K72" s="218">
        <f t="shared" si="4"/>
        <v>230.1</v>
      </c>
      <c r="L72" s="219">
        <v>1740772.9999999995</v>
      </c>
      <c r="M72" s="219">
        <v>0</v>
      </c>
      <c r="N72" s="219">
        <v>0</v>
      </c>
      <c r="O72" s="220">
        <f t="shared" si="5"/>
        <v>1740773</v>
      </c>
      <c r="P72" s="221">
        <v>0</v>
      </c>
      <c r="Q72" s="222">
        <v>1740773</v>
      </c>
      <c r="R72" s="223">
        <v>-84540</v>
      </c>
    </row>
    <row r="73" spans="1:18" ht="15">
      <c r="A73" s="225" t="s">
        <v>287</v>
      </c>
      <c r="B73" s="224">
        <v>0</v>
      </c>
      <c r="C73" s="216">
        <v>0</v>
      </c>
      <c r="D73" s="216">
        <v>0</v>
      </c>
      <c r="E73" s="216">
        <v>0</v>
      </c>
      <c r="F73" s="216">
        <v>5</v>
      </c>
      <c r="G73" s="216">
        <v>5</v>
      </c>
      <c r="H73" s="217">
        <f t="shared" si="3"/>
        <v>5</v>
      </c>
      <c r="I73" s="216">
        <v>57</v>
      </c>
      <c r="J73" s="216">
        <v>58.5</v>
      </c>
      <c r="K73" s="218">
        <f t="shared" si="4"/>
        <v>57.75</v>
      </c>
      <c r="L73" s="219">
        <v>0</v>
      </c>
      <c r="M73" s="219">
        <v>0</v>
      </c>
      <c r="N73" s="219">
        <v>38770</v>
      </c>
      <c r="O73" s="220">
        <f t="shared" si="5"/>
        <v>38770</v>
      </c>
      <c r="P73" s="221">
        <v>0</v>
      </c>
      <c r="Q73" s="222">
        <v>38770</v>
      </c>
      <c r="R73" s="223">
        <v>0</v>
      </c>
    </row>
    <row r="74" spans="1:18" ht="15">
      <c r="A74" s="225" t="s">
        <v>288</v>
      </c>
      <c r="B74" s="224">
        <v>278</v>
      </c>
      <c r="C74" s="216">
        <v>232</v>
      </c>
      <c r="D74" s="216">
        <v>0</v>
      </c>
      <c r="E74" s="216">
        <v>0</v>
      </c>
      <c r="F74" s="216">
        <v>0</v>
      </c>
      <c r="G74" s="216">
        <v>0</v>
      </c>
      <c r="H74" s="217">
        <f t="shared" si="3"/>
        <v>255</v>
      </c>
      <c r="I74" s="216">
        <v>278</v>
      </c>
      <c r="J74" s="216">
        <v>232</v>
      </c>
      <c r="K74" s="218">
        <f t="shared" si="4"/>
        <v>255</v>
      </c>
      <c r="L74" s="219">
        <v>2142000</v>
      </c>
      <c r="M74" s="219">
        <v>0</v>
      </c>
      <c r="N74" s="219">
        <v>0</v>
      </c>
      <c r="O74" s="220">
        <f t="shared" si="5"/>
        <v>2142000</v>
      </c>
      <c r="P74" s="221">
        <v>0</v>
      </c>
      <c r="Q74" s="222">
        <v>2142000</v>
      </c>
      <c r="R74" s="223">
        <v>-1501391</v>
      </c>
    </row>
    <row r="75" spans="1:18" ht="15">
      <c r="A75" s="225" t="s">
        <v>289</v>
      </c>
      <c r="B75" s="224">
        <v>414.40000000000026</v>
      </c>
      <c r="C75" s="216">
        <v>382.4000000000002</v>
      </c>
      <c r="D75" s="216">
        <v>0</v>
      </c>
      <c r="E75" s="216">
        <v>0</v>
      </c>
      <c r="F75" s="216">
        <v>0</v>
      </c>
      <c r="G75" s="216">
        <v>0</v>
      </c>
      <c r="H75" s="217">
        <f t="shared" si="3"/>
        <v>398.4</v>
      </c>
      <c r="I75" s="216">
        <v>414.4</v>
      </c>
      <c r="J75" s="216">
        <v>383.4</v>
      </c>
      <c r="K75" s="218">
        <f t="shared" si="4"/>
        <v>398.9</v>
      </c>
      <c r="L75" s="219">
        <v>3089193.5999999987</v>
      </c>
      <c r="M75" s="219">
        <v>0</v>
      </c>
      <c r="N75" s="219">
        <v>0</v>
      </c>
      <c r="O75" s="220">
        <f t="shared" si="5"/>
        <v>3089194</v>
      </c>
      <c r="P75" s="221">
        <v>0</v>
      </c>
      <c r="Q75" s="222">
        <v>3089194</v>
      </c>
      <c r="R75" s="223">
        <v>-349448</v>
      </c>
    </row>
    <row r="76" spans="1:18" ht="15">
      <c r="A76" s="225" t="s">
        <v>290</v>
      </c>
      <c r="B76" s="224">
        <v>381.6000000000005</v>
      </c>
      <c r="C76" s="216">
        <v>378.0000000000004</v>
      </c>
      <c r="D76" s="216">
        <v>0</v>
      </c>
      <c r="E76" s="216">
        <v>0</v>
      </c>
      <c r="F76" s="216">
        <v>0</v>
      </c>
      <c r="G76" s="216">
        <v>0</v>
      </c>
      <c r="H76" s="217">
        <f t="shared" si="3"/>
        <v>379.8</v>
      </c>
      <c r="I76" s="216">
        <v>381.6</v>
      </c>
      <c r="J76" s="216">
        <v>378</v>
      </c>
      <c r="K76" s="218">
        <f t="shared" si="4"/>
        <v>379.8</v>
      </c>
      <c r="L76" s="219">
        <v>2944969.1999999965</v>
      </c>
      <c r="M76" s="219">
        <v>0</v>
      </c>
      <c r="N76" s="219">
        <v>0</v>
      </c>
      <c r="O76" s="220">
        <f t="shared" si="5"/>
        <v>2944969</v>
      </c>
      <c r="P76" s="221">
        <v>0</v>
      </c>
      <c r="Q76" s="222">
        <v>2944969</v>
      </c>
      <c r="R76" s="223">
        <v>-100582</v>
      </c>
    </row>
    <row r="77" spans="1:18" ht="15">
      <c r="A77" s="225" t="s">
        <v>291</v>
      </c>
      <c r="B77" s="224">
        <v>496.6000000000001</v>
      </c>
      <c r="C77" s="216">
        <v>495.0000000000001</v>
      </c>
      <c r="D77" s="216">
        <v>0</v>
      </c>
      <c r="E77" s="216">
        <v>0</v>
      </c>
      <c r="F77" s="216">
        <v>0</v>
      </c>
      <c r="G77" s="216">
        <v>0</v>
      </c>
      <c r="H77" s="217">
        <f t="shared" si="3"/>
        <v>495.8</v>
      </c>
      <c r="I77" s="216">
        <v>496.6</v>
      </c>
      <c r="J77" s="216">
        <v>495</v>
      </c>
      <c r="K77" s="218">
        <f t="shared" si="4"/>
        <v>495.8</v>
      </c>
      <c r="L77" s="219">
        <v>3844433.199999999</v>
      </c>
      <c r="M77" s="219">
        <v>0</v>
      </c>
      <c r="N77" s="219">
        <v>0</v>
      </c>
      <c r="O77" s="220">
        <f t="shared" si="5"/>
        <v>3844433</v>
      </c>
      <c r="P77" s="221">
        <v>0</v>
      </c>
      <c r="Q77" s="222">
        <v>3844433</v>
      </c>
      <c r="R77" s="223">
        <v>263592</v>
      </c>
    </row>
    <row r="78" spans="1:18" ht="15">
      <c r="A78" s="225" t="s">
        <v>292</v>
      </c>
      <c r="B78" s="224">
        <v>555.8000000000004</v>
      </c>
      <c r="C78" s="216">
        <v>553.0000000000005</v>
      </c>
      <c r="D78" s="216">
        <v>0</v>
      </c>
      <c r="E78" s="216">
        <v>0</v>
      </c>
      <c r="F78" s="216">
        <v>0</v>
      </c>
      <c r="G78" s="216">
        <v>0</v>
      </c>
      <c r="H78" s="217">
        <f t="shared" si="3"/>
        <v>554.4</v>
      </c>
      <c r="I78" s="216">
        <v>556.8</v>
      </c>
      <c r="J78" s="216">
        <v>554</v>
      </c>
      <c r="K78" s="218">
        <f t="shared" si="4"/>
        <v>555.4</v>
      </c>
      <c r="L78" s="219">
        <v>4298817.599999997</v>
      </c>
      <c r="M78" s="219">
        <v>0</v>
      </c>
      <c r="N78" s="219">
        <v>0</v>
      </c>
      <c r="O78" s="220">
        <f t="shared" si="5"/>
        <v>4298818</v>
      </c>
      <c r="P78" s="221">
        <v>0</v>
      </c>
      <c r="Q78" s="222">
        <v>4298818</v>
      </c>
      <c r="R78" s="223">
        <v>537373</v>
      </c>
    </row>
    <row r="79" spans="1:18" ht="15">
      <c r="A79" s="225" t="s">
        <v>293</v>
      </c>
      <c r="B79" s="224">
        <v>369.8000000000002</v>
      </c>
      <c r="C79" s="216">
        <v>385.4000000000002</v>
      </c>
      <c r="D79" s="216">
        <v>0</v>
      </c>
      <c r="E79" s="216">
        <v>0</v>
      </c>
      <c r="F79" s="216">
        <v>0</v>
      </c>
      <c r="G79" s="216">
        <v>0</v>
      </c>
      <c r="H79" s="217">
        <f t="shared" si="3"/>
        <v>377.6</v>
      </c>
      <c r="I79" s="216">
        <v>369.8</v>
      </c>
      <c r="J79" s="216">
        <v>385.4</v>
      </c>
      <c r="K79" s="218">
        <f t="shared" si="4"/>
        <v>377.6</v>
      </c>
      <c r="L79" s="219">
        <v>2927910.3999999976</v>
      </c>
      <c r="M79" s="219">
        <v>0</v>
      </c>
      <c r="N79" s="219">
        <v>0</v>
      </c>
      <c r="O79" s="220">
        <f t="shared" si="5"/>
        <v>2927910</v>
      </c>
      <c r="P79" s="221">
        <v>0</v>
      </c>
      <c r="Q79" s="222">
        <v>2927910</v>
      </c>
      <c r="R79" s="223">
        <v>-133397</v>
      </c>
    </row>
    <row r="80" spans="1:18" ht="15">
      <c r="A80" s="225" t="s">
        <v>294</v>
      </c>
      <c r="B80" s="224">
        <v>0</v>
      </c>
      <c r="C80" s="216">
        <v>0</v>
      </c>
      <c r="D80" s="216">
        <v>320</v>
      </c>
      <c r="E80" s="216">
        <v>272</v>
      </c>
      <c r="F80" s="216">
        <v>0</v>
      </c>
      <c r="G80" s="216">
        <v>0</v>
      </c>
      <c r="H80" s="217">
        <f t="shared" si="3"/>
        <v>296</v>
      </c>
      <c r="I80" s="216">
        <v>320</v>
      </c>
      <c r="J80" s="216">
        <v>272</v>
      </c>
      <c r="K80" s="218">
        <f t="shared" si="4"/>
        <v>296</v>
      </c>
      <c r="L80" s="219">
        <v>0</v>
      </c>
      <c r="M80" s="219">
        <v>2295184</v>
      </c>
      <c r="N80" s="219">
        <v>0</v>
      </c>
      <c r="O80" s="220">
        <f t="shared" si="5"/>
        <v>2295184</v>
      </c>
      <c r="P80" s="221">
        <v>14709</v>
      </c>
      <c r="Q80" s="222">
        <v>2309893</v>
      </c>
      <c r="R80" s="223">
        <v>-1052672</v>
      </c>
    </row>
    <row r="81" spans="1:18" ht="15">
      <c r="A81" s="225" t="s">
        <v>295</v>
      </c>
      <c r="B81" s="224">
        <v>136</v>
      </c>
      <c r="C81" s="216">
        <v>136.5</v>
      </c>
      <c r="D81" s="216">
        <v>0</v>
      </c>
      <c r="E81" s="216">
        <v>0</v>
      </c>
      <c r="F81" s="216">
        <v>21</v>
      </c>
      <c r="G81" s="216">
        <v>21</v>
      </c>
      <c r="H81" s="217">
        <f t="shared" si="3"/>
        <v>157.25</v>
      </c>
      <c r="I81" s="216">
        <v>310</v>
      </c>
      <c r="J81" s="216">
        <v>310</v>
      </c>
      <c r="K81" s="218">
        <f t="shared" si="4"/>
        <v>310</v>
      </c>
      <c r="L81" s="219">
        <v>1056482.5</v>
      </c>
      <c r="M81" s="219">
        <v>0</v>
      </c>
      <c r="N81" s="219">
        <v>162834</v>
      </c>
      <c r="O81" s="220">
        <f t="shared" si="5"/>
        <v>1219317</v>
      </c>
      <c r="P81" s="221">
        <v>0</v>
      </c>
      <c r="Q81" s="222">
        <v>1219317</v>
      </c>
      <c r="R81" s="223">
        <v>-4154</v>
      </c>
    </row>
    <row r="82" spans="1:18" ht="15">
      <c r="A82" s="225" t="s">
        <v>296</v>
      </c>
      <c r="B82" s="224">
        <v>0</v>
      </c>
      <c r="C82" s="216">
        <v>0</v>
      </c>
      <c r="D82" s="216">
        <v>0</v>
      </c>
      <c r="E82" s="216">
        <v>0</v>
      </c>
      <c r="F82" s="216">
        <v>25.5</v>
      </c>
      <c r="G82" s="216">
        <v>25.5</v>
      </c>
      <c r="H82" s="217">
        <f t="shared" si="3"/>
        <v>25.5</v>
      </c>
      <c r="I82" s="216">
        <v>56.5</v>
      </c>
      <c r="J82" s="216">
        <v>55</v>
      </c>
      <c r="K82" s="218">
        <f t="shared" si="4"/>
        <v>55.75</v>
      </c>
      <c r="L82" s="219">
        <v>0</v>
      </c>
      <c r="M82" s="219">
        <v>0</v>
      </c>
      <c r="N82" s="219">
        <v>197727</v>
      </c>
      <c r="O82" s="220">
        <f t="shared" si="5"/>
        <v>197727</v>
      </c>
      <c r="P82" s="221">
        <v>0</v>
      </c>
      <c r="Q82" s="222">
        <v>197727</v>
      </c>
      <c r="R82" s="223">
        <v>-2586</v>
      </c>
    </row>
    <row r="83" spans="1:18" ht="15">
      <c r="A83" s="225" t="s">
        <v>297</v>
      </c>
      <c r="B83" s="224">
        <v>0</v>
      </c>
      <c r="C83" s="216">
        <v>0</v>
      </c>
      <c r="D83" s="216">
        <v>0</v>
      </c>
      <c r="E83" s="216">
        <v>0</v>
      </c>
      <c r="F83" s="216">
        <v>76</v>
      </c>
      <c r="G83" s="216">
        <v>76</v>
      </c>
      <c r="H83" s="217">
        <f t="shared" si="3"/>
        <v>76</v>
      </c>
      <c r="I83" s="216">
        <v>161</v>
      </c>
      <c r="J83" s="216">
        <v>161.5</v>
      </c>
      <c r="K83" s="218">
        <f t="shared" si="4"/>
        <v>161.25</v>
      </c>
      <c r="L83" s="219">
        <v>0</v>
      </c>
      <c r="M83" s="219">
        <v>0</v>
      </c>
      <c r="N83" s="219">
        <v>589304</v>
      </c>
      <c r="O83" s="220">
        <f t="shared" si="5"/>
        <v>589304</v>
      </c>
      <c r="P83" s="221">
        <v>0</v>
      </c>
      <c r="Q83" s="222">
        <v>589304</v>
      </c>
      <c r="R83" s="223">
        <v>-33807</v>
      </c>
    </row>
    <row r="84" spans="1:18" ht="15">
      <c r="A84" s="225" t="s">
        <v>121</v>
      </c>
      <c r="B84" s="224">
        <v>304</v>
      </c>
      <c r="C84" s="216">
        <v>305.00000000000006</v>
      </c>
      <c r="D84" s="216">
        <v>0</v>
      </c>
      <c r="E84" s="216">
        <v>0</v>
      </c>
      <c r="F84" s="216">
        <v>0</v>
      </c>
      <c r="G84" s="216">
        <v>0</v>
      </c>
      <c r="H84" s="217">
        <f t="shared" si="3"/>
        <v>304.5</v>
      </c>
      <c r="I84" s="216">
        <v>304</v>
      </c>
      <c r="J84" s="216">
        <v>305</v>
      </c>
      <c r="K84" s="218">
        <f t="shared" si="4"/>
        <v>304.5</v>
      </c>
      <c r="L84" s="219">
        <v>2361092.999999999</v>
      </c>
      <c r="M84" s="219">
        <v>0</v>
      </c>
      <c r="N84" s="219">
        <v>0</v>
      </c>
      <c r="O84" s="220">
        <f t="shared" si="5"/>
        <v>2361093</v>
      </c>
      <c r="P84" s="221">
        <v>0</v>
      </c>
      <c r="Q84" s="222">
        <v>2361093</v>
      </c>
      <c r="R84" s="223">
        <v>85838</v>
      </c>
    </row>
    <row r="85" spans="1:18" ht="15">
      <c r="A85" s="225" t="s">
        <v>122</v>
      </c>
      <c r="B85" s="224">
        <v>38.40000000000001</v>
      </c>
      <c r="C85" s="216">
        <v>44.200000000000024</v>
      </c>
      <c r="D85" s="216">
        <v>0</v>
      </c>
      <c r="E85" s="216">
        <v>0</v>
      </c>
      <c r="F85" s="216">
        <v>0</v>
      </c>
      <c r="G85" s="216">
        <v>0</v>
      </c>
      <c r="H85" s="217">
        <f t="shared" si="3"/>
        <v>41.3</v>
      </c>
      <c r="I85" s="216">
        <v>42</v>
      </c>
      <c r="J85" s="216">
        <v>44.2</v>
      </c>
      <c r="K85" s="218">
        <f t="shared" si="4"/>
        <v>43.1</v>
      </c>
      <c r="L85" s="219">
        <v>320240.20000000007</v>
      </c>
      <c r="M85" s="219">
        <v>0</v>
      </c>
      <c r="N85" s="219">
        <v>0</v>
      </c>
      <c r="O85" s="220">
        <f t="shared" si="5"/>
        <v>320240</v>
      </c>
      <c r="P85" s="221">
        <v>19202</v>
      </c>
      <c r="Q85" s="222">
        <v>339442</v>
      </c>
      <c r="R85" s="223">
        <v>82538</v>
      </c>
    </row>
    <row r="86" spans="1:18" ht="15">
      <c r="A86" s="225" t="s">
        <v>123</v>
      </c>
      <c r="B86" s="224">
        <v>15</v>
      </c>
      <c r="C86" s="216">
        <v>15</v>
      </c>
      <c r="D86" s="216">
        <v>0</v>
      </c>
      <c r="E86" s="216">
        <v>0</v>
      </c>
      <c r="F86" s="216">
        <v>98</v>
      </c>
      <c r="G86" s="216">
        <v>97</v>
      </c>
      <c r="H86" s="217">
        <f t="shared" si="3"/>
        <v>112.5</v>
      </c>
      <c r="I86" s="216">
        <v>487</v>
      </c>
      <c r="J86" s="216">
        <v>482</v>
      </c>
      <c r="K86" s="218">
        <f t="shared" si="4"/>
        <v>484.5</v>
      </c>
      <c r="L86" s="219">
        <v>126000</v>
      </c>
      <c r="M86" s="219">
        <v>0</v>
      </c>
      <c r="N86" s="219">
        <v>819000</v>
      </c>
      <c r="O86" s="220">
        <f t="shared" si="5"/>
        <v>945000</v>
      </c>
      <c r="P86" s="221">
        <v>0</v>
      </c>
      <c r="Q86" s="222">
        <v>945000</v>
      </c>
      <c r="R86" s="223">
        <v>-1055112</v>
      </c>
    </row>
    <row r="87" spans="1:18" ht="15">
      <c r="A87" s="225" t="s">
        <v>298</v>
      </c>
      <c r="B87" s="224">
        <v>52</v>
      </c>
      <c r="C87" s="216">
        <v>49</v>
      </c>
      <c r="D87" s="216">
        <v>0</v>
      </c>
      <c r="E87" s="216">
        <v>0</v>
      </c>
      <c r="F87" s="216">
        <v>0</v>
      </c>
      <c r="G87" s="216">
        <v>0</v>
      </c>
      <c r="H87" s="217">
        <f t="shared" si="3"/>
        <v>50.5</v>
      </c>
      <c r="I87" s="216">
        <v>53</v>
      </c>
      <c r="J87" s="216">
        <v>50</v>
      </c>
      <c r="K87" s="218">
        <f t="shared" si="4"/>
        <v>51.5</v>
      </c>
      <c r="L87" s="219">
        <v>424200</v>
      </c>
      <c r="M87" s="219">
        <v>0</v>
      </c>
      <c r="N87" s="219">
        <v>0</v>
      </c>
      <c r="O87" s="220">
        <f t="shared" si="5"/>
        <v>424200</v>
      </c>
      <c r="P87" s="221">
        <v>0</v>
      </c>
      <c r="Q87" s="222">
        <v>424200</v>
      </c>
      <c r="R87" s="223">
        <v>0</v>
      </c>
    </row>
    <row r="88" spans="1:18" ht="15">
      <c r="A88" s="225" t="s">
        <v>124</v>
      </c>
      <c r="B88" s="224">
        <v>200.99999999999994</v>
      </c>
      <c r="C88" s="216">
        <v>194.39999999999995</v>
      </c>
      <c r="D88" s="216">
        <v>0</v>
      </c>
      <c r="E88" s="216">
        <v>0</v>
      </c>
      <c r="F88" s="216">
        <v>0</v>
      </c>
      <c r="G88" s="216">
        <v>0</v>
      </c>
      <c r="H88" s="217">
        <f t="shared" si="3"/>
        <v>197.7</v>
      </c>
      <c r="I88" s="216">
        <v>202</v>
      </c>
      <c r="J88" s="216">
        <v>195.4</v>
      </c>
      <c r="K88" s="218">
        <f t="shared" si="4"/>
        <v>198.7</v>
      </c>
      <c r="L88" s="219">
        <v>1532965.7999999996</v>
      </c>
      <c r="M88" s="219">
        <v>0</v>
      </c>
      <c r="N88" s="219">
        <v>0</v>
      </c>
      <c r="O88" s="220">
        <f t="shared" si="5"/>
        <v>1532966</v>
      </c>
      <c r="P88" s="221">
        <v>0</v>
      </c>
      <c r="Q88" s="222">
        <v>1532966</v>
      </c>
      <c r="R88" s="223">
        <v>-198444</v>
      </c>
    </row>
    <row r="89" spans="1:18" ht="15">
      <c r="A89" s="225" t="s">
        <v>47</v>
      </c>
      <c r="B89" s="224">
        <v>0</v>
      </c>
      <c r="C89" s="216">
        <v>0</v>
      </c>
      <c r="D89" s="216">
        <v>0</v>
      </c>
      <c r="E89" s="216">
        <v>0</v>
      </c>
      <c r="F89" s="216">
        <v>25</v>
      </c>
      <c r="G89" s="216">
        <v>25</v>
      </c>
      <c r="H89" s="217">
        <f t="shared" si="3"/>
        <v>25</v>
      </c>
      <c r="I89" s="216">
        <v>373</v>
      </c>
      <c r="J89" s="216">
        <v>370</v>
      </c>
      <c r="K89" s="218">
        <f t="shared" si="4"/>
        <v>371.5</v>
      </c>
      <c r="L89" s="219">
        <v>0</v>
      </c>
      <c r="M89" s="219">
        <v>0</v>
      </c>
      <c r="N89" s="219">
        <v>210000</v>
      </c>
      <c r="O89" s="220">
        <f t="shared" si="5"/>
        <v>210000</v>
      </c>
      <c r="P89" s="221">
        <v>0</v>
      </c>
      <c r="Q89" s="222">
        <v>210000</v>
      </c>
      <c r="R89" s="223">
        <v>-127620</v>
      </c>
    </row>
    <row r="90" spans="1:18" ht="15">
      <c r="A90" s="225" t="s">
        <v>125</v>
      </c>
      <c r="B90" s="224">
        <v>0</v>
      </c>
      <c r="C90" s="216">
        <v>0</v>
      </c>
      <c r="D90" s="216">
        <v>0</v>
      </c>
      <c r="E90" s="216">
        <v>0</v>
      </c>
      <c r="F90" s="216">
        <v>78</v>
      </c>
      <c r="G90" s="216">
        <v>77</v>
      </c>
      <c r="H90" s="217">
        <f t="shared" si="3"/>
        <v>77.5</v>
      </c>
      <c r="I90" s="216">
        <v>430</v>
      </c>
      <c r="J90" s="216">
        <v>430</v>
      </c>
      <c r="K90" s="218">
        <f t="shared" si="4"/>
        <v>430</v>
      </c>
      <c r="L90" s="219">
        <v>0</v>
      </c>
      <c r="M90" s="219">
        <v>0</v>
      </c>
      <c r="N90" s="219">
        <v>651000</v>
      </c>
      <c r="O90" s="220">
        <f t="shared" si="5"/>
        <v>651000</v>
      </c>
      <c r="P90" s="221">
        <v>0</v>
      </c>
      <c r="Q90" s="222">
        <v>651000</v>
      </c>
      <c r="R90" s="223">
        <v>-339401</v>
      </c>
    </row>
    <row r="91" spans="1:18" ht="15">
      <c r="A91" s="225" t="s">
        <v>48</v>
      </c>
      <c r="B91" s="224">
        <v>0</v>
      </c>
      <c r="C91" s="216">
        <v>0</v>
      </c>
      <c r="D91" s="216">
        <v>0</v>
      </c>
      <c r="E91" s="216">
        <v>0</v>
      </c>
      <c r="F91" s="216">
        <v>105.19999999999997</v>
      </c>
      <c r="G91" s="216">
        <v>100.59999999999997</v>
      </c>
      <c r="H91" s="217">
        <f t="shared" si="3"/>
        <v>102.9</v>
      </c>
      <c r="I91" s="216">
        <v>174.6</v>
      </c>
      <c r="J91" s="216">
        <v>171</v>
      </c>
      <c r="K91" s="218">
        <f t="shared" si="4"/>
        <v>172.8</v>
      </c>
      <c r="L91" s="219">
        <v>0</v>
      </c>
      <c r="M91" s="219">
        <v>0</v>
      </c>
      <c r="N91" s="219">
        <v>797886.6000000003</v>
      </c>
      <c r="O91" s="220">
        <f t="shared" si="5"/>
        <v>797887</v>
      </c>
      <c r="P91" s="221">
        <v>22640</v>
      </c>
      <c r="Q91" s="222">
        <v>820527</v>
      </c>
      <c r="R91" s="223">
        <v>-389865</v>
      </c>
    </row>
    <row r="92" spans="1:18" ht="15">
      <c r="A92" s="225" t="s">
        <v>299</v>
      </c>
      <c r="B92" s="224">
        <v>21</v>
      </c>
      <c r="C92" s="216">
        <v>20</v>
      </c>
      <c r="D92" s="216">
        <v>0</v>
      </c>
      <c r="E92" s="216">
        <v>0</v>
      </c>
      <c r="F92" s="216">
        <v>8</v>
      </c>
      <c r="G92" s="216">
        <v>8</v>
      </c>
      <c r="H92" s="217">
        <f t="shared" si="3"/>
        <v>28.5</v>
      </c>
      <c r="I92" s="216">
        <v>202</v>
      </c>
      <c r="J92" s="216">
        <v>199</v>
      </c>
      <c r="K92" s="218">
        <f t="shared" si="4"/>
        <v>200.5</v>
      </c>
      <c r="L92" s="219">
        <v>172200</v>
      </c>
      <c r="M92" s="219">
        <v>0</v>
      </c>
      <c r="N92" s="219">
        <v>67200</v>
      </c>
      <c r="O92" s="220">
        <f t="shared" si="5"/>
        <v>239400</v>
      </c>
      <c r="P92" s="221">
        <v>0</v>
      </c>
      <c r="Q92" s="222">
        <v>239400</v>
      </c>
      <c r="R92" s="223">
        <v>0</v>
      </c>
    </row>
    <row r="93" spans="1:18" ht="15">
      <c r="A93" s="225" t="s">
        <v>126</v>
      </c>
      <c r="B93" s="224">
        <v>0</v>
      </c>
      <c r="C93" s="216">
        <v>0</v>
      </c>
      <c r="D93" s="216">
        <v>0</v>
      </c>
      <c r="E93" s="216">
        <v>0</v>
      </c>
      <c r="F93" s="216">
        <v>133</v>
      </c>
      <c r="G93" s="216">
        <v>130</v>
      </c>
      <c r="H93" s="217">
        <f t="shared" si="3"/>
        <v>131.5</v>
      </c>
      <c r="I93" s="216">
        <v>574</v>
      </c>
      <c r="J93" s="216">
        <v>568.5</v>
      </c>
      <c r="K93" s="218">
        <f t="shared" si="4"/>
        <v>571.25</v>
      </c>
      <c r="L93" s="219">
        <v>0</v>
      </c>
      <c r="M93" s="219">
        <v>0</v>
      </c>
      <c r="N93" s="219">
        <v>1047752</v>
      </c>
      <c r="O93" s="220">
        <f t="shared" si="5"/>
        <v>1047752</v>
      </c>
      <c r="P93" s="221">
        <v>0</v>
      </c>
      <c r="Q93" s="222">
        <v>1047752</v>
      </c>
      <c r="R93" s="223">
        <v>-392083</v>
      </c>
    </row>
    <row r="94" spans="1:18" ht="15">
      <c r="A94" s="225" t="s">
        <v>300</v>
      </c>
      <c r="B94" s="224">
        <v>0</v>
      </c>
      <c r="C94" s="216">
        <v>0</v>
      </c>
      <c r="D94" s="216">
        <v>0</v>
      </c>
      <c r="E94" s="216">
        <v>0</v>
      </c>
      <c r="F94" s="216">
        <v>14</v>
      </c>
      <c r="G94" s="216">
        <v>13</v>
      </c>
      <c r="H94" s="217">
        <f t="shared" si="3"/>
        <v>13.5</v>
      </c>
      <c r="I94" s="216">
        <v>240</v>
      </c>
      <c r="J94" s="216">
        <v>236</v>
      </c>
      <c r="K94" s="218">
        <f t="shared" si="4"/>
        <v>238</v>
      </c>
      <c r="L94" s="219">
        <v>0</v>
      </c>
      <c r="M94" s="219">
        <v>0</v>
      </c>
      <c r="N94" s="219">
        <v>113400</v>
      </c>
      <c r="O94" s="220">
        <f t="shared" si="5"/>
        <v>113400</v>
      </c>
      <c r="P94" s="221">
        <v>0</v>
      </c>
      <c r="Q94" s="222">
        <v>113400</v>
      </c>
      <c r="R94" s="223">
        <v>0</v>
      </c>
    </row>
    <row r="95" spans="1:18" ht="15">
      <c r="A95" s="225" t="s">
        <v>199</v>
      </c>
      <c r="B95" s="224">
        <v>26</v>
      </c>
      <c r="C95" s="216">
        <v>24</v>
      </c>
      <c r="D95" s="216">
        <v>0</v>
      </c>
      <c r="E95" s="216">
        <v>0</v>
      </c>
      <c r="F95" s="216">
        <v>61</v>
      </c>
      <c r="G95" s="216">
        <v>60</v>
      </c>
      <c r="H95" s="217">
        <f t="shared" si="3"/>
        <v>85.5</v>
      </c>
      <c r="I95" s="216">
        <v>417</v>
      </c>
      <c r="J95" s="216">
        <v>416</v>
      </c>
      <c r="K95" s="218">
        <f t="shared" si="4"/>
        <v>416.5</v>
      </c>
      <c r="L95" s="219">
        <v>210000</v>
      </c>
      <c r="M95" s="219">
        <v>0</v>
      </c>
      <c r="N95" s="219">
        <v>508200</v>
      </c>
      <c r="O95" s="220">
        <f t="shared" si="5"/>
        <v>718200</v>
      </c>
      <c r="P95" s="221">
        <v>0</v>
      </c>
      <c r="Q95" s="222">
        <v>718200</v>
      </c>
      <c r="R95" s="223">
        <v>-343001</v>
      </c>
    </row>
    <row r="96" spans="1:18" ht="15">
      <c r="A96" s="225" t="s">
        <v>127</v>
      </c>
      <c r="B96" s="224">
        <v>0</v>
      </c>
      <c r="C96" s="216">
        <v>0</v>
      </c>
      <c r="D96" s="216">
        <v>163</v>
      </c>
      <c r="E96" s="216">
        <v>160</v>
      </c>
      <c r="F96" s="216">
        <v>0</v>
      </c>
      <c r="G96" s="216">
        <v>0</v>
      </c>
      <c r="H96" s="217">
        <f t="shared" si="3"/>
        <v>161.5</v>
      </c>
      <c r="I96" s="216">
        <v>264</v>
      </c>
      <c r="J96" s="216">
        <v>261</v>
      </c>
      <c r="K96" s="218">
        <f t="shared" si="4"/>
        <v>262.5</v>
      </c>
      <c r="L96" s="219">
        <v>0</v>
      </c>
      <c r="M96" s="219">
        <v>1356600</v>
      </c>
      <c r="N96" s="219">
        <v>0</v>
      </c>
      <c r="O96" s="220">
        <f t="shared" si="5"/>
        <v>1356600</v>
      </c>
      <c r="P96" s="221">
        <v>0</v>
      </c>
      <c r="Q96" s="222">
        <v>1356600</v>
      </c>
      <c r="R96" s="223">
        <v>-1063007</v>
      </c>
    </row>
    <row r="97" spans="1:18" ht="15">
      <c r="A97" s="225" t="s">
        <v>301</v>
      </c>
      <c r="B97" s="224">
        <v>17</v>
      </c>
      <c r="C97" s="216">
        <v>17</v>
      </c>
      <c r="D97" s="216">
        <v>0</v>
      </c>
      <c r="E97" s="216">
        <v>0</v>
      </c>
      <c r="F97" s="216">
        <v>0</v>
      </c>
      <c r="G97" s="216">
        <v>0</v>
      </c>
      <c r="H97" s="217">
        <f t="shared" si="3"/>
        <v>17</v>
      </c>
      <c r="I97" s="216">
        <v>51</v>
      </c>
      <c r="J97" s="216">
        <v>51</v>
      </c>
      <c r="K97" s="218">
        <f t="shared" si="4"/>
        <v>51</v>
      </c>
      <c r="L97" s="219">
        <v>134079</v>
      </c>
      <c r="M97" s="219">
        <v>0</v>
      </c>
      <c r="N97" s="219">
        <v>0</v>
      </c>
      <c r="O97" s="220">
        <f t="shared" si="5"/>
        <v>134079</v>
      </c>
      <c r="P97" s="221">
        <v>0</v>
      </c>
      <c r="Q97" s="222">
        <v>134079</v>
      </c>
      <c r="R97" s="223">
        <v>-1294946</v>
      </c>
    </row>
    <row r="98" spans="1:18" ht="15">
      <c r="A98" s="225" t="s">
        <v>128</v>
      </c>
      <c r="B98" s="224">
        <v>81</v>
      </c>
      <c r="C98" s="216">
        <v>81.60000000000002</v>
      </c>
      <c r="D98" s="216">
        <v>0</v>
      </c>
      <c r="E98" s="216">
        <v>0</v>
      </c>
      <c r="F98" s="216">
        <v>0</v>
      </c>
      <c r="G98" s="216">
        <v>0</v>
      </c>
      <c r="H98" s="217">
        <f t="shared" si="3"/>
        <v>81.3</v>
      </c>
      <c r="I98" s="216">
        <v>81</v>
      </c>
      <c r="J98" s="216">
        <v>81.6</v>
      </c>
      <c r="K98" s="218">
        <f t="shared" si="4"/>
        <v>81.3</v>
      </c>
      <c r="L98" s="219">
        <v>630400.2000000001</v>
      </c>
      <c r="M98" s="219">
        <v>0</v>
      </c>
      <c r="N98" s="219">
        <v>0</v>
      </c>
      <c r="O98" s="220">
        <f t="shared" si="5"/>
        <v>630400</v>
      </c>
      <c r="P98" s="221">
        <v>0</v>
      </c>
      <c r="Q98" s="222">
        <v>630400</v>
      </c>
      <c r="R98" s="223">
        <v>-948527</v>
      </c>
    </row>
    <row r="99" spans="1:18" ht="15">
      <c r="A99" s="225" t="s">
        <v>129</v>
      </c>
      <c r="B99" s="224">
        <v>0</v>
      </c>
      <c r="C99" s="216">
        <v>0</v>
      </c>
      <c r="D99" s="216">
        <v>0</v>
      </c>
      <c r="E99" s="216">
        <v>0</v>
      </c>
      <c r="F99" s="216">
        <v>53</v>
      </c>
      <c r="G99" s="216">
        <v>53</v>
      </c>
      <c r="H99" s="217">
        <f t="shared" si="3"/>
        <v>53</v>
      </c>
      <c r="I99" s="216">
        <v>206</v>
      </c>
      <c r="J99" s="216">
        <v>206</v>
      </c>
      <c r="K99" s="218">
        <f t="shared" si="4"/>
        <v>206</v>
      </c>
      <c r="L99" s="219">
        <v>0</v>
      </c>
      <c r="M99" s="219">
        <v>0</v>
      </c>
      <c r="N99" s="219">
        <v>445200</v>
      </c>
      <c r="O99" s="220">
        <f t="shared" si="5"/>
        <v>445200</v>
      </c>
      <c r="P99" s="221">
        <v>0</v>
      </c>
      <c r="Q99" s="222">
        <v>445200</v>
      </c>
      <c r="R99" s="223">
        <v>-243358</v>
      </c>
    </row>
    <row r="100" spans="1:18" ht="15">
      <c r="A100" s="225" t="s">
        <v>130</v>
      </c>
      <c r="B100" s="224">
        <v>133</v>
      </c>
      <c r="C100" s="216">
        <v>133</v>
      </c>
      <c r="D100" s="216">
        <v>0</v>
      </c>
      <c r="E100" s="216">
        <v>0</v>
      </c>
      <c r="F100" s="216">
        <v>0</v>
      </c>
      <c r="G100" s="216">
        <v>0</v>
      </c>
      <c r="H100" s="217">
        <f t="shared" si="3"/>
        <v>133</v>
      </c>
      <c r="I100" s="216">
        <v>981</v>
      </c>
      <c r="J100" s="216">
        <v>977</v>
      </c>
      <c r="K100" s="218">
        <f t="shared" si="4"/>
        <v>979</v>
      </c>
      <c r="L100" s="219">
        <v>1117200</v>
      </c>
      <c r="M100" s="219">
        <v>0</v>
      </c>
      <c r="N100" s="219">
        <v>0</v>
      </c>
      <c r="O100" s="220">
        <f t="shared" si="5"/>
        <v>1117200</v>
      </c>
      <c r="P100" s="221">
        <v>0</v>
      </c>
      <c r="Q100" s="222">
        <v>1117200</v>
      </c>
      <c r="R100" s="223">
        <v>-3990160</v>
      </c>
    </row>
    <row r="101" spans="1:18" ht="15">
      <c r="A101" s="225" t="s">
        <v>302</v>
      </c>
      <c r="B101" s="224">
        <v>306</v>
      </c>
      <c r="C101" s="216">
        <v>301</v>
      </c>
      <c r="D101" s="216">
        <v>0</v>
      </c>
      <c r="E101" s="216">
        <v>0</v>
      </c>
      <c r="F101" s="216">
        <v>26</v>
      </c>
      <c r="G101" s="216">
        <v>27</v>
      </c>
      <c r="H101" s="217">
        <f t="shared" si="3"/>
        <v>330</v>
      </c>
      <c r="I101" s="216">
        <v>524</v>
      </c>
      <c r="J101" s="216">
        <v>519</v>
      </c>
      <c r="K101" s="218">
        <f t="shared" si="4"/>
        <v>521.5</v>
      </c>
      <c r="L101" s="219">
        <v>2549400</v>
      </c>
      <c r="M101" s="219">
        <v>0</v>
      </c>
      <c r="N101" s="219">
        <v>222600</v>
      </c>
      <c r="O101" s="220">
        <f t="shared" si="5"/>
        <v>2772000</v>
      </c>
      <c r="P101" s="221">
        <v>15017</v>
      </c>
      <c r="Q101" s="222">
        <v>2787017</v>
      </c>
      <c r="R101" s="223">
        <v>-1437756</v>
      </c>
    </row>
    <row r="102" spans="1:18" ht="15">
      <c r="A102" s="225" t="s">
        <v>303</v>
      </c>
      <c r="B102" s="224">
        <v>0</v>
      </c>
      <c r="C102" s="216">
        <v>0</v>
      </c>
      <c r="D102" s="216">
        <v>0</v>
      </c>
      <c r="E102" s="216">
        <v>0</v>
      </c>
      <c r="F102" s="216">
        <v>9</v>
      </c>
      <c r="G102" s="216">
        <v>9</v>
      </c>
      <c r="H102" s="217">
        <f t="shared" si="3"/>
        <v>9</v>
      </c>
      <c r="I102" s="216">
        <v>91</v>
      </c>
      <c r="J102" s="216">
        <v>91</v>
      </c>
      <c r="K102" s="218">
        <f t="shared" si="4"/>
        <v>91</v>
      </c>
      <c r="L102" s="219">
        <v>0</v>
      </c>
      <c r="M102" s="219">
        <v>0</v>
      </c>
      <c r="N102" s="219">
        <v>69786</v>
      </c>
      <c r="O102" s="220">
        <f t="shared" si="5"/>
        <v>69786</v>
      </c>
      <c r="P102" s="221">
        <v>0</v>
      </c>
      <c r="Q102" s="222">
        <v>69786</v>
      </c>
      <c r="R102" s="223">
        <v>0</v>
      </c>
    </row>
    <row r="103" spans="1:18" ht="15">
      <c r="A103" s="225" t="s">
        <v>131</v>
      </c>
      <c r="B103" s="224">
        <v>51.80000000000001</v>
      </c>
      <c r="C103" s="216">
        <v>49.60000000000001</v>
      </c>
      <c r="D103" s="216">
        <v>0</v>
      </c>
      <c r="E103" s="216">
        <v>0</v>
      </c>
      <c r="F103" s="216">
        <v>41</v>
      </c>
      <c r="G103" s="216">
        <v>42.6</v>
      </c>
      <c r="H103" s="217">
        <f t="shared" si="3"/>
        <v>92.5</v>
      </c>
      <c r="I103" s="216">
        <v>184.4</v>
      </c>
      <c r="J103" s="216">
        <v>180.2</v>
      </c>
      <c r="K103" s="218">
        <f t="shared" si="4"/>
        <v>182.3</v>
      </c>
      <c r="L103" s="219">
        <v>393127.80000000005</v>
      </c>
      <c r="M103" s="219">
        <v>0</v>
      </c>
      <c r="N103" s="219">
        <v>324117.19999999995</v>
      </c>
      <c r="O103" s="220">
        <f t="shared" si="5"/>
        <v>717245</v>
      </c>
      <c r="P103" s="221">
        <v>0</v>
      </c>
      <c r="Q103" s="222">
        <v>717245</v>
      </c>
      <c r="R103" s="223">
        <v>-145189</v>
      </c>
    </row>
    <row r="104" spans="1:18" ht="15">
      <c r="A104" s="225" t="s">
        <v>132</v>
      </c>
      <c r="B104" s="224">
        <v>0</v>
      </c>
      <c r="C104" s="216">
        <v>0</v>
      </c>
      <c r="D104" s="216">
        <v>0</v>
      </c>
      <c r="E104" s="216">
        <v>0</v>
      </c>
      <c r="F104" s="216">
        <v>109</v>
      </c>
      <c r="G104" s="216">
        <v>109</v>
      </c>
      <c r="H104" s="217">
        <f t="shared" si="3"/>
        <v>109</v>
      </c>
      <c r="I104" s="216">
        <v>430</v>
      </c>
      <c r="J104" s="216">
        <v>429</v>
      </c>
      <c r="K104" s="218">
        <f t="shared" si="4"/>
        <v>429.5</v>
      </c>
      <c r="L104" s="219">
        <v>0</v>
      </c>
      <c r="M104" s="219">
        <v>0</v>
      </c>
      <c r="N104" s="219">
        <v>861982</v>
      </c>
      <c r="O104" s="220">
        <f t="shared" si="5"/>
        <v>861982</v>
      </c>
      <c r="P104" s="221">
        <v>3690</v>
      </c>
      <c r="Q104" s="222">
        <v>865672</v>
      </c>
      <c r="R104" s="223">
        <v>-477091</v>
      </c>
    </row>
    <row r="105" spans="1:18" ht="15">
      <c r="A105" s="225" t="s">
        <v>133</v>
      </c>
      <c r="B105" s="224">
        <v>1488.599999999999</v>
      </c>
      <c r="C105" s="216">
        <v>1389.999999999999</v>
      </c>
      <c r="D105" s="216">
        <v>0</v>
      </c>
      <c r="E105" s="216">
        <v>0</v>
      </c>
      <c r="F105" s="216">
        <v>0</v>
      </c>
      <c r="G105" s="216">
        <v>0</v>
      </c>
      <c r="H105" s="217">
        <f t="shared" si="3"/>
        <v>1439.3</v>
      </c>
      <c r="I105" s="216">
        <v>1499.6</v>
      </c>
      <c r="J105" s="216">
        <v>1401</v>
      </c>
      <c r="K105" s="218">
        <f t="shared" si="4"/>
        <v>1450.3</v>
      </c>
      <c r="L105" s="219">
        <v>11562790.200000014</v>
      </c>
      <c r="M105" s="219">
        <v>0</v>
      </c>
      <c r="N105" s="219">
        <v>0</v>
      </c>
      <c r="O105" s="220">
        <f t="shared" si="5"/>
        <v>11562790</v>
      </c>
      <c r="P105" s="221">
        <v>132610</v>
      </c>
      <c r="Q105" s="222">
        <v>11695400</v>
      </c>
      <c r="R105" s="223">
        <v>-7223831</v>
      </c>
    </row>
    <row r="106" spans="1:18" ht="15">
      <c r="A106" s="225" t="s">
        <v>50</v>
      </c>
      <c r="B106" s="224">
        <v>714</v>
      </c>
      <c r="C106" s="216">
        <v>690</v>
      </c>
      <c r="D106" s="216">
        <v>0</v>
      </c>
      <c r="E106" s="216">
        <v>0</v>
      </c>
      <c r="F106" s="216">
        <v>12</v>
      </c>
      <c r="G106" s="216">
        <v>12</v>
      </c>
      <c r="H106" s="217">
        <f t="shared" si="3"/>
        <v>714</v>
      </c>
      <c r="I106" s="216">
        <v>820</v>
      </c>
      <c r="J106" s="216">
        <v>800</v>
      </c>
      <c r="K106" s="218">
        <f t="shared" si="4"/>
        <v>810</v>
      </c>
      <c r="L106" s="219">
        <v>5889694</v>
      </c>
      <c r="M106" s="219">
        <v>0</v>
      </c>
      <c r="N106" s="219">
        <v>100800</v>
      </c>
      <c r="O106" s="220">
        <f t="shared" si="5"/>
        <v>5990494</v>
      </c>
      <c r="P106" s="221">
        <v>16734</v>
      </c>
      <c r="Q106" s="222">
        <v>6007228</v>
      </c>
      <c r="R106" s="223">
        <v>-3325002</v>
      </c>
    </row>
    <row r="107" spans="1:18" ht="15">
      <c r="A107" s="225" t="s">
        <v>134</v>
      </c>
      <c r="B107" s="224">
        <v>171</v>
      </c>
      <c r="C107" s="216">
        <v>176</v>
      </c>
      <c r="D107" s="216">
        <v>0</v>
      </c>
      <c r="E107" s="216">
        <v>0</v>
      </c>
      <c r="F107" s="216">
        <v>14.5</v>
      </c>
      <c r="G107" s="216">
        <v>14.5</v>
      </c>
      <c r="H107" s="217">
        <f t="shared" si="3"/>
        <v>188</v>
      </c>
      <c r="I107" s="216">
        <v>199.5</v>
      </c>
      <c r="J107" s="216">
        <v>206.5</v>
      </c>
      <c r="K107" s="218">
        <f t="shared" si="4"/>
        <v>203</v>
      </c>
      <c r="L107" s="219">
        <v>1358239</v>
      </c>
      <c r="M107" s="219">
        <v>0</v>
      </c>
      <c r="N107" s="219">
        <v>113079</v>
      </c>
      <c r="O107" s="220">
        <f t="shared" si="5"/>
        <v>1471318</v>
      </c>
      <c r="P107" s="221">
        <v>0</v>
      </c>
      <c r="Q107" s="222">
        <v>1471318</v>
      </c>
      <c r="R107" s="223">
        <v>-196909</v>
      </c>
    </row>
    <row r="108" spans="1:18" ht="15">
      <c r="A108" s="225" t="s">
        <v>135</v>
      </c>
      <c r="B108" s="224">
        <v>0</v>
      </c>
      <c r="C108" s="216">
        <v>0</v>
      </c>
      <c r="D108" s="216">
        <v>0</v>
      </c>
      <c r="E108" s="216">
        <v>0</v>
      </c>
      <c r="F108" s="216">
        <v>20</v>
      </c>
      <c r="G108" s="216">
        <v>20</v>
      </c>
      <c r="H108" s="217">
        <f t="shared" si="3"/>
        <v>20</v>
      </c>
      <c r="I108" s="216">
        <v>130.5</v>
      </c>
      <c r="J108" s="216">
        <v>131.5</v>
      </c>
      <c r="K108" s="218">
        <f t="shared" si="4"/>
        <v>131</v>
      </c>
      <c r="L108" s="219">
        <v>0</v>
      </c>
      <c r="M108" s="219">
        <v>0</v>
      </c>
      <c r="N108" s="219">
        <v>155080</v>
      </c>
      <c r="O108" s="220">
        <f t="shared" si="5"/>
        <v>155080</v>
      </c>
      <c r="P108" s="221">
        <v>0</v>
      </c>
      <c r="Q108" s="222">
        <v>155080</v>
      </c>
      <c r="R108" s="223">
        <v>50586</v>
      </c>
    </row>
    <row r="109" spans="1:18" ht="15">
      <c r="A109" s="225" t="s">
        <v>136</v>
      </c>
      <c r="B109" s="224">
        <v>212</v>
      </c>
      <c r="C109" s="216">
        <v>203.5</v>
      </c>
      <c r="D109" s="216">
        <v>0</v>
      </c>
      <c r="E109" s="216">
        <v>0</v>
      </c>
      <c r="F109" s="216">
        <v>0</v>
      </c>
      <c r="G109" s="216">
        <v>0</v>
      </c>
      <c r="H109" s="217">
        <f t="shared" si="3"/>
        <v>207.75</v>
      </c>
      <c r="I109" s="216">
        <v>215</v>
      </c>
      <c r="J109" s="216">
        <v>206.5</v>
      </c>
      <c r="K109" s="218">
        <f t="shared" si="4"/>
        <v>210.75</v>
      </c>
      <c r="L109" s="219">
        <v>1610893.5</v>
      </c>
      <c r="M109" s="219">
        <v>0</v>
      </c>
      <c r="N109" s="219">
        <v>0</v>
      </c>
      <c r="O109" s="220">
        <f t="shared" si="5"/>
        <v>1610894</v>
      </c>
      <c r="P109" s="221">
        <v>0</v>
      </c>
      <c r="Q109" s="222">
        <v>1610894</v>
      </c>
      <c r="R109" s="223">
        <v>-314523</v>
      </c>
    </row>
    <row r="110" spans="1:18" ht="15">
      <c r="A110" s="225" t="s">
        <v>137</v>
      </c>
      <c r="B110" s="224">
        <v>186</v>
      </c>
      <c r="C110" s="216">
        <v>182</v>
      </c>
      <c r="D110" s="216">
        <v>0</v>
      </c>
      <c r="E110" s="216">
        <v>0</v>
      </c>
      <c r="F110" s="216">
        <v>0</v>
      </c>
      <c r="G110" s="216">
        <v>0</v>
      </c>
      <c r="H110" s="217">
        <f t="shared" si="3"/>
        <v>184</v>
      </c>
      <c r="I110" s="216">
        <v>187</v>
      </c>
      <c r="J110" s="216">
        <v>183</v>
      </c>
      <c r="K110" s="218">
        <f t="shared" si="4"/>
        <v>185</v>
      </c>
      <c r="L110" s="219">
        <v>1426736</v>
      </c>
      <c r="M110" s="219">
        <v>0</v>
      </c>
      <c r="N110" s="219">
        <v>0</v>
      </c>
      <c r="O110" s="220">
        <f t="shared" si="5"/>
        <v>1426736</v>
      </c>
      <c r="P110" s="221">
        <v>0</v>
      </c>
      <c r="Q110" s="222">
        <v>1426736</v>
      </c>
      <c r="R110" s="223">
        <v>-242750</v>
      </c>
    </row>
    <row r="111" spans="1:18" ht="15">
      <c r="A111" s="225" t="s">
        <v>138</v>
      </c>
      <c r="B111" s="224">
        <v>224</v>
      </c>
      <c r="C111" s="216">
        <v>225.5</v>
      </c>
      <c r="D111" s="216">
        <v>0</v>
      </c>
      <c r="E111" s="216">
        <v>0</v>
      </c>
      <c r="F111" s="216">
        <v>0</v>
      </c>
      <c r="G111" s="216">
        <v>0</v>
      </c>
      <c r="H111" s="217">
        <f t="shared" si="3"/>
        <v>224.75</v>
      </c>
      <c r="I111" s="216">
        <v>232.5</v>
      </c>
      <c r="J111" s="216">
        <v>234</v>
      </c>
      <c r="K111" s="218">
        <f t="shared" si="4"/>
        <v>233.25</v>
      </c>
      <c r="L111" s="219">
        <v>1742711.5</v>
      </c>
      <c r="M111" s="219">
        <v>0</v>
      </c>
      <c r="N111" s="219">
        <v>0</v>
      </c>
      <c r="O111" s="220">
        <f t="shared" si="5"/>
        <v>1742712</v>
      </c>
      <c r="P111" s="221">
        <v>33458</v>
      </c>
      <c r="Q111" s="222">
        <v>1776170</v>
      </c>
      <c r="R111" s="223">
        <v>-83380</v>
      </c>
    </row>
    <row r="112" spans="1:18" ht="15">
      <c r="A112" s="225" t="s">
        <v>304</v>
      </c>
      <c r="B112" s="224">
        <v>138</v>
      </c>
      <c r="C112" s="216">
        <v>135</v>
      </c>
      <c r="D112" s="216">
        <v>0</v>
      </c>
      <c r="E112" s="216">
        <v>0</v>
      </c>
      <c r="F112" s="216">
        <v>3</v>
      </c>
      <c r="G112" s="216">
        <v>3</v>
      </c>
      <c r="H112" s="217">
        <f t="shared" si="3"/>
        <v>139.5</v>
      </c>
      <c r="I112" s="216">
        <v>167.5</v>
      </c>
      <c r="J112" s="216">
        <v>165.5</v>
      </c>
      <c r="K112" s="218">
        <f t="shared" si="4"/>
        <v>166.5</v>
      </c>
      <c r="L112" s="219">
        <v>1058421</v>
      </c>
      <c r="M112" s="219">
        <v>0</v>
      </c>
      <c r="N112" s="219">
        <v>23262</v>
      </c>
      <c r="O112" s="220">
        <f t="shared" si="5"/>
        <v>1081683</v>
      </c>
      <c r="P112" s="221">
        <v>0</v>
      </c>
      <c r="Q112" s="222">
        <v>1081683</v>
      </c>
      <c r="R112" s="223">
        <v>-103393</v>
      </c>
    </row>
    <row r="113" spans="1:18" ht="15">
      <c r="A113" s="225" t="s">
        <v>139</v>
      </c>
      <c r="B113" s="224">
        <v>234</v>
      </c>
      <c r="C113" s="216">
        <v>232</v>
      </c>
      <c r="D113" s="216">
        <v>0</v>
      </c>
      <c r="E113" s="216">
        <v>0</v>
      </c>
      <c r="F113" s="216">
        <v>2</v>
      </c>
      <c r="G113" s="216">
        <v>2</v>
      </c>
      <c r="H113" s="217">
        <f t="shared" si="3"/>
        <v>235</v>
      </c>
      <c r="I113" s="216">
        <v>243</v>
      </c>
      <c r="J113" s="216">
        <v>241</v>
      </c>
      <c r="K113" s="218">
        <f t="shared" si="4"/>
        <v>242</v>
      </c>
      <c r="L113" s="219">
        <v>1806682</v>
      </c>
      <c r="M113" s="219">
        <v>0</v>
      </c>
      <c r="N113" s="219">
        <v>15508</v>
      </c>
      <c r="O113" s="220">
        <f t="shared" si="5"/>
        <v>1822190</v>
      </c>
      <c r="P113" s="221">
        <v>46636</v>
      </c>
      <c r="Q113" s="222">
        <v>1868826</v>
      </c>
      <c r="R113" s="223">
        <v>-3496595</v>
      </c>
    </row>
    <row r="114" spans="1:18" ht="15">
      <c r="A114" s="225" t="s">
        <v>140</v>
      </c>
      <c r="B114" s="224">
        <v>128</v>
      </c>
      <c r="C114" s="216">
        <v>129.5</v>
      </c>
      <c r="D114" s="216">
        <v>0</v>
      </c>
      <c r="E114" s="216">
        <v>0</v>
      </c>
      <c r="F114" s="216">
        <v>3.5</v>
      </c>
      <c r="G114" s="216">
        <v>3.5</v>
      </c>
      <c r="H114" s="217">
        <f t="shared" si="3"/>
        <v>132.25</v>
      </c>
      <c r="I114" s="216">
        <v>146.5</v>
      </c>
      <c r="J114" s="216">
        <v>148</v>
      </c>
      <c r="K114" s="218">
        <f t="shared" si="4"/>
        <v>147.25</v>
      </c>
      <c r="L114" s="219">
        <v>998327.5</v>
      </c>
      <c r="M114" s="219">
        <v>0</v>
      </c>
      <c r="N114" s="219">
        <v>27139</v>
      </c>
      <c r="O114" s="220">
        <f t="shared" si="5"/>
        <v>1025467</v>
      </c>
      <c r="P114" s="221">
        <v>3941</v>
      </c>
      <c r="Q114" s="222">
        <v>1029408</v>
      </c>
      <c r="R114" s="223">
        <v>-1525611</v>
      </c>
    </row>
    <row r="115" spans="1:18" ht="15">
      <c r="A115" s="225" t="s">
        <v>141</v>
      </c>
      <c r="B115" s="224">
        <v>0</v>
      </c>
      <c r="C115" s="216">
        <v>0</v>
      </c>
      <c r="D115" s="216">
        <v>0</v>
      </c>
      <c r="E115" s="216">
        <v>0</v>
      </c>
      <c r="F115" s="216">
        <v>113</v>
      </c>
      <c r="G115" s="216">
        <v>111</v>
      </c>
      <c r="H115" s="217">
        <f t="shared" si="3"/>
        <v>112</v>
      </c>
      <c r="I115" s="216">
        <v>544</v>
      </c>
      <c r="J115" s="216">
        <v>543</v>
      </c>
      <c r="K115" s="218">
        <f t="shared" si="4"/>
        <v>543.5</v>
      </c>
      <c r="L115" s="219">
        <v>0</v>
      </c>
      <c r="M115" s="219">
        <v>0</v>
      </c>
      <c r="N115" s="219">
        <v>884598</v>
      </c>
      <c r="O115" s="220">
        <f t="shared" si="5"/>
        <v>884598</v>
      </c>
      <c r="P115" s="221">
        <v>0</v>
      </c>
      <c r="Q115" s="222">
        <v>884598</v>
      </c>
      <c r="R115" s="223">
        <v>-552919</v>
      </c>
    </row>
    <row r="116" spans="1:18" ht="15">
      <c r="A116" s="225" t="s">
        <v>305</v>
      </c>
      <c r="B116" s="224">
        <v>0</v>
      </c>
      <c r="C116" s="216">
        <v>0</v>
      </c>
      <c r="D116" s="216">
        <v>0</v>
      </c>
      <c r="E116" s="216">
        <v>0</v>
      </c>
      <c r="F116" s="216">
        <v>28</v>
      </c>
      <c r="G116" s="216">
        <v>27</v>
      </c>
      <c r="H116" s="217">
        <f t="shared" si="3"/>
        <v>27.5</v>
      </c>
      <c r="I116" s="216">
        <v>121</v>
      </c>
      <c r="J116" s="216">
        <v>116</v>
      </c>
      <c r="K116" s="218">
        <f t="shared" si="4"/>
        <v>118.5</v>
      </c>
      <c r="L116" s="219">
        <v>0</v>
      </c>
      <c r="M116" s="219">
        <v>0</v>
      </c>
      <c r="N116" s="219">
        <v>231000</v>
      </c>
      <c r="O116" s="220">
        <f t="shared" si="5"/>
        <v>231000</v>
      </c>
      <c r="P116" s="221">
        <v>0</v>
      </c>
      <c r="Q116" s="222">
        <v>231000</v>
      </c>
      <c r="R116" s="223">
        <v>-20203</v>
      </c>
    </row>
    <row r="117" spans="1:18" ht="15">
      <c r="A117" s="225" t="s">
        <v>306</v>
      </c>
      <c r="B117" s="224">
        <v>0</v>
      </c>
      <c r="C117" s="216">
        <v>0</v>
      </c>
      <c r="D117" s="216">
        <v>0</v>
      </c>
      <c r="E117" s="216">
        <v>0</v>
      </c>
      <c r="F117" s="216">
        <v>4</v>
      </c>
      <c r="G117" s="216">
        <v>4</v>
      </c>
      <c r="H117" s="217">
        <f t="shared" si="3"/>
        <v>4</v>
      </c>
      <c r="I117" s="216">
        <v>63</v>
      </c>
      <c r="J117" s="216">
        <v>63</v>
      </c>
      <c r="K117" s="218">
        <f t="shared" si="4"/>
        <v>63</v>
      </c>
      <c r="L117" s="219">
        <v>0</v>
      </c>
      <c r="M117" s="219">
        <v>0</v>
      </c>
      <c r="N117" s="219">
        <v>33600</v>
      </c>
      <c r="O117" s="220">
        <f t="shared" si="5"/>
        <v>33600</v>
      </c>
      <c r="P117" s="221">
        <v>0</v>
      </c>
      <c r="Q117" s="222">
        <v>33600</v>
      </c>
      <c r="R117" s="223">
        <v>0</v>
      </c>
    </row>
    <row r="118" spans="1:18" ht="15">
      <c r="A118" s="225" t="s">
        <v>142</v>
      </c>
      <c r="B118" s="224">
        <v>186.99999999999994</v>
      </c>
      <c r="C118" s="216">
        <v>171.79999999999995</v>
      </c>
      <c r="D118" s="216">
        <v>0</v>
      </c>
      <c r="E118" s="216">
        <v>0</v>
      </c>
      <c r="F118" s="216">
        <v>2.6</v>
      </c>
      <c r="G118" s="216">
        <v>2.6</v>
      </c>
      <c r="H118" s="217">
        <f t="shared" si="3"/>
        <v>182</v>
      </c>
      <c r="I118" s="216">
        <v>193.6</v>
      </c>
      <c r="J118" s="216">
        <v>182</v>
      </c>
      <c r="K118" s="218">
        <f t="shared" si="4"/>
        <v>187.8</v>
      </c>
      <c r="L118" s="219">
        <v>1391067.5999999994</v>
      </c>
      <c r="M118" s="219">
        <v>0</v>
      </c>
      <c r="N118" s="219">
        <v>20160.4</v>
      </c>
      <c r="O118" s="220">
        <f t="shared" si="5"/>
        <v>1411228</v>
      </c>
      <c r="P118" s="221">
        <v>8107</v>
      </c>
      <c r="Q118" s="222">
        <v>1419335</v>
      </c>
      <c r="R118" s="223">
        <v>-483926</v>
      </c>
    </row>
    <row r="119" spans="1:18" ht="15">
      <c r="A119" s="225" t="s">
        <v>53</v>
      </c>
      <c r="B119" s="224">
        <v>219.5999999999999</v>
      </c>
      <c r="C119" s="216">
        <v>197.1999999999999</v>
      </c>
      <c r="D119" s="216">
        <v>0</v>
      </c>
      <c r="E119" s="216">
        <v>0</v>
      </c>
      <c r="F119" s="216">
        <v>0</v>
      </c>
      <c r="G119" s="216">
        <v>0</v>
      </c>
      <c r="H119" s="217">
        <f t="shared" si="3"/>
        <v>208.4</v>
      </c>
      <c r="I119" s="216">
        <v>226.2</v>
      </c>
      <c r="J119" s="216">
        <v>203.8</v>
      </c>
      <c r="K119" s="218">
        <f t="shared" si="4"/>
        <v>215</v>
      </c>
      <c r="L119" s="219">
        <v>1615933.5999999992</v>
      </c>
      <c r="M119" s="219">
        <v>0</v>
      </c>
      <c r="N119" s="219">
        <v>0</v>
      </c>
      <c r="O119" s="220">
        <f t="shared" si="5"/>
        <v>1615934</v>
      </c>
      <c r="P119" s="221">
        <v>13956</v>
      </c>
      <c r="Q119" s="222">
        <v>1629890</v>
      </c>
      <c r="R119" s="223">
        <v>105992</v>
      </c>
    </row>
    <row r="120" spans="1:18" ht="15">
      <c r="A120" s="225" t="s">
        <v>143</v>
      </c>
      <c r="B120" s="224">
        <v>0</v>
      </c>
      <c r="C120" s="216">
        <v>0</v>
      </c>
      <c r="D120" s="216">
        <v>0</v>
      </c>
      <c r="E120" s="216">
        <v>0</v>
      </c>
      <c r="F120" s="216">
        <v>137</v>
      </c>
      <c r="G120" s="216">
        <v>129</v>
      </c>
      <c r="H120" s="217">
        <f t="shared" si="3"/>
        <v>133</v>
      </c>
      <c r="I120" s="216">
        <v>776</v>
      </c>
      <c r="J120" s="216">
        <v>765</v>
      </c>
      <c r="K120" s="218">
        <f t="shared" si="4"/>
        <v>770.5</v>
      </c>
      <c r="L120" s="219">
        <v>0</v>
      </c>
      <c r="M120" s="219">
        <v>0</v>
      </c>
      <c r="N120" s="219">
        <v>1117200</v>
      </c>
      <c r="O120" s="220">
        <f t="shared" si="5"/>
        <v>1117200</v>
      </c>
      <c r="P120" s="221">
        <v>0</v>
      </c>
      <c r="Q120" s="222">
        <v>1117200</v>
      </c>
      <c r="R120" s="223">
        <v>-252438</v>
      </c>
    </row>
    <row r="121" spans="1:18" ht="15">
      <c r="A121" s="225" t="s">
        <v>144</v>
      </c>
      <c r="B121" s="224">
        <v>468.8000000000004</v>
      </c>
      <c r="C121" s="216">
        <v>463.8000000000004</v>
      </c>
      <c r="D121" s="216">
        <v>0</v>
      </c>
      <c r="E121" s="216">
        <v>0</v>
      </c>
      <c r="F121" s="216">
        <v>11.6</v>
      </c>
      <c r="G121" s="216">
        <v>11.6</v>
      </c>
      <c r="H121" s="217">
        <f t="shared" si="3"/>
        <v>477.9</v>
      </c>
      <c r="I121" s="216">
        <v>496.8</v>
      </c>
      <c r="J121" s="216">
        <v>493.2</v>
      </c>
      <c r="K121" s="218">
        <f t="shared" si="4"/>
        <v>495</v>
      </c>
      <c r="L121" s="219">
        <v>3615690.1999999983</v>
      </c>
      <c r="M121" s="219">
        <v>0</v>
      </c>
      <c r="N121" s="219">
        <v>89946.4</v>
      </c>
      <c r="O121" s="220">
        <f t="shared" si="5"/>
        <v>3705637</v>
      </c>
      <c r="P121" s="221">
        <v>69075</v>
      </c>
      <c r="Q121" s="222">
        <v>3774712</v>
      </c>
      <c r="R121" s="223">
        <v>-2876987</v>
      </c>
    </row>
    <row r="122" spans="1:18" ht="15">
      <c r="A122" s="225" t="s">
        <v>145</v>
      </c>
      <c r="B122" s="224">
        <v>0</v>
      </c>
      <c r="C122" s="216">
        <v>0</v>
      </c>
      <c r="D122" s="216">
        <v>0</v>
      </c>
      <c r="E122" s="216">
        <v>0</v>
      </c>
      <c r="F122" s="216">
        <v>36</v>
      </c>
      <c r="G122" s="216">
        <v>36</v>
      </c>
      <c r="H122" s="217">
        <f t="shared" si="3"/>
        <v>36</v>
      </c>
      <c r="I122" s="216">
        <v>132</v>
      </c>
      <c r="J122" s="216">
        <v>135</v>
      </c>
      <c r="K122" s="218">
        <f t="shared" si="4"/>
        <v>133.5</v>
      </c>
      <c r="L122" s="219">
        <v>0</v>
      </c>
      <c r="M122" s="219">
        <v>0</v>
      </c>
      <c r="N122" s="219">
        <v>279144</v>
      </c>
      <c r="O122" s="220">
        <f t="shared" si="5"/>
        <v>279144</v>
      </c>
      <c r="P122" s="221">
        <v>0</v>
      </c>
      <c r="Q122" s="222">
        <v>279144</v>
      </c>
      <c r="R122" s="223">
        <v>-3733</v>
      </c>
    </row>
    <row r="123" spans="1:18" ht="15">
      <c r="A123" s="225" t="s">
        <v>146</v>
      </c>
      <c r="B123" s="224">
        <v>22</v>
      </c>
      <c r="C123" s="216">
        <v>21.5</v>
      </c>
      <c r="D123" s="216">
        <v>1</v>
      </c>
      <c r="E123" s="216">
        <v>1</v>
      </c>
      <c r="F123" s="216">
        <v>25</v>
      </c>
      <c r="G123" s="216">
        <v>24</v>
      </c>
      <c r="H123" s="217">
        <f t="shared" si="3"/>
        <v>47.25</v>
      </c>
      <c r="I123" s="216">
        <v>72</v>
      </c>
      <c r="J123" s="216">
        <v>71.5</v>
      </c>
      <c r="K123" s="218">
        <f t="shared" si="4"/>
        <v>71.75</v>
      </c>
      <c r="L123" s="219">
        <v>168649.5</v>
      </c>
      <c r="M123" s="219">
        <v>7754</v>
      </c>
      <c r="N123" s="219">
        <v>189973</v>
      </c>
      <c r="O123" s="220">
        <f t="shared" si="5"/>
        <v>366377</v>
      </c>
      <c r="P123" s="221">
        <v>0</v>
      </c>
      <c r="Q123" s="222">
        <v>366377</v>
      </c>
      <c r="R123" s="223">
        <v>-278747</v>
      </c>
    </row>
    <row r="124" spans="1:18" ht="15">
      <c r="A124" s="225" t="s">
        <v>307</v>
      </c>
      <c r="B124" s="224">
        <v>0</v>
      </c>
      <c r="C124" s="216">
        <v>0</v>
      </c>
      <c r="D124" s="216">
        <v>0</v>
      </c>
      <c r="E124" s="216">
        <v>0</v>
      </c>
      <c r="F124" s="216">
        <v>12</v>
      </c>
      <c r="G124" s="216">
        <v>12</v>
      </c>
      <c r="H124" s="217">
        <f t="shared" si="3"/>
        <v>12</v>
      </c>
      <c r="I124" s="216">
        <v>79</v>
      </c>
      <c r="J124" s="216">
        <v>78</v>
      </c>
      <c r="K124" s="218">
        <f t="shared" si="4"/>
        <v>78.5</v>
      </c>
      <c r="L124" s="219">
        <v>0</v>
      </c>
      <c r="M124" s="219">
        <v>0</v>
      </c>
      <c r="N124" s="219">
        <v>93048</v>
      </c>
      <c r="O124" s="220">
        <f t="shared" si="5"/>
        <v>93048</v>
      </c>
      <c r="P124" s="221">
        <v>0</v>
      </c>
      <c r="Q124" s="222">
        <v>93048</v>
      </c>
      <c r="R124" s="223">
        <v>0</v>
      </c>
    </row>
    <row r="125" spans="1:18" ht="15">
      <c r="A125" s="225" t="s">
        <v>308</v>
      </c>
      <c r="B125" s="224">
        <v>0</v>
      </c>
      <c r="C125" s="216">
        <v>0</v>
      </c>
      <c r="D125" s="216">
        <v>0</v>
      </c>
      <c r="E125" s="216">
        <v>0</v>
      </c>
      <c r="F125" s="216">
        <v>50.5</v>
      </c>
      <c r="G125" s="216">
        <v>49.5</v>
      </c>
      <c r="H125" s="217">
        <f t="shared" si="3"/>
        <v>50</v>
      </c>
      <c r="I125" s="216">
        <v>107.5</v>
      </c>
      <c r="J125" s="216">
        <v>107.5</v>
      </c>
      <c r="K125" s="218">
        <f t="shared" si="4"/>
        <v>107.5</v>
      </c>
      <c r="L125" s="219">
        <v>0</v>
      </c>
      <c r="M125" s="219">
        <v>0</v>
      </c>
      <c r="N125" s="219">
        <v>387700</v>
      </c>
      <c r="O125" s="220">
        <f t="shared" si="5"/>
        <v>387700</v>
      </c>
      <c r="P125" s="221">
        <v>0</v>
      </c>
      <c r="Q125" s="222">
        <v>387700</v>
      </c>
      <c r="R125" s="223">
        <v>-129208</v>
      </c>
    </row>
    <row r="126" spans="1:18" ht="15">
      <c r="A126" s="225" t="s">
        <v>147</v>
      </c>
      <c r="B126" s="224">
        <v>147.59999999999997</v>
      </c>
      <c r="C126" s="216">
        <v>148.19999999999996</v>
      </c>
      <c r="D126" s="216">
        <v>0</v>
      </c>
      <c r="E126" s="216">
        <v>0</v>
      </c>
      <c r="F126" s="216">
        <v>4.6</v>
      </c>
      <c r="G126" s="216">
        <v>4.6</v>
      </c>
      <c r="H126" s="217">
        <f t="shared" si="3"/>
        <v>152.5</v>
      </c>
      <c r="I126" s="216">
        <v>156.2</v>
      </c>
      <c r="J126" s="216">
        <v>158.8</v>
      </c>
      <c r="K126" s="218">
        <f t="shared" si="4"/>
        <v>157.5</v>
      </c>
      <c r="L126" s="219">
        <v>1146816.6</v>
      </c>
      <c r="M126" s="219">
        <v>0</v>
      </c>
      <c r="N126" s="219">
        <v>35668.4</v>
      </c>
      <c r="O126" s="220">
        <f t="shared" si="5"/>
        <v>1182485</v>
      </c>
      <c r="P126" s="221">
        <v>0</v>
      </c>
      <c r="Q126" s="222">
        <v>1182485</v>
      </c>
      <c r="R126" s="223">
        <v>-176334</v>
      </c>
    </row>
    <row r="127" spans="1:18" ht="15">
      <c r="A127" s="225" t="s">
        <v>148</v>
      </c>
      <c r="B127" s="224">
        <v>0</v>
      </c>
      <c r="C127" s="216">
        <v>0</v>
      </c>
      <c r="D127" s="216">
        <v>0</v>
      </c>
      <c r="E127" s="216">
        <v>0</v>
      </c>
      <c r="F127" s="216">
        <v>124</v>
      </c>
      <c r="G127" s="216">
        <v>124</v>
      </c>
      <c r="H127" s="217">
        <f t="shared" si="3"/>
        <v>124</v>
      </c>
      <c r="I127" s="216">
        <v>588</v>
      </c>
      <c r="J127" s="216">
        <v>589</v>
      </c>
      <c r="K127" s="218">
        <f t="shared" si="4"/>
        <v>588.5</v>
      </c>
      <c r="L127" s="219">
        <v>0</v>
      </c>
      <c r="M127" s="219">
        <v>0</v>
      </c>
      <c r="N127" s="219">
        <v>984752</v>
      </c>
      <c r="O127" s="220">
        <f t="shared" si="5"/>
        <v>984752</v>
      </c>
      <c r="P127" s="221">
        <v>0</v>
      </c>
      <c r="Q127" s="222">
        <v>984752</v>
      </c>
      <c r="R127" s="223">
        <v>-226077</v>
      </c>
    </row>
    <row r="128" spans="1:18" ht="15">
      <c r="A128" s="225" t="s">
        <v>309</v>
      </c>
      <c r="B128" s="224">
        <v>0</v>
      </c>
      <c r="C128" s="216">
        <v>0</v>
      </c>
      <c r="D128" s="216">
        <v>0</v>
      </c>
      <c r="E128" s="216">
        <v>0</v>
      </c>
      <c r="F128" s="216">
        <v>60</v>
      </c>
      <c r="G128" s="216">
        <v>59.5</v>
      </c>
      <c r="H128" s="217">
        <f t="shared" si="3"/>
        <v>59.75</v>
      </c>
      <c r="I128" s="216">
        <v>150.5</v>
      </c>
      <c r="J128" s="216">
        <v>151.5</v>
      </c>
      <c r="K128" s="218">
        <f t="shared" si="4"/>
        <v>151</v>
      </c>
      <c r="L128" s="219">
        <v>0</v>
      </c>
      <c r="M128" s="219">
        <v>0</v>
      </c>
      <c r="N128" s="219">
        <v>463301.5</v>
      </c>
      <c r="O128" s="220">
        <f t="shared" si="5"/>
        <v>463302</v>
      </c>
      <c r="P128" s="221">
        <v>0</v>
      </c>
      <c r="Q128" s="222">
        <v>463302</v>
      </c>
      <c r="R128" s="223">
        <v>46648</v>
      </c>
    </row>
    <row r="129" spans="1:18" ht="15">
      <c r="A129" s="225" t="s">
        <v>310</v>
      </c>
      <c r="B129" s="224">
        <v>0</v>
      </c>
      <c r="C129" s="216">
        <v>0</v>
      </c>
      <c r="D129" s="216">
        <v>0</v>
      </c>
      <c r="E129" s="216">
        <v>0</v>
      </c>
      <c r="F129" s="216">
        <v>17</v>
      </c>
      <c r="G129" s="216">
        <v>17</v>
      </c>
      <c r="H129" s="217">
        <f t="shared" si="3"/>
        <v>17</v>
      </c>
      <c r="I129" s="216">
        <v>190</v>
      </c>
      <c r="J129" s="216">
        <v>184</v>
      </c>
      <c r="K129" s="218">
        <f t="shared" si="4"/>
        <v>187</v>
      </c>
      <c r="L129" s="219">
        <v>0</v>
      </c>
      <c r="M129" s="219">
        <v>0</v>
      </c>
      <c r="N129" s="219">
        <v>131818</v>
      </c>
      <c r="O129" s="220">
        <f t="shared" si="5"/>
        <v>131818</v>
      </c>
      <c r="P129" s="221">
        <v>0</v>
      </c>
      <c r="Q129" s="222">
        <v>131818</v>
      </c>
      <c r="R129" s="223">
        <v>1599</v>
      </c>
    </row>
    <row r="130" spans="1:18" ht="15">
      <c r="A130" s="225" t="s">
        <v>311</v>
      </c>
      <c r="B130" s="224">
        <v>0</v>
      </c>
      <c r="C130" s="216">
        <v>0</v>
      </c>
      <c r="D130" s="216">
        <v>0</v>
      </c>
      <c r="E130" s="216">
        <v>0</v>
      </c>
      <c r="F130" s="216">
        <v>13</v>
      </c>
      <c r="G130" s="216">
        <v>13</v>
      </c>
      <c r="H130" s="217">
        <f t="shared" si="3"/>
        <v>13</v>
      </c>
      <c r="I130" s="216">
        <v>180</v>
      </c>
      <c r="J130" s="216">
        <v>179</v>
      </c>
      <c r="K130" s="218">
        <f t="shared" si="4"/>
        <v>179.5</v>
      </c>
      <c r="L130" s="219">
        <v>0</v>
      </c>
      <c r="M130" s="219">
        <v>0</v>
      </c>
      <c r="N130" s="219">
        <v>100802</v>
      </c>
      <c r="O130" s="220">
        <f t="shared" si="5"/>
        <v>100802</v>
      </c>
      <c r="P130" s="221">
        <v>0</v>
      </c>
      <c r="Q130" s="222">
        <v>100802</v>
      </c>
      <c r="R130" s="223">
        <v>-5667</v>
      </c>
    </row>
    <row r="131" spans="1:18" ht="15">
      <c r="A131" s="225" t="s">
        <v>312</v>
      </c>
      <c r="B131" s="224">
        <v>207.59999999999994</v>
      </c>
      <c r="C131" s="216">
        <v>205.59999999999994</v>
      </c>
      <c r="D131" s="216">
        <v>0</v>
      </c>
      <c r="E131" s="216">
        <v>0</v>
      </c>
      <c r="F131" s="216">
        <v>2</v>
      </c>
      <c r="G131" s="216">
        <v>2</v>
      </c>
      <c r="H131" s="217">
        <f aca="true" t="shared" si="6" ref="H131:H194">ROUND(SUM(B131,C131,D131,E131,F131,G131)/2,2)</f>
        <v>208.6</v>
      </c>
      <c r="I131" s="216">
        <v>212.6</v>
      </c>
      <c r="J131" s="216">
        <v>209.6</v>
      </c>
      <c r="K131" s="218">
        <f aca="true" t="shared" si="7" ref="K131:K194">ROUND(AVERAGE(I131,J131),2)</f>
        <v>211.1</v>
      </c>
      <c r="L131" s="219">
        <v>1601976.3999999994</v>
      </c>
      <c r="M131" s="219">
        <v>0</v>
      </c>
      <c r="N131" s="219">
        <v>15508</v>
      </c>
      <c r="O131" s="220">
        <f aca="true" t="shared" si="8" ref="O131:O194">ROUND(SUM(L131:N131),0)</f>
        <v>1617484</v>
      </c>
      <c r="P131" s="221">
        <v>29191</v>
      </c>
      <c r="Q131" s="222">
        <v>1646675</v>
      </c>
      <c r="R131" s="223">
        <v>-105093</v>
      </c>
    </row>
    <row r="132" spans="1:18" ht="15">
      <c r="A132" s="225" t="s">
        <v>54</v>
      </c>
      <c r="B132" s="224">
        <v>425</v>
      </c>
      <c r="C132" s="216">
        <v>424</v>
      </c>
      <c r="D132" s="216">
        <v>0</v>
      </c>
      <c r="E132" s="216">
        <v>0</v>
      </c>
      <c r="F132" s="216">
        <v>22</v>
      </c>
      <c r="G132" s="216">
        <v>23</v>
      </c>
      <c r="H132" s="217">
        <f t="shared" si="6"/>
        <v>447</v>
      </c>
      <c r="I132" s="216">
        <v>758</v>
      </c>
      <c r="J132" s="216">
        <v>753</v>
      </c>
      <c r="K132" s="218">
        <f t="shared" si="7"/>
        <v>755.5</v>
      </c>
      <c r="L132" s="219">
        <v>3565800</v>
      </c>
      <c r="M132" s="219">
        <v>0</v>
      </c>
      <c r="N132" s="219">
        <v>189000</v>
      </c>
      <c r="O132" s="220">
        <f t="shared" si="8"/>
        <v>3754800</v>
      </c>
      <c r="P132" s="221">
        <v>11038</v>
      </c>
      <c r="Q132" s="222">
        <v>3765838</v>
      </c>
      <c r="R132" s="223">
        <v>-4740719</v>
      </c>
    </row>
    <row r="133" spans="1:18" ht="15">
      <c r="A133" s="225" t="s">
        <v>313</v>
      </c>
      <c r="B133" s="224">
        <v>0</v>
      </c>
      <c r="C133" s="216">
        <v>0</v>
      </c>
      <c r="D133" s="216">
        <v>0</v>
      </c>
      <c r="E133" s="216">
        <v>0</v>
      </c>
      <c r="F133" s="216">
        <v>22</v>
      </c>
      <c r="G133" s="216">
        <v>21</v>
      </c>
      <c r="H133" s="217">
        <f t="shared" si="6"/>
        <v>21.5</v>
      </c>
      <c r="I133" s="216">
        <v>87.7</v>
      </c>
      <c r="J133" s="216">
        <v>86.5</v>
      </c>
      <c r="K133" s="218">
        <f t="shared" si="7"/>
        <v>87.1</v>
      </c>
      <c r="L133" s="219">
        <v>0</v>
      </c>
      <c r="M133" s="219">
        <v>0</v>
      </c>
      <c r="N133" s="219">
        <v>166711</v>
      </c>
      <c r="O133" s="220">
        <f t="shared" si="8"/>
        <v>166711</v>
      </c>
      <c r="P133" s="221">
        <v>0</v>
      </c>
      <c r="Q133" s="222">
        <v>166711</v>
      </c>
      <c r="R133" s="223">
        <v>0</v>
      </c>
    </row>
    <row r="134" spans="1:18" ht="15">
      <c r="A134" s="225" t="s">
        <v>149</v>
      </c>
      <c r="B134" s="224">
        <v>433.2000000000002</v>
      </c>
      <c r="C134" s="216">
        <v>440.6000000000002</v>
      </c>
      <c r="D134" s="216">
        <v>0</v>
      </c>
      <c r="E134" s="216">
        <v>0</v>
      </c>
      <c r="F134" s="216">
        <v>0</v>
      </c>
      <c r="G134" s="216">
        <v>0</v>
      </c>
      <c r="H134" s="217">
        <f t="shared" si="6"/>
        <v>436.9</v>
      </c>
      <c r="I134" s="216">
        <v>434.2</v>
      </c>
      <c r="J134" s="216">
        <v>441.6</v>
      </c>
      <c r="K134" s="218">
        <f t="shared" si="7"/>
        <v>437.9</v>
      </c>
      <c r="L134" s="219">
        <v>3387722.599999998</v>
      </c>
      <c r="M134" s="219">
        <v>0</v>
      </c>
      <c r="N134" s="219">
        <v>0</v>
      </c>
      <c r="O134" s="220">
        <f t="shared" si="8"/>
        <v>3387723</v>
      </c>
      <c r="P134" s="221">
        <v>0</v>
      </c>
      <c r="Q134" s="222">
        <v>3387723</v>
      </c>
      <c r="R134" s="223">
        <v>90361</v>
      </c>
    </row>
    <row r="135" spans="1:18" ht="15">
      <c r="A135" s="225" t="s">
        <v>200</v>
      </c>
      <c r="B135" s="224">
        <v>0</v>
      </c>
      <c r="C135" s="216">
        <v>0</v>
      </c>
      <c r="D135" s="216">
        <v>60</v>
      </c>
      <c r="E135" s="216">
        <v>59</v>
      </c>
      <c r="F135" s="216">
        <v>0</v>
      </c>
      <c r="G135" s="216">
        <v>0</v>
      </c>
      <c r="H135" s="217">
        <f t="shared" si="6"/>
        <v>59.5</v>
      </c>
      <c r="I135" s="216">
        <v>135</v>
      </c>
      <c r="J135" s="216">
        <v>135</v>
      </c>
      <c r="K135" s="218">
        <f t="shared" si="7"/>
        <v>135</v>
      </c>
      <c r="L135" s="219">
        <v>0</v>
      </c>
      <c r="M135" s="219">
        <v>461363</v>
      </c>
      <c r="N135" s="219">
        <v>0</v>
      </c>
      <c r="O135" s="220">
        <f t="shared" si="8"/>
        <v>461363</v>
      </c>
      <c r="P135" s="221">
        <v>0</v>
      </c>
      <c r="Q135" s="222">
        <v>461363</v>
      </c>
      <c r="R135" s="223">
        <v>3729</v>
      </c>
    </row>
    <row r="136" spans="1:18" ht="15">
      <c r="A136" s="225" t="s">
        <v>150</v>
      </c>
      <c r="B136" s="224">
        <v>0</v>
      </c>
      <c r="C136" s="216">
        <v>0</v>
      </c>
      <c r="D136" s="216">
        <v>0</v>
      </c>
      <c r="E136" s="216">
        <v>0</v>
      </c>
      <c r="F136" s="216">
        <v>11.5</v>
      </c>
      <c r="G136" s="216">
        <v>11.5</v>
      </c>
      <c r="H136" s="217">
        <f t="shared" si="6"/>
        <v>11.5</v>
      </c>
      <c r="I136" s="216">
        <v>66.5</v>
      </c>
      <c r="J136" s="216">
        <v>66.5</v>
      </c>
      <c r="K136" s="218">
        <f t="shared" si="7"/>
        <v>66.5</v>
      </c>
      <c r="L136" s="219">
        <v>0</v>
      </c>
      <c r="M136" s="219">
        <v>0</v>
      </c>
      <c r="N136" s="219">
        <v>89171</v>
      </c>
      <c r="O136" s="220">
        <f t="shared" si="8"/>
        <v>89171</v>
      </c>
      <c r="P136" s="221">
        <v>0</v>
      </c>
      <c r="Q136" s="222">
        <v>89171</v>
      </c>
      <c r="R136" s="223">
        <v>-8143</v>
      </c>
    </row>
    <row r="137" spans="1:18" ht="15">
      <c r="A137" s="225" t="s">
        <v>151</v>
      </c>
      <c r="B137" s="224">
        <v>0</v>
      </c>
      <c r="C137" s="216">
        <v>0</v>
      </c>
      <c r="D137" s="216">
        <v>0</v>
      </c>
      <c r="E137" s="216">
        <v>0</v>
      </c>
      <c r="F137" s="216">
        <v>171</v>
      </c>
      <c r="G137" s="216">
        <v>169</v>
      </c>
      <c r="H137" s="217">
        <f t="shared" si="6"/>
        <v>170</v>
      </c>
      <c r="I137" s="216">
        <v>809</v>
      </c>
      <c r="J137" s="216">
        <v>807</v>
      </c>
      <c r="K137" s="218">
        <f t="shared" si="7"/>
        <v>808</v>
      </c>
      <c r="L137" s="219">
        <v>0</v>
      </c>
      <c r="M137" s="219">
        <v>0</v>
      </c>
      <c r="N137" s="219">
        <v>1336914</v>
      </c>
      <c r="O137" s="220">
        <f t="shared" si="8"/>
        <v>1336914</v>
      </c>
      <c r="P137" s="221">
        <v>0</v>
      </c>
      <c r="Q137" s="222">
        <v>1336914</v>
      </c>
      <c r="R137" s="223">
        <v>-57322</v>
      </c>
    </row>
    <row r="138" spans="1:18" ht="15">
      <c r="A138" s="225" t="s">
        <v>314</v>
      </c>
      <c r="B138" s="224">
        <v>0</v>
      </c>
      <c r="C138" s="216">
        <v>0</v>
      </c>
      <c r="D138" s="216">
        <v>333.20000000000016</v>
      </c>
      <c r="E138" s="216">
        <v>317.20000000000016</v>
      </c>
      <c r="F138" s="216">
        <v>1</v>
      </c>
      <c r="G138" s="216">
        <v>1</v>
      </c>
      <c r="H138" s="217">
        <f t="shared" si="6"/>
        <v>326.2</v>
      </c>
      <c r="I138" s="216">
        <v>338.4</v>
      </c>
      <c r="J138" s="216">
        <v>322.4</v>
      </c>
      <c r="K138" s="218">
        <f t="shared" si="7"/>
        <v>330.4</v>
      </c>
      <c r="L138" s="219">
        <v>0</v>
      </c>
      <c r="M138" s="219">
        <v>2521600.7999999984</v>
      </c>
      <c r="N138" s="219">
        <v>7754</v>
      </c>
      <c r="O138" s="220">
        <f t="shared" si="8"/>
        <v>2529355</v>
      </c>
      <c r="P138" s="221">
        <v>46435</v>
      </c>
      <c r="Q138" s="222">
        <v>2575790</v>
      </c>
      <c r="R138" s="223">
        <v>-539308</v>
      </c>
    </row>
    <row r="139" spans="1:18" ht="15">
      <c r="A139" s="225" t="s">
        <v>152</v>
      </c>
      <c r="B139" s="224">
        <v>99</v>
      </c>
      <c r="C139" s="216">
        <v>95</v>
      </c>
      <c r="D139" s="216">
        <v>0</v>
      </c>
      <c r="E139" s="216">
        <v>0</v>
      </c>
      <c r="F139" s="216">
        <v>0</v>
      </c>
      <c r="G139" s="216">
        <v>0</v>
      </c>
      <c r="H139" s="217">
        <f t="shared" si="6"/>
        <v>97</v>
      </c>
      <c r="I139" s="216">
        <v>99</v>
      </c>
      <c r="J139" s="216">
        <v>96</v>
      </c>
      <c r="K139" s="218">
        <f t="shared" si="7"/>
        <v>97.5</v>
      </c>
      <c r="L139" s="219">
        <v>777009</v>
      </c>
      <c r="M139" s="219">
        <v>0</v>
      </c>
      <c r="N139" s="219">
        <v>0</v>
      </c>
      <c r="O139" s="220">
        <f t="shared" si="8"/>
        <v>777009</v>
      </c>
      <c r="P139" s="221">
        <v>0</v>
      </c>
      <c r="Q139" s="222">
        <v>777009</v>
      </c>
      <c r="R139" s="223">
        <v>178010</v>
      </c>
    </row>
    <row r="140" spans="1:18" ht="15">
      <c r="A140" s="225" t="s">
        <v>153</v>
      </c>
      <c r="B140" s="224">
        <v>214.59999999999994</v>
      </c>
      <c r="C140" s="216">
        <v>208.59999999999994</v>
      </c>
      <c r="D140" s="216">
        <v>0</v>
      </c>
      <c r="E140" s="216">
        <v>0</v>
      </c>
      <c r="F140" s="216">
        <v>6.3999999999999995</v>
      </c>
      <c r="G140" s="216">
        <v>6.3999999999999995</v>
      </c>
      <c r="H140" s="217">
        <f t="shared" si="6"/>
        <v>218</v>
      </c>
      <c r="I140" s="216">
        <v>224</v>
      </c>
      <c r="J140" s="216">
        <v>218</v>
      </c>
      <c r="K140" s="218">
        <f t="shared" si="7"/>
        <v>221</v>
      </c>
      <c r="L140" s="219">
        <v>1640746.4</v>
      </c>
      <c r="M140" s="219">
        <v>0</v>
      </c>
      <c r="N140" s="219">
        <v>49625.600000000006</v>
      </c>
      <c r="O140" s="220">
        <f t="shared" si="8"/>
        <v>1690372</v>
      </c>
      <c r="P140" s="221">
        <v>30095</v>
      </c>
      <c r="Q140" s="222">
        <v>1720467</v>
      </c>
      <c r="R140" s="223">
        <v>124950</v>
      </c>
    </row>
    <row r="141" spans="1:18" ht="15">
      <c r="A141" s="225" t="s">
        <v>154</v>
      </c>
      <c r="B141" s="224">
        <v>0</v>
      </c>
      <c r="C141" s="216">
        <v>0</v>
      </c>
      <c r="D141" s="216">
        <v>0</v>
      </c>
      <c r="E141" s="216">
        <v>0</v>
      </c>
      <c r="F141" s="216">
        <v>175</v>
      </c>
      <c r="G141" s="216">
        <v>165</v>
      </c>
      <c r="H141" s="217">
        <f t="shared" si="6"/>
        <v>170</v>
      </c>
      <c r="I141" s="216">
        <v>227</v>
      </c>
      <c r="J141" s="216">
        <v>222</v>
      </c>
      <c r="K141" s="218">
        <f t="shared" si="7"/>
        <v>224.5</v>
      </c>
      <c r="L141" s="219">
        <v>0</v>
      </c>
      <c r="M141" s="219">
        <v>0</v>
      </c>
      <c r="N141" s="219">
        <v>1348542</v>
      </c>
      <c r="O141" s="220">
        <f t="shared" si="8"/>
        <v>1348542</v>
      </c>
      <c r="P141" s="221">
        <v>8133</v>
      </c>
      <c r="Q141" s="222">
        <v>1356675</v>
      </c>
      <c r="R141" s="223">
        <v>117273</v>
      </c>
    </row>
    <row r="142" spans="1:18" ht="15">
      <c r="A142" s="225" t="s">
        <v>155</v>
      </c>
      <c r="B142" s="224">
        <v>0</v>
      </c>
      <c r="C142" s="216">
        <v>0</v>
      </c>
      <c r="D142" s="216">
        <v>0</v>
      </c>
      <c r="E142" s="216">
        <v>0</v>
      </c>
      <c r="F142" s="216">
        <v>61</v>
      </c>
      <c r="G142" s="216">
        <v>61</v>
      </c>
      <c r="H142" s="217">
        <f t="shared" si="6"/>
        <v>61</v>
      </c>
      <c r="I142" s="216">
        <v>247</v>
      </c>
      <c r="J142" s="216">
        <v>248</v>
      </c>
      <c r="K142" s="218">
        <f t="shared" si="7"/>
        <v>247.5</v>
      </c>
      <c r="L142" s="219">
        <v>0</v>
      </c>
      <c r="M142" s="219">
        <v>0</v>
      </c>
      <c r="N142" s="219">
        <v>512400</v>
      </c>
      <c r="O142" s="220">
        <f t="shared" si="8"/>
        <v>512400</v>
      </c>
      <c r="P142" s="221">
        <v>0</v>
      </c>
      <c r="Q142" s="222">
        <v>512400</v>
      </c>
      <c r="R142" s="223">
        <v>-452856</v>
      </c>
    </row>
    <row r="143" spans="1:18" ht="15">
      <c r="A143" s="225" t="s">
        <v>315</v>
      </c>
      <c r="B143" s="224">
        <v>0</v>
      </c>
      <c r="C143" s="216">
        <v>0</v>
      </c>
      <c r="D143" s="216">
        <v>0</v>
      </c>
      <c r="E143" s="216">
        <v>0</v>
      </c>
      <c r="F143" s="216">
        <v>12.5</v>
      </c>
      <c r="G143" s="216">
        <v>12.5</v>
      </c>
      <c r="H143" s="217">
        <f t="shared" si="6"/>
        <v>12.5</v>
      </c>
      <c r="I143" s="216">
        <v>84</v>
      </c>
      <c r="J143" s="216">
        <v>83</v>
      </c>
      <c r="K143" s="218">
        <f t="shared" si="7"/>
        <v>83.5</v>
      </c>
      <c r="L143" s="219">
        <v>0</v>
      </c>
      <c r="M143" s="219">
        <v>0</v>
      </c>
      <c r="N143" s="219">
        <v>96925</v>
      </c>
      <c r="O143" s="220">
        <f t="shared" si="8"/>
        <v>96925</v>
      </c>
      <c r="P143" s="221">
        <v>0</v>
      </c>
      <c r="Q143" s="222">
        <v>96925</v>
      </c>
      <c r="R143" s="223">
        <v>0</v>
      </c>
    </row>
    <row r="144" spans="1:18" ht="15">
      <c r="A144" s="225" t="s">
        <v>156</v>
      </c>
      <c r="B144" s="224">
        <v>393.4</v>
      </c>
      <c r="C144" s="216">
        <v>402.20000000000005</v>
      </c>
      <c r="D144" s="216">
        <v>0</v>
      </c>
      <c r="E144" s="216">
        <v>0</v>
      </c>
      <c r="F144" s="216">
        <v>0</v>
      </c>
      <c r="G144" s="216">
        <v>0</v>
      </c>
      <c r="H144" s="217">
        <f t="shared" si="6"/>
        <v>397.8</v>
      </c>
      <c r="I144" s="216">
        <v>398</v>
      </c>
      <c r="J144" s="216">
        <v>404.2</v>
      </c>
      <c r="K144" s="218">
        <f t="shared" si="7"/>
        <v>401.1</v>
      </c>
      <c r="L144" s="219">
        <v>3084541.1999999983</v>
      </c>
      <c r="M144" s="219">
        <v>0</v>
      </c>
      <c r="N144" s="219">
        <v>0</v>
      </c>
      <c r="O144" s="220">
        <f t="shared" si="8"/>
        <v>3084541</v>
      </c>
      <c r="P144" s="221">
        <v>0</v>
      </c>
      <c r="Q144" s="222">
        <v>3084541</v>
      </c>
      <c r="R144" s="223">
        <v>1816963</v>
      </c>
    </row>
    <row r="145" spans="1:18" ht="15">
      <c r="A145" s="225" t="s">
        <v>157</v>
      </c>
      <c r="B145" s="224">
        <v>91.5</v>
      </c>
      <c r="C145" s="216">
        <v>90.5</v>
      </c>
      <c r="D145" s="216">
        <v>0</v>
      </c>
      <c r="E145" s="216">
        <v>0</v>
      </c>
      <c r="F145" s="216">
        <v>9</v>
      </c>
      <c r="G145" s="216">
        <v>9</v>
      </c>
      <c r="H145" s="217">
        <f t="shared" si="6"/>
        <v>100</v>
      </c>
      <c r="I145" s="216">
        <v>147.5</v>
      </c>
      <c r="J145" s="216">
        <v>148.5</v>
      </c>
      <c r="K145" s="218">
        <f t="shared" si="7"/>
        <v>148</v>
      </c>
      <c r="L145" s="219">
        <v>705614</v>
      </c>
      <c r="M145" s="219">
        <v>0</v>
      </c>
      <c r="N145" s="219">
        <v>69786</v>
      </c>
      <c r="O145" s="220">
        <f t="shared" si="8"/>
        <v>775400</v>
      </c>
      <c r="P145" s="221">
        <v>0</v>
      </c>
      <c r="Q145" s="222">
        <v>775400</v>
      </c>
      <c r="R145" s="223">
        <v>-60490</v>
      </c>
    </row>
    <row r="146" spans="1:18" ht="15">
      <c r="A146" s="225" t="s">
        <v>316</v>
      </c>
      <c r="B146" s="224">
        <v>0</v>
      </c>
      <c r="C146" s="216">
        <v>0</v>
      </c>
      <c r="D146" s="216">
        <v>0</v>
      </c>
      <c r="E146" s="216">
        <v>0</v>
      </c>
      <c r="F146" s="216">
        <v>36</v>
      </c>
      <c r="G146" s="216">
        <v>34</v>
      </c>
      <c r="H146" s="217">
        <f t="shared" si="6"/>
        <v>35</v>
      </c>
      <c r="I146" s="216">
        <v>158</v>
      </c>
      <c r="J146" s="216">
        <v>156</v>
      </c>
      <c r="K146" s="218">
        <f t="shared" si="7"/>
        <v>157</v>
      </c>
      <c r="L146" s="219">
        <v>0</v>
      </c>
      <c r="M146" s="219">
        <v>0</v>
      </c>
      <c r="N146" s="219">
        <v>271390</v>
      </c>
      <c r="O146" s="220">
        <f t="shared" si="8"/>
        <v>271390</v>
      </c>
      <c r="P146" s="221">
        <v>0</v>
      </c>
      <c r="Q146" s="222">
        <v>271390</v>
      </c>
      <c r="R146" s="223">
        <v>0</v>
      </c>
    </row>
    <row r="147" spans="1:18" ht="15">
      <c r="A147" s="225" t="s">
        <v>317</v>
      </c>
      <c r="B147" s="224">
        <v>1692.3999999999985</v>
      </c>
      <c r="C147" s="216">
        <v>1680.9999999999986</v>
      </c>
      <c r="D147" s="216">
        <v>0</v>
      </c>
      <c r="E147" s="216">
        <v>0</v>
      </c>
      <c r="F147" s="216">
        <v>0</v>
      </c>
      <c r="G147" s="216">
        <v>0</v>
      </c>
      <c r="H147" s="217">
        <f t="shared" si="6"/>
        <v>1686.7</v>
      </c>
      <c r="I147" s="216">
        <v>1711.4</v>
      </c>
      <c r="J147" s="216">
        <v>1700.6</v>
      </c>
      <c r="K147" s="218">
        <f t="shared" si="7"/>
        <v>1706</v>
      </c>
      <c r="L147" s="219">
        <v>13429449.800000016</v>
      </c>
      <c r="M147" s="219">
        <v>0</v>
      </c>
      <c r="N147" s="219">
        <v>0</v>
      </c>
      <c r="O147" s="220">
        <f t="shared" si="8"/>
        <v>13429450</v>
      </c>
      <c r="P147" s="221">
        <v>197698</v>
      </c>
      <c r="Q147" s="222">
        <v>13627148</v>
      </c>
      <c r="R147" s="223">
        <v>-2032653</v>
      </c>
    </row>
    <row r="148" spans="1:18" ht="15">
      <c r="A148" s="225" t="s">
        <v>318</v>
      </c>
      <c r="B148" s="224">
        <v>0</v>
      </c>
      <c r="C148" s="216">
        <v>0</v>
      </c>
      <c r="D148" s="216">
        <v>0</v>
      </c>
      <c r="E148" s="216">
        <v>0</v>
      </c>
      <c r="F148" s="216">
        <v>10.5</v>
      </c>
      <c r="G148" s="216">
        <v>10</v>
      </c>
      <c r="H148" s="217">
        <f t="shared" si="6"/>
        <v>10.25</v>
      </c>
      <c r="I148" s="216">
        <v>53</v>
      </c>
      <c r="J148" s="216">
        <v>52.5</v>
      </c>
      <c r="K148" s="218">
        <f t="shared" si="7"/>
        <v>52.75</v>
      </c>
      <c r="L148" s="219">
        <v>0</v>
      </c>
      <c r="M148" s="219">
        <v>0</v>
      </c>
      <c r="N148" s="219">
        <v>79478.5</v>
      </c>
      <c r="O148" s="220">
        <f t="shared" si="8"/>
        <v>79479</v>
      </c>
      <c r="P148" s="221">
        <v>0</v>
      </c>
      <c r="Q148" s="222">
        <v>79479</v>
      </c>
      <c r="R148" s="223">
        <v>0</v>
      </c>
    </row>
    <row r="149" spans="1:18" ht="15">
      <c r="A149" s="225" t="s">
        <v>319</v>
      </c>
      <c r="B149" s="224">
        <v>801.6000000000006</v>
      </c>
      <c r="C149" s="216">
        <v>786.6000000000006</v>
      </c>
      <c r="D149" s="216">
        <v>0</v>
      </c>
      <c r="E149" s="216">
        <v>0</v>
      </c>
      <c r="F149" s="216">
        <v>5.2</v>
      </c>
      <c r="G149" s="216">
        <v>5.2</v>
      </c>
      <c r="H149" s="217">
        <f t="shared" si="6"/>
        <v>799.3</v>
      </c>
      <c r="I149" s="216">
        <v>868.4</v>
      </c>
      <c r="J149" s="216">
        <v>855.4</v>
      </c>
      <c r="K149" s="218">
        <f t="shared" si="7"/>
        <v>861.9</v>
      </c>
      <c r="L149" s="219">
        <v>6343499.400000005</v>
      </c>
      <c r="M149" s="219">
        <v>0</v>
      </c>
      <c r="N149" s="219">
        <v>40320.8</v>
      </c>
      <c r="O149" s="220">
        <f t="shared" si="8"/>
        <v>6383820</v>
      </c>
      <c r="P149" s="221">
        <v>112543</v>
      </c>
      <c r="Q149" s="222">
        <v>6496363</v>
      </c>
      <c r="R149" s="223">
        <v>-5783099</v>
      </c>
    </row>
    <row r="150" spans="1:18" ht="15">
      <c r="A150" s="225" t="s">
        <v>320</v>
      </c>
      <c r="B150" s="224">
        <v>0</v>
      </c>
      <c r="C150" s="216">
        <v>0</v>
      </c>
      <c r="D150" s="216">
        <v>0</v>
      </c>
      <c r="E150" s="216">
        <v>0</v>
      </c>
      <c r="F150" s="216">
        <v>4.3</v>
      </c>
      <c r="G150" s="216">
        <v>4.3</v>
      </c>
      <c r="H150" s="217">
        <f t="shared" si="6"/>
        <v>4.3</v>
      </c>
      <c r="I150" s="216">
        <v>61.9</v>
      </c>
      <c r="J150" s="216">
        <v>61.4</v>
      </c>
      <c r="K150" s="218">
        <f t="shared" si="7"/>
        <v>61.65</v>
      </c>
      <c r="L150" s="219">
        <v>0</v>
      </c>
      <c r="M150" s="219">
        <v>0</v>
      </c>
      <c r="N150" s="219">
        <v>33988.200000000004</v>
      </c>
      <c r="O150" s="220">
        <f t="shared" si="8"/>
        <v>33988</v>
      </c>
      <c r="P150" s="221">
        <v>0</v>
      </c>
      <c r="Q150" s="222">
        <v>33988</v>
      </c>
      <c r="R150" s="223">
        <v>0</v>
      </c>
    </row>
    <row r="151" spans="1:18" ht="15">
      <c r="A151" s="225" t="s">
        <v>158</v>
      </c>
      <c r="B151" s="224">
        <v>0</v>
      </c>
      <c r="C151" s="216">
        <v>0</v>
      </c>
      <c r="D151" s="216">
        <v>0</v>
      </c>
      <c r="E151" s="216">
        <v>0</v>
      </c>
      <c r="F151" s="216">
        <v>19.5</v>
      </c>
      <c r="G151" s="216">
        <v>19.5</v>
      </c>
      <c r="H151" s="217">
        <f t="shared" si="6"/>
        <v>19.5</v>
      </c>
      <c r="I151" s="216">
        <v>85.5</v>
      </c>
      <c r="J151" s="216">
        <v>85.5</v>
      </c>
      <c r="K151" s="218">
        <f t="shared" si="7"/>
        <v>85.5</v>
      </c>
      <c r="L151" s="219">
        <v>0</v>
      </c>
      <c r="M151" s="219">
        <v>0</v>
      </c>
      <c r="N151" s="219">
        <v>151203</v>
      </c>
      <c r="O151" s="220">
        <f t="shared" si="8"/>
        <v>151203</v>
      </c>
      <c r="P151" s="221">
        <v>0</v>
      </c>
      <c r="Q151" s="222">
        <v>151203</v>
      </c>
      <c r="R151" s="223">
        <v>-35410</v>
      </c>
    </row>
    <row r="152" spans="1:18" ht="15">
      <c r="A152" s="225" t="s">
        <v>159</v>
      </c>
      <c r="B152" s="224">
        <v>133.99999999999997</v>
      </c>
      <c r="C152" s="216">
        <v>114.19999999999999</v>
      </c>
      <c r="D152" s="216">
        <v>0</v>
      </c>
      <c r="E152" s="216">
        <v>0</v>
      </c>
      <c r="F152" s="216">
        <v>1</v>
      </c>
      <c r="G152" s="216">
        <v>1</v>
      </c>
      <c r="H152" s="217">
        <f t="shared" si="6"/>
        <v>125.1</v>
      </c>
      <c r="I152" s="216">
        <v>135</v>
      </c>
      <c r="J152" s="216">
        <v>115.2</v>
      </c>
      <c r="K152" s="218">
        <f t="shared" si="7"/>
        <v>125.1</v>
      </c>
      <c r="L152" s="219">
        <v>962271.4</v>
      </c>
      <c r="M152" s="219">
        <v>0</v>
      </c>
      <c r="N152" s="219">
        <v>7754</v>
      </c>
      <c r="O152" s="220">
        <f t="shared" si="8"/>
        <v>970025</v>
      </c>
      <c r="P152" s="221">
        <v>0</v>
      </c>
      <c r="Q152" s="222">
        <v>970025</v>
      </c>
      <c r="R152" s="223">
        <v>-181573</v>
      </c>
    </row>
    <row r="153" spans="1:18" ht="15">
      <c r="A153" s="225" t="s">
        <v>321</v>
      </c>
      <c r="B153" s="224">
        <v>0</v>
      </c>
      <c r="C153" s="216">
        <v>0</v>
      </c>
      <c r="D153" s="216">
        <v>0</v>
      </c>
      <c r="E153" s="216">
        <v>0</v>
      </c>
      <c r="F153" s="216">
        <v>23.5</v>
      </c>
      <c r="G153" s="216">
        <v>23.5</v>
      </c>
      <c r="H153" s="217">
        <f t="shared" si="6"/>
        <v>23.5</v>
      </c>
      <c r="I153" s="216">
        <v>109.5</v>
      </c>
      <c r="J153" s="216">
        <v>109.5</v>
      </c>
      <c r="K153" s="218">
        <f t="shared" si="7"/>
        <v>109.5</v>
      </c>
      <c r="L153" s="219">
        <v>0</v>
      </c>
      <c r="M153" s="219">
        <v>0</v>
      </c>
      <c r="N153" s="219">
        <v>182219</v>
      </c>
      <c r="O153" s="220">
        <f t="shared" si="8"/>
        <v>182219</v>
      </c>
      <c r="P153" s="221">
        <v>0</v>
      </c>
      <c r="Q153" s="222">
        <v>182219</v>
      </c>
      <c r="R153" s="223">
        <v>2149</v>
      </c>
    </row>
    <row r="154" spans="1:18" ht="15">
      <c r="A154" s="225" t="s">
        <v>322</v>
      </c>
      <c r="B154" s="224">
        <v>108.59999999999997</v>
      </c>
      <c r="C154" s="216">
        <v>110.59999999999997</v>
      </c>
      <c r="D154" s="216">
        <v>0</v>
      </c>
      <c r="E154" s="216">
        <v>0</v>
      </c>
      <c r="F154" s="216">
        <v>6</v>
      </c>
      <c r="G154" s="216">
        <v>6</v>
      </c>
      <c r="H154" s="217">
        <f t="shared" si="6"/>
        <v>115.6</v>
      </c>
      <c r="I154" s="216">
        <v>196.8</v>
      </c>
      <c r="J154" s="216">
        <v>197.8</v>
      </c>
      <c r="K154" s="218">
        <f t="shared" si="7"/>
        <v>197.3</v>
      </c>
      <c r="L154" s="219">
        <v>849838.4000000001</v>
      </c>
      <c r="M154" s="219">
        <v>0</v>
      </c>
      <c r="N154" s="219">
        <v>46524</v>
      </c>
      <c r="O154" s="220">
        <f t="shared" si="8"/>
        <v>896362</v>
      </c>
      <c r="P154" s="221">
        <v>0</v>
      </c>
      <c r="Q154" s="222">
        <v>896362</v>
      </c>
      <c r="R154" s="223">
        <v>29376</v>
      </c>
    </row>
    <row r="155" spans="1:18" ht="15">
      <c r="A155" s="225" t="s">
        <v>56</v>
      </c>
      <c r="B155" s="224">
        <v>1</v>
      </c>
      <c r="C155" s="216">
        <v>1</v>
      </c>
      <c r="D155" s="216">
        <v>0</v>
      </c>
      <c r="E155" s="216">
        <v>0</v>
      </c>
      <c r="F155" s="216">
        <v>0</v>
      </c>
      <c r="G155" s="216">
        <v>0</v>
      </c>
      <c r="H155" s="217">
        <f t="shared" si="6"/>
        <v>1</v>
      </c>
      <c r="I155" s="216">
        <v>30</v>
      </c>
      <c r="J155" s="216">
        <v>30</v>
      </c>
      <c r="K155" s="218">
        <f t="shared" si="7"/>
        <v>30</v>
      </c>
      <c r="L155" s="219">
        <v>7754</v>
      </c>
      <c r="M155" s="219">
        <v>0</v>
      </c>
      <c r="N155" s="219">
        <v>0</v>
      </c>
      <c r="O155" s="220">
        <f t="shared" si="8"/>
        <v>7754</v>
      </c>
      <c r="P155" s="221">
        <v>0</v>
      </c>
      <c r="Q155" s="222">
        <v>7754</v>
      </c>
      <c r="R155" s="223">
        <v>-25402</v>
      </c>
    </row>
    <row r="156" spans="1:18" ht="15">
      <c r="A156" s="225" t="s">
        <v>323</v>
      </c>
      <c r="B156" s="224">
        <v>0</v>
      </c>
      <c r="C156" s="216">
        <v>0</v>
      </c>
      <c r="D156" s="216">
        <v>0</v>
      </c>
      <c r="E156" s="216">
        <v>0</v>
      </c>
      <c r="F156" s="216">
        <v>19.5</v>
      </c>
      <c r="G156" s="216">
        <v>19.5</v>
      </c>
      <c r="H156" s="217">
        <f t="shared" si="6"/>
        <v>19.5</v>
      </c>
      <c r="I156" s="216">
        <v>160.5</v>
      </c>
      <c r="J156" s="216">
        <v>158.5</v>
      </c>
      <c r="K156" s="218">
        <f t="shared" si="7"/>
        <v>159.5</v>
      </c>
      <c r="L156" s="219">
        <v>0</v>
      </c>
      <c r="M156" s="219">
        <v>0</v>
      </c>
      <c r="N156" s="219">
        <v>151203</v>
      </c>
      <c r="O156" s="220">
        <f t="shared" si="8"/>
        <v>151203</v>
      </c>
      <c r="P156" s="221">
        <v>0</v>
      </c>
      <c r="Q156" s="222">
        <v>151203</v>
      </c>
      <c r="R156" s="223">
        <v>0</v>
      </c>
    </row>
    <row r="157" spans="1:18" ht="15">
      <c r="A157" s="225" t="s">
        <v>201</v>
      </c>
      <c r="B157" s="224">
        <v>0</v>
      </c>
      <c r="C157" s="216">
        <v>0</v>
      </c>
      <c r="D157" s="216">
        <v>0</v>
      </c>
      <c r="E157" s="216">
        <v>0</v>
      </c>
      <c r="F157" s="216">
        <v>17.5</v>
      </c>
      <c r="G157" s="216">
        <v>17.5</v>
      </c>
      <c r="H157" s="217">
        <f t="shared" si="6"/>
        <v>17.5</v>
      </c>
      <c r="I157" s="216">
        <v>152.5</v>
      </c>
      <c r="J157" s="216">
        <v>151</v>
      </c>
      <c r="K157" s="218">
        <f t="shared" si="7"/>
        <v>151.75</v>
      </c>
      <c r="L157" s="219">
        <v>0</v>
      </c>
      <c r="M157" s="219">
        <v>0</v>
      </c>
      <c r="N157" s="219">
        <v>135695</v>
      </c>
      <c r="O157" s="220">
        <f t="shared" si="8"/>
        <v>135695</v>
      </c>
      <c r="P157" s="221">
        <v>0</v>
      </c>
      <c r="Q157" s="222">
        <v>135695</v>
      </c>
      <c r="R157" s="223">
        <v>5086</v>
      </c>
    </row>
    <row r="158" spans="1:18" ht="15">
      <c r="A158" s="225" t="s">
        <v>160</v>
      </c>
      <c r="B158" s="224">
        <v>0</v>
      </c>
      <c r="C158" s="216">
        <v>0</v>
      </c>
      <c r="D158" s="216">
        <v>0</v>
      </c>
      <c r="E158" s="216">
        <v>0</v>
      </c>
      <c r="F158" s="216">
        <v>107.5</v>
      </c>
      <c r="G158" s="216">
        <v>106.5</v>
      </c>
      <c r="H158" s="217">
        <f t="shared" si="6"/>
        <v>107</v>
      </c>
      <c r="I158" s="216">
        <v>408</v>
      </c>
      <c r="J158" s="216">
        <v>412</v>
      </c>
      <c r="K158" s="218">
        <f t="shared" si="7"/>
        <v>410</v>
      </c>
      <c r="L158" s="219">
        <v>0</v>
      </c>
      <c r="M158" s="219">
        <v>0</v>
      </c>
      <c r="N158" s="219">
        <v>829678</v>
      </c>
      <c r="O158" s="220">
        <f t="shared" si="8"/>
        <v>829678</v>
      </c>
      <c r="P158" s="221">
        <v>0</v>
      </c>
      <c r="Q158" s="222">
        <v>829678</v>
      </c>
      <c r="R158" s="223">
        <v>36765</v>
      </c>
    </row>
    <row r="159" spans="1:18" ht="15">
      <c r="A159" s="225" t="s">
        <v>161</v>
      </c>
      <c r="B159" s="224">
        <v>0</v>
      </c>
      <c r="C159" s="216">
        <v>0</v>
      </c>
      <c r="D159" s="216">
        <v>0</v>
      </c>
      <c r="E159" s="216">
        <v>0</v>
      </c>
      <c r="F159" s="216">
        <v>224</v>
      </c>
      <c r="G159" s="216">
        <v>221.5</v>
      </c>
      <c r="H159" s="217">
        <f t="shared" si="6"/>
        <v>222.75</v>
      </c>
      <c r="I159" s="216">
        <v>1408.5</v>
      </c>
      <c r="J159" s="216">
        <v>1408</v>
      </c>
      <c r="K159" s="218">
        <f t="shared" si="7"/>
        <v>1408.25</v>
      </c>
      <c r="L159" s="219">
        <v>0</v>
      </c>
      <c r="M159" s="219">
        <v>0</v>
      </c>
      <c r="N159" s="219">
        <v>1767901.5</v>
      </c>
      <c r="O159" s="220">
        <f t="shared" si="8"/>
        <v>1767902</v>
      </c>
      <c r="P159" s="221">
        <v>0</v>
      </c>
      <c r="Q159" s="222">
        <v>1767902</v>
      </c>
      <c r="R159" s="223">
        <v>-914146</v>
      </c>
    </row>
    <row r="160" spans="1:18" ht="15">
      <c r="A160" s="225" t="s">
        <v>162</v>
      </c>
      <c r="B160" s="224">
        <v>203.5</v>
      </c>
      <c r="C160" s="216">
        <v>201.5</v>
      </c>
      <c r="D160" s="216">
        <v>0</v>
      </c>
      <c r="E160" s="216">
        <v>0</v>
      </c>
      <c r="F160" s="216">
        <v>0</v>
      </c>
      <c r="G160" s="216">
        <v>0</v>
      </c>
      <c r="H160" s="217">
        <f t="shared" si="6"/>
        <v>202.5</v>
      </c>
      <c r="I160" s="216">
        <v>240.5</v>
      </c>
      <c r="J160" s="216">
        <v>238.5</v>
      </c>
      <c r="K160" s="218">
        <f t="shared" si="7"/>
        <v>239.5</v>
      </c>
      <c r="L160" s="219">
        <v>1570185</v>
      </c>
      <c r="M160" s="219">
        <v>0</v>
      </c>
      <c r="N160" s="219">
        <v>0</v>
      </c>
      <c r="O160" s="220">
        <f t="shared" si="8"/>
        <v>1570185</v>
      </c>
      <c r="P160" s="221">
        <v>0</v>
      </c>
      <c r="Q160" s="222">
        <v>1570185</v>
      </c>
      <c r="R160" s="223">
        <v>303466</v>
      </c>
    </row>
    <row r="161" spans="1:18" ht="15">
      <c r="A161" s="225" t="s">
        <v>324</v>
      </c>
      <c r="B161" s="224">
        <v>0</v>
      </c>
      <c r="C161" s="216">
        <v>0</v>
      </c>
      <c r="D161" s="216">
        <v>0</v>
      </c>
      <c r="E161" s="216">
        <v>0</v>
      </c>
      <c r="F161" s="216">
        <v>17</v>
      </c>
      <c r="G161" s="216">
        <v>17</v>
      </c>
      <c r="H161" s="217">
        <f t="shared" si="6"/>
        <v>17</v>
      </c>
      <c r="I161" s="216">
        <v>135.5</v>
      </c>
      <c r="J161" s="216">
        <v>136.5</v>
      </c>
      <c r="K161" s="218">
        <f t="shared" si="7"/>
        <v>136</v>
      </c>
      <c r="L161" s="219">
        <v>0</v>
      </c>
      <c r="M161" s="219">
        <v>0</v>
      </c>
      <c r="N161" s="219">
        <v>131818</v>
      </c>
      <c r="O161" s="220">
        <f t="shared" si="8"/>
        <v>131818</v>
      </c>
      <c r="P161" s="221">
        <v>0</v>
      </c>
      <c r="Q161" s="222">
        <v>131818</v>
      </c>
      <c r="R161" s="223">
        <v>0</v>
      </c>
    </row>
    <row r="162" spans="1:18" ht="15">
      <c r="A162" s="225" t="s">
        <v>325</v>
      </c>
      <c r="B162" s="224">
        <v>21</v>
      </c>
      <c r="C162" s="216">
        <v>21</v>
      </c>
      <c r="D162" s="216">
        <v>0</v>
      </c>
      <c r="E162" s="216">
        <v>0</v>
      </c>
      <c r="F162" s="216">
        <v>0</v>
      </c>
      <c r="G162" s="216">
        <v>0</v>
      </c>
      <c r="H162" s="217">
        <f t="shared" si="6"/>
        <v>21</v>
      </c>
      <c r="I162" s="216">
        <v>186</v>
      </c>
      <c r="J162" s="216">
        <v>193</v>
      </c>
      <c r="K162" s="218">
        <f t="shared" si="7"/>
        <v>189.5</v>
      </c>
      <c r="L162" s="219">
        <v>162834</v>
      </c>
      <c r="M162" s="219">
        <v>0</v>
      </c>
      <c r="N162" s="219">
        <v>0</v>
      </c>
      <c r="O162" s="220">
        <f t="shared" si="8"/>
        <v>162834</v>
      </c>
      <c r="P162" s="221">
        <v>0</v>
      </c>
      <c r="Q162" s="222">
        <v>162834</v>
      </c>
      <c r="R162" s="223">
        <v>0</v>
      </c>
    </row>
    <row r="163" spans="1:18" ht="15">
      <c r="A163" s="225" t="s">
        <v>326</v>
      </c>
      <c r="B163" s="224">
        <v>0</v>
      </c>
      <c r="C163" s="216">
        <v>0</v>
      </c>
      <c r="D163" s="216">
        <v>0</v>
      </c>
      <c r="E163" s="216">
        <v>0</v>
      </c>
      <c r="F163" s="216">
        <v>52</v>
      </c>
      <c r="G163" s="216">
        <v>52</v>
      </c>
      <c r="H163" s="217">
        <f t="shared" si="6"/>
        <v>52</v>
      </c>
      <c r="I163" s="216">
        <v>188</v>
      </c>
      <c r="J163" s="216">
        <v>186</v>
      </c>
      <c r="K163" s="218">
        <f t="shared" si="7"/>
        <v>187</v>
      </c>
      <c r="L163" s="219">
        <v>0</v>
      </c>
      <c r="M163" s="219">
        <v>0</v>
      </c>
      <c r="N163" s="219">
        <v>403208</v>
      </c>
      <c r="O163" s="220">
        <f t="shared" si="8"/>
        <v>403208</v>
      </c>
      <c r="P163" s="221">
        <v>0</v>
      </c>
      <c r="Q163" s="222">
        <v>403208</v>
      </c>
      <c r="R163" s="223">
        <v>85815</v>
      </c>
    </row>
    <row r="164" spans="1:18" ht="15">
      <c r="A164" s="225" t="s">
        <v>163</v>
      </c>
      <c r="B164" s="224">
        <v>0</v>
      </c>
      <c r="C164" s="216">
        <v>0</v>
      </c>
      <c r="D164" s="216">
        <v>0</v>
      </c>
      <c r="E164" s="216">
        <v>0</v>
      </c>
      <c r="F164" s="216">
        <v>18.5</v>
      </c>
      <c r="G164" s="216">
        <v>18.5</v>
      </c>
      <c r="H164" s="217">
        <f t="shared" si="6"/>
        <v>18.5</v>
      </c>
      <c r="I164" s="216">
        <v>209.5</v>
      </c>
      <c r="J164" s="216">
        <v>209.5</v>
      </c>
      <c r="K164" s="218">
        <f t="shared" si="7"/>
        <v>209.5</v>
      </c>
      <c r="L164" s="219">
        <v>0</v>
      </c>
      <c r="M164" s="219">
        <v>0</v>
      </c>
      <c r="N164" s="219">
        <v>143449</v>
      </c>
      <c r="O164" s="220">
        <f t="shared" si="8"/>
        <v>143449</v>
      </c>
      <c r="P164" s="221">
        <v>0</v>
      </c>
      <c r="Q164" s="222">
        <v>143449</v>
      </c>
      <c r="R164" s="223">
        <v>-25160</v>
      </c>
    </row>
    <row r="165" spans="1:18" ht="15">
      <c r="A165" s="225" t="s">
        <v>164</v>
      </c>
      <c r="B165" s="224">
        <v>157</v>
      </c>
      <c r="C165" s="216">
        <v>155</v>
      </c>
      <c r="D165" s="216">
        <v>0</v>
      </c>
      <c r="E165" s="216">
        <v>0</v>
      </c>
      <c r="F165" s="216">
        <v>0</v>
      </c>
      <c r="G165" s="216">
        <v>0</v>
      </c>
      <c r="H165" s="217">
        <f t="shared" si="6"/>
        <v>156</v>
      </c>
      <c r="I165" s="216">
        <v>163</v>
      </c>
      <c r="J165" s="216">
        <v>161</v>
      </c>
      <c r="K165" s="218">
        <f t="shared" si="7"/>
        <v>162</v>
      </c>
      <c r="L165" s="219">
        <v>1310400</v>
      </c>
      <c r="M165" s="219">
        <v>0</v>
      </c>
      <c r="N165" s="219">
        <v>0</v>
      </c>
      <c r="O165" s="220">
        <f t="shared" si="8"/>
        <v>1310400</v>
      </c>
      <c r="P165" s="221">
        <v>9811</v>
      </c>
      <c r="Q165" s="222">
        <v>1320211</v>
      </c>
      <c r="R165" s="223">
        <v>-5102432</v>
      </c>
    </row>
    <row r="166" spans="1:18" ht="15">
      <c r="A166" s="225" t="s">
        <v>165</v>
      </c>
      <c r="B166" s="224">
        <v>122.79999999999998</v>
      </c>
      <c r="C166" s="216">
        <v>120.79999999999998</v>
      </c>
      <c r="D166" s="216">
        <v>0</v>
      </c>
      <c r="E166" s="216">
        <v>0</v>
      </c>
      <c r="F166" s="216">
        <v>0</v>
      </c>
      <c r="G166" s="216">
        <v>0</v>
      </c>
      <c r="H166" s="217">
        <f t="shared" si="6"/>
        <v>121.8</v>
      </c>
      <c r="I166" s="216">
        <v>124.8</v>
      </c>
      <c r="J166" s="216">
        <v>122.8</v>
      </c>
      <c r="K166" s="218">
        <f t="shared" si="7"/>
        <v>123.8</v>
      </c>
      <c r="L166" s="219">
        <v>944437.2000000001</v>
      </c>
      <c r="M166" s="219">
        <v>0</v>
      </c>
      <c r="N166" s="219">
        <v>0</v>
      </c>
      <c r="O166" s="220">
        <f t="shared" si="8"/>
        <v>944437</v>
      </c>
      <c r="P166" s="221">
        <v>0</v>
      </c>
      <c r="Q166" s="222">
        <v>944437</v>
      </c>
      <c r="R166" s="223">
        <v>12217</v>
      </c>
    </row>
    <row r="167" spans="1:18" ht="15">
      <c r="A167" s="225" t="s">
        <v>327</v>
      </c>
      <c r="B167" s="224">
        <v>0</v>
      </c>
      <c r="C167" s="216">
        <v>0</v>
      </c>
      <c r="D167" s="216">
        <v>0</v>
      </c>
      <c r="E167" s="216">
        <v>0</v>
      </c>
      <c r="F167" s="216">
        <v>13</v>
      </c>
      <c r="G167" s="216">
        <v>13</v>
      </c>
      <c r="H167" s="217">
        <f t="shared" si="6"/>
        <v>13</v>
      </c>
      <c r="I167" s="216">
        <v>49</v>
      </c>
      <c r="J167" s="216">
        <v>49</v>
      </c>
      <c r="K167" s="218">
        <f t="shared" si="7"/>
        <v>49</v>
      </c>
      <c r="L167" s="219">
        <v>0</v>
      </c>
      <c r="M167" s="219">
        <v>0</v>
      </c>
      <c r="N167" s="219">
        <v>100802</v>
      </c>
      <c r="O167" s="220">
        <f t="shared" si="8"/>
        <v>100802</v>
      </c>
      <c r="P167" s="221">
        <v>0</v>
      </c>
      <c r="Q167" s="222">
        <v>100802</v>
      </c>
      <c r="R167" s="223">
        <v>-29938</v>
      </c>
    </row>
    <row r="168" spans="1:18" ht="15">
      <c r="A168" s="225" t="s">
        <v>328</v>
      </c>
      <c r="B168" s="224">
        <v>0</v>
      </c>
      <c r="C168" s="216">
        <v>0</v>
      </c>
      <c r="D168" s="216">
        <v>0</v>
      </c>
      <c r="E168" s="216">
        <v>0</v>
      </c>
      <c r="F168" s="216">
        <v>27</v>
      </c>
      <c r="G168" s="216">
        <v>27</v>
      </c>
      <c r="H168" s="217">
        <f t="shared" si="6"/>
        <v>27</v>
      </c>
      <c r="I168" s="216">
        <v>173</v>
      </c>
      <c r="J168" s="216">
        <v>172</v>
      </c>
      <c r="K168" s="218">
        <f t="shared" si="7"/>
        <v>172.5</v>
      </c>
      <c r="L168" s="219">
        <v>0</v>
      </c>
      <c r="M168" s="219">
        <v>0</v>
      </c>
      <c r="N168" s="219">
        <v>209358</v>
      </c>
      <c r="O168" s="220">
        <f t="shared" si="8"/>
        <v>209358</v>
      </c>
      <c r="P168" s="221">
        <v>0</v>
      </c>
      <c r="Q168" s="222">
        <v>209358</v>
      </c>
      <c r="R168" s="223">
        <v>-121432</v>
      </c>
    </row>
    <row r="169" spans="1:18" ht="15">
      <c r="A169" s="225" t="s">
        <v>329</v>
      </c>
      <c r="B169" s="224">
        <v>21.5</v>
      </c>
      <c r="C169" s="216">
        <v>21.5</v>
      </c>
      <c r="D169" s="216">
        <v>0</v>
      </c>
      <c r="E169" s="216">
        <v>0</v>
      </c>
      <c r="F169" s="216">
        <v>12.5</v>
      </c>
      <c r="G169" s="216">
        <v>12.5</v>
      </c>
      <c r="H169" s="217">
        <f t="shared" si="6"/>
        <v>34</v>
      </c>
      <c r="I169" s="216">
        <v>99.5</v>
      </c>
      <c r="J169" s="216">
        <v>99.5</v>
      </c>
      <c r="K169" s="218">
        <f t="shared" si="7"/>
        <v>99.5</v>
      </c>
      <c r="L169" s="219">
        <v>166711</v>
      </c>
      <c r="M169" s="219">
        <v>0</v>
      </c>
      <c r="N169" s="219">
        <v>96925</v>
      </c>
      <c r="O169" s="220">
        <f t="shared" si="8"/>
        <v>263636</v>
      </c>
      <c r="P169" s="221">
        <v>0</v>
      </c>
      <c r="Q169" s="222">
        <v>263636</v>
      </c>
      <c r="R169" s="223">
        <v>-51807</v>
      </c>
    </row>
    <row r="170" spans="1:18" ht="15">
      <c r="A170" s="225" t="s">
        <v>330</v>
      </c>
      <c r="B170" s="224">
        <v>0</v>
      </c>
      <c r="C170" s="216">
        <v>0</v>
      </c>
      <c r="D170" s="216">
        <v>0</v>
      </c>
      <c r="E170" s="216">
        <v>0</v>
      </c>
      <c r="F170" s="216">
        <v>8</v>
      </c>
      <c r="G170" s="216">
        <v>8</v>
      </c>
      <c r="H170" s="217">
        <f t="shared" si="6"/>
        <v>8</v>
      </c>
      <c r="I170" s="216">
        <v>136</v>
      </c>
      <c r="J170" s="216">
        <v>136</v>
      </c>
      <c r="K170" s="218">
        <f t="shared" si="7"/>
        <v>136</v>
      </c>
      <c r="L170" s="219">
        <v>0</v>
      </c>
      <c r="M170" s="219">
        <v>0</v>
      </c>
      <c r="N170" s="219">
        <v>62032</v>
      </c>
      <c r="O170" s="220">
        <f t="shared" si="8"/>
        <v>62032</v>
      </c>
      <c r="P170" s="221">
        <v>0</v>
      </c>
      <c r="Q170" s="222">
        <v>62032</v>
      </c>
      <c r="R170" s="223">
        <v>0</v>
      </c>
    </row>
    <row r="171" spans="1:18" ht="15">
      <c r="A171" s="225" t="s">
        <v>331</v>
      </c>
      <c r="B171" s="224">
        <v>0</v>
      </c>
      <c r="C171" s="216">
        <v>0</v>
      </c>
      <c r="D171" s="216">
        <v>0</v>
      </c>
      <c r="E171" s="216">
        <v>0</v>
      </c>
      <c r="F171" s="216">
        <v>9</v>
      </c>
      <c r="G171" s="216">
        <v>9</v>
      </c>
      <c r="H171" s="217">
        <f t="shared" si="6"/>
        <v>9</v>
      </c>
      <c r="I171" s="216">
        <v>77</v>
      </c>
      <c r="J171" s="216">
        <v>77</v>
      </c>
      <c r="K171" s="218">
        <f t="shared" si="7"/>
        <v>77</v>
      </c>
      <c r="L171" s="219">
        <v>0</v>
      </c>
      <c r="M171" s="219">
        <v>0</v>
      </c>
      <c r="N171" s="219">
        <v>69786</v>
      </c>
      <c r="O171" s="220">
        <f t="shared" si="8"/>
        <v>69786</v>
      </c>
      <c r="P171" s="221">
        <v>0</v>
      </c>
      <c r="Q171" s="222">
        <v>69786</v>
      </c>
      <c r="R171" s="223">
        <v>0</v>
      </c>
    </row>
    <row r="172" spans="1:18" ht="15">
      <c r="A172" s="225" t="s">
        <v>332</v>
      </c>
      <c r="B172" s="224">
        <v>0</v>
      </c>
      <c r="C172" s="216">
        <v>0</v>
      </c>
      <c r="D172" s="216">
        <v>0</v>
      </c>
      <c r="E172" s="216">
        <v>0</v>
      </c>
      <c r="F172" s="216">
        <v>37</v>
      </c>
      <c r="G172" s="216">
        <v>37</v>
      </c>
      <c r="H172" s="217">
        <f t="shared" si="6"/>
        <v>37</v>
      </c>
      <c r="I172" s="216">
        <v>88.3</v>
      </c>
      <c r="J172" s="216">
        <v>88.8</v>
      </c>
      <c r="K172" s="218">
        <f t="shared" si="7"/>
        <v>88.55</v>
      </c>
      <c r="L172" s="219">
        <v>0</v>
      </c>
      <c r="M172" s="219">
        <v>0</v>
      </c>
      <c r="N172" s="219">
        <v>286898</v>
      </c>
      <c r="O172" s="220">
        <f t="shared" si="8"/>
        <v>286898</v>
      </c>
      <c r="P172" s="221">
        <v>0</v>
      </c>
      <c r="Q172" s="222">
        <v>286898</v>
      </c>
      <c r="R172" s="223">
        <v>-18638</v>
      </c>
    </row>
    <row r="173" spans="1:18" ht="15">
      <c r="A173" s="225" t="s">
        <v>333</v>
      </c>
      <c r="B173" s="224">
        <v>30</v>
      </c>
      <c r="C173" s="216">
        <v>29.5</v>
      </c>
      <c r="D173" s="216">
        <v>0</v>
      </c>
      <c r="E173" s="216">
        <v>0</v>
      </c>
      <c r="F173" s="216">
        <v>2.5</v>
      </c>
      <c r="G173" s="216">
        <v>2.5</v>
      </c>
      <c r="H173" s="217">
        <f t="shared" si="6"/>
        <v>32.25</v>
      </c>
      <c r="I173" s="216">
        <v>65.5</v>
      </c>
      <c r="J173" s="216">
        <v>64</v>
      </c>
      <c r="K173" s="218">
        <f t="shared" si="7"/>
        <v>64.75</v>
      </c>
      <c r="L173" s="219">
        <v>230681.5</v>
      </c>
      <c r="M173" s="219">
        <v>0</v>
      </c>
      <c r="N173" s="219">
        <v>19385</v>
      </c>
      <c r="O173" s="220">
        <f t="shared" si="8"/>
        <v>250067</v>
      </c>
      <c r="P173" s="221">
        <v>0</v>
      </c>
      <c r="Q173" s="222">
        <v>250067</v>
      </c>
      <c r="R173" s="223">
        <v>-336108</v>
      </c>
    </row>
    <row r="174" spans="1:18" ht="15">
      <c r="A174" s="225" t="s">
        <v>334</v>
      </c>
      <c r="B174" s="224">
        <v>0</v>
      </c>
      <c r="C174" s="216">
        <v>0</v>
      </c>
      <c r="D174" s="216">
        <v>0</v>
      </c>
      <c r="E174" s="216">
        <v>0</v>
      </c>
      <c r="F174" s="216">
        <v>9.5</v>
      </c>
      <c r="G174" s="216">
        <v>9.5</v>
      </c>
      <c r="H174" s="217">
        <f t="shared" si="6"/>
        <v>9.5</v>
      </c>
      <c r="I174" s="216">
        <v>86.5</v>
      </c>
      <c r="J174" s="216">
        <v>87.5</v>
      </c>
      <c r="K174" s="218">
        <f t="shared" si="7"/>
        <v>87</v>
      </c>
      <c r="L174" s="219">
        <v>0</v>
      </c>
      <c r="M174" s="219">
        <v>0</v>
      </c>
      <c r="N174" s="219">
        <v>73663</v>
      </c>
      <c r="O174" s="220">
        <f t="shared" si="8"/>
        <v>73663</v>
      </c>
      <c r="P174" s="221">
        <v>0</v>
      </c>
      <c r="Q174" s="222">
        <v>73663</v>
      </c>
      <c r="R174" s="223">
        <v>-3360</v>
      </c>
    </row>
    <row r="175" spans="1:18" ht="15">
      <c r="A175" s="225" t="s">
        <v>335</v>
      </c>
      <c r="B175" s="224">
        <v>0</v>
      </c>
      <c r="C175" s="216">
        <v>0</v>
      </c>
      <c r="D175" s="216">
        <v>0</v>
      </c>
      <c r="E175" s="216">
        <v>0</v>
      </c>
      <c r="F175" s="216">
        <v>14</v>
      </c>
      <c r="G175" s="216">
        <v>13</v>
      </c>
      <c r="H175" s="217">
        <f t="shared" si="6"/>
        <v>13.5</v>
      </c>
      <c r="I175" s="216">
        <v>88</v>
      </c>
      <c r="J175" s="216">
        <v>89</v>
      </c>
      <c r="K175" s="218">
        <f t="shared" si="7"/>
        <v>88.5</v>
      </c>
      <c r="L175" s="219">
        <v>0</v>
      </c>
      <c r="M175" s="219">
        <v>0</v>
      </c>
      <c r="N175" s="219">
        <v>104679</v>
      </c>
      <c r="O175" s="220">
        <f t="shared" si="8"/>
        <v>104679</v>
      </c>
      <c r="P175" s="221">
        <v>0</v>
      </c>
      <c r="Q175" s="222">
        <v>104679</v>
      </c>
      <c r="R175" s="223">
        <v>-17371</v>
      </c>
    </row>
    <row r="176" spans="1:18" ht="15">
      <c r="A176" s="225" t="s">
        <v>336</v>
      </c>
      <c r="B176" s="224">
        <v>188</v>
      </c>
      <c r="C176" s="216">
        <v>186</v>
      </c>
      <c r="D176" s="216">
        <v>0</v>
      </c>
      <c r="E176" s="216">
        <v>0</v>
      </c>
      <c r="F176" s="216">
        <v>4</v>
      </c>
      <c r="G176" s="216">
        <v>4</v>
      </c>
      <c r="H176" s="217">
        <f t="shared" si="6"/>
        <v>191</v>
      </c>
      <c r="I176" s="216">
        <v>235.5</v>
      </c>
      <c r="J176" s="216">
        <v>233.5</v>
      </c>
      <c r="K176" s="218">
        <f t="shared" si="7"/>
        <v>234.5</v>
      </c>
      <c r="L176" s="219">
        <v>1449998</v>
      </c>
      <c r="M176" s="219">
        <v>0</v>
      </c>
      <c r="N176" s="219">
        <v>31016</v>
      </c>
      <c r="O176" s="220">
        <f t="shared" si="8"/>
        <v>1481014</v>
      </c>
      <c r="P176" s="221">
        <v>0</v>
      </c>
      <c r="Q176" s="222">
        <v>1481014</v>
      </c>
      <c r="R176" s="223">
        <v>354567</v>
      </c>
    </row>
    <row r="177" spans="1:18" ht="15">
      <c r="A177" s="225" t="s">
        <v>337</v>
      </c>
      <c r="B177" s="224">
        <v>0</v>
      </c>
      <c r="C177" s="216">
        <v>0</v>
      </c>
      <c r="D177" s="216">
        <v>0</v>
      </c>
      <c r="E177" s="216">
        <v>0</v>
      </c>
      <c r="F177" s="216">
        <v>27</v>
      </c>
      <c r="G177" s="216">
        <v>26</v>
      </c>
      <c r="H177" s="217">
        <f t="shared" si="6"/>
        <v>26.5</v>
      </c>
      <c r="I177" s="216">
        <v>95</v>
      </c>
      <c r="J177" s="216">
        <v>93</v>
      </c>
      <c r="K177" s="218">
        <f t="shared" si="7"/>
        <v>94</v>
      </c>
      <c r="L177" s="219">
        <v>0</v>
      </c>
      <c r="M177" s="219">
        <v>0</v>
      </c>
      <c r="N177" s="219">
        <v>205481</v>
      </c>
      <c r="O177" s="220">
        <f t="shared" si="8"/>
        <v>205481</v>
      </c>
      <c r="P177" s="221">
        <v>0</v>
      </c>
      <c r="Q177" s="222">
        <v>205481</v>
      </c>
      <c r="R177" s="223">
        <v>-110623</v>
      </c>
    </row>
    <row r="178" spans="1:18" ht="15">
      <c r="A178" s="225" t="s">
        <v>338</v>
      </c>
      <c r="B178" s="224">
        <v>0</v>
      </c>
      <c r="C178" s="216">
        <v>0</v>
      </c>
      <c r="D178" s="216">
        <v>161.5</v>
      </c>
      <c r="E178" s="216">
        <v>157.5</v>
      </c>
      <c r="F178" s="216">
        <v>0</v>
      </c>
      <c r="G178" s="216">
        <v>0</v>
      </c>
      <c r="H178" s="217">
        <f t="shared" si="6"/>
        <v>159.5</v>
      </c>
      <c r="I178" s="216">
        <v>215</v>
      </c>
      <c r="J178" s="216">
        <v>212.5</v>
      </c>
      <c r="K178" s="218">
        <f t="shared" si="7"/>
        <v>213.75</v>
      </c>
      <c r="L178" s="219">
        <v>0</v>
      </c>
      <c r="M178" s="219">
        <v>1236763</v>
      </c>
      <c r="N178" s="219">
        <v>0</v>
      </c>
      <c r="O178" s="220">
        <f t="shared" si="8"/>
        <v>1236763</v>
      </c>
      <c r="P178" s="221">
        <v>0</v>
      </c>
      <c r="Q178" s="222">
        <v>1236763</v>
      </c>
      <c r="R178" s="223">
        <v>-139504</v>
      </c>
    </row>
    <row r="179" spans="1:18" ht="15">
      <c r="A179" s="225" t="s">
        <v>339</v>
      </c>
      <c r="B179" s="224">
        <v>0</v>
      </c>
      <c r="C179" s="216">
        <v>0</v>
      </c>
      <c r="D179" s="216">
        <v>0</v>
      </c>
      <c r="E179" s="216">
        <v>0</v>
      </c>
      <c r="F179" s="216">
        <v>6</v>
      </c>
      <c r="G179" s="216">
        <v>6</v>
      </c>
      <c r="H179" s="217">
        <f t="shared" si="6"/>
        <v>6</v>
      </c>
      <c r="I179" s="216">
        <v>89</v>
      </c>
      <c r="J179" s="216">
        <v>88</v>
      </c>
      <c r="K179" s="218">
        <f t="shared" si="7"/>
        <v>88.5</v>
      </c>
      <c r="L179" s="219">
        <v>0</v>
      </c>
      <c r="M179" s="219">
        <v>0</v>
      </c>
      <c r="N179" s="219">
        <v>46524</v>
      </c>
      <c r="O179" s="220">
        <f t="shared" si="8"/>
        <v>46524</v>
      </c>
      <c r="P179" s="221">
        <v>0</v>
      </c>
      <c r="Q179" s="222">
        <v>46524</v>
      </c>
      <c r="R179" s="223">
        <v>0</v>
      </c>
    </row>
    <row r="180" spans="1:18" ht="15">
      <c r="A180" s="225" t="s">
        <v>340</v>
      </c>
      <c r="B180" s="224">
        <v>0</v>
      </c>
      <c r="C180" s="216">
        <v>0</v>
      </c>
      <c r="D180" s="216">
        <v>0</v>
      </c>
      <c r="E180" s="216">
        <v>0</v>
      </c>
      <c r="F180" s="216">
        <v>21</v>
      </c>
      <c r="G180" s="216">
        <v>21</v>
      </c>
      <c r="H180" s="217">
        <f t="shared" si="6"/>
        <v>21</v>
      </c>
      <c r="I180" s="216">
        <v>180</v>
      </c>
      <c r="J180" s="216">
        <v>175</v>
      </c>
      <c r="K180" s="218">
        <f t="shared" si="7"/>
        <v>177.5</v>
      </c>
      <c r="L180" s="219">
        <v>0</v>
      </c>
      <c r="M180" s="219">
        <v>0</v>
      </c>
      <c r="N180" s="219">
        <v>162834</v>
      </c>
      <c r="O180" s="220">
        <f t="shared" si="8"/>
        <v>162834</v>
      </c>
      <c r="P180" s="221">
        <v>0</v>
      </c>
      <c r="Q180" s="222">
        <v>162834</v>
      </c>
      <c r="R180" s="223">
        <v>0</v>
      </c>
    </row>
    <row r="181" spans="1:18" ht="15">
      <c r="A181" s="225" t="s">
        <v>166</v>
      </c>
      <c r="B181" s="224">
        <v>200.79999999999993</v>
      </c>
      <c r="C181" s="216">
        <v>205.79999999999993</v>
      </c>
      <c r="D181" s="216">
        <v>0</v>
      </c>
      <c r="E181" s="216">
        <v>0</v>
      </c>
      <c r="F181" s="216">
        <v>0</v>
      </c>
      <c r="G181" s="216">
        <v>0</v>
      </c>
      <c r="H181" s="217">
        <f t="shared" si="6"/>
        <v>203.3</v>
      </c>
      <c r="I181" s="216">
        <v>206.8</v>
      </c>
      <c r="J181" s="216">
        <v>210.8</v>
      </c>
      <c r="K181" s="218">
        <f t="shared" si="7"/>
        <v>208.8</v>
      </c>
      <c r="L181" s="219">
        <v>1576388.1999999997</v>
      </c>
      <c r="M181" s="219">
        <v>0</v>
      </c>
      <c r="N181" s="219">
        <v>0</v>
      </c>
      <c r="O181" s="220">
        <f t="shared" si="8"/>
        <v>1576388</v>
      </c>
      <c r="P181" s="221">
        <v>0</v>
      </c>
      <c r="Q181" s="222">
        <v>1576388</v>
      </c>
      <c r="R181" s="223">
        <v>232418</v>
      </c>
    </row>
    <row r="182" spans="1:18" ht="15">
      <c r="A182" s="225" t="s">
        <v>341</v>
      </c>
      <c r="B182" s="224">
        <v>432.8000000000002</v>
      </c>
      <c r="C182" s="216">
        <v>431.2000000000002</v>
      </c>
      <c r="D182" s="216">
        <v>0</v>
      </c>
      <c r="E182" s="216">
        <v>0</v>
      </c>
      <c r="F182" s="216">
        <v>11.2</v>
      </c>
      <c r="G182" s="216">
        <v>11.2</v>
      </c>
      <c r="H182" s="217">
        <f t="shared" si="6"/>
        <v>443.2</v>
      </c>
      <c r="I182" s="216">
        <v>448.2</v>
      </c>
      <c r="J182" s="216">
        <v>445</v>
      </c>
      <c r="K182" s="218">
        <f t="shared" si="7"/>
        <v>446.6</v>
      </c>
      <c r="L182" s="219">
        <v>3349727.9999999977</v>
      </c>
      <c r="M182" s="219">
        <v>0</v>
      </c>
      <c r="N182" s="219">
        <v>86844.79999999999</v>
      </c>
      <c r="O182" s="220">
        <f t="shared" si="8"/>
        <v>3436573</v>
      </c>
      <c r="P182" s="221">
        <v>25125</v>
      </c>
      <c r="Q182" s="222">
        <v>3461698</v>
      </c>
      <c r="R182" s="223">
        <v>-640016</v>
      </c>
    </row>
    <row r="183" spans="1:18" ht="15">
      <c r="A183" s="225" t="s">
        <v>342</v>
      </c>
      <c r="B183" s="224">
        <v>0</v>
      </c>
      <c r="C183" s="216">
        <v>0</v>
      </c>
      <c r="D183" s="216">
        <v>0</v>
      </c>
      <c r="E183" s="216">
        <v>0</v>
      </c>
      <c r="F183" s="216">
        <v>130</v>
      </c>
      <c r="G183" s="216">
        <v>128.5</v>
      </c>
      <c r="H183" s="217">
        <f t="shared" si="6"/>
        <v>129.25</v>
      </c>
      <c r="I183" s="216">
        <v>673.5</v>
      </c>
      <c r="J183" s="216">
        <v>672</v>
      </c>
      <c r="K183" s="218">
        <f t="shared" si="7"/>
        <v>672.75</v>
      </c>
      <c r="L183" s="219">
        <v>0</v>
      </c>
      <c r="M183" s="219">
        <v>0</v>
      </c>
      <c r="N183" s="219">
        <v>1024168.5</v>
      </c>
      <c r="O183" s="220">
        <f t="shared" si="8"/>
        <v>1024169</v>
      </c>
      <c r="P183" s="221">
        <v>0</v>
      </c>
      <c r="Q183" s="222">
        <v>1024169</v>
      </c>
      <c r="R183" s="223">
        <v>-495727</v>
      </c>
    </row>
    <row r="184" spans="1:18" ht="15">
      <c r="A184" s="225" t="s">
        <v>343</v>
      </c>
      <c r="B184" s="224">
        <v>0</v>
      </c>
      <c r="C184" s="216">
        <v>0</v>
      </c>
      <c r="D184" s="216">
        <v>0</v>
      </c>
      <c r="E184" s="216">
        <v>0</v>
      </c>
      <c r="F184" s="216">
        <v>19</v>
      </c>
      <c r="G184" s="216">
        <v>19</v>
      </c>
      <c r="H184" s="217">
        <f t="shared" si="6"/>
        <v>19</v>
      </c>
      <c r="I184" s="216">
        <v>39.5</v>
      </c>
      <c r="J184" s="216">
        <v>43</v>
      </c>
      <c r="K184" s="218">
        <f t="shared" si="7"/>
        <v>41.25</v>
      </c>
      <c r="L184" s="219">
        <v>0</v>
      </c>
      <c r="M184" s="219">
        <v>0</v>
      </c>
      <c r="N184" s="219">
        <v>147326</v>
      </c>
      <c r="O184" s="220">
        <f t="shared" si="8"/>
        <v>147326</v>
      </c>
      <c r="P184" s="221">
        <v>0</v>
      </c>
      <c r="Q184" s="222">
        <v>147326</v>
      </c>
      <c r="R184" s="223">
        <v>-41502</v>
      </c>
    </row>
    <row r="185" spans="1:18" ht="15">
      <c r="A185" s="225" t="s">
        <v>344</v>
      </c>
      <c r="B185" s="224">
        <v>0</v>
      </c>
      <c r="C185" s="216">
        <v>0</v>
      </c>
      <c r="D185" s="216">
        <v>0</v>
      </c>
      <c r="E185" s="216">
        <v>0</v>
      </c>
      <c r="F185" s="216">
        <v>2.5</v>
      </c>
      <c r="G185" s="216">
        <v>2.5</v>
      </c>
      <c r="H185" s="217">
        <f t="shared" si="6"/>
        <v>2.5</v>
      </c>
      <c r="I185" s="216">
        <v>114.5</v>
      </c>
      <c r="J185" s="216">
        <v>113.5</v>
      </c>
      <c r="K185" s="218">
        <f t="shared" si="7"/>
        <v>114</v>
      </c>
      <c r="L185" s="219">
        <v>0</v>
      </c>
      <c r="M185" s="219">
        <v>0</v>
      </c>
      <c r="N185" s="219">
        <v>19385</v>
      </c>
      <c r="O185" s="220">
        <f t="shared" si="8"/>
        <v>19385</v>
      </c>
      <c r="P185" s="221">
        <v>0</v>
      </c>
      <c r="Q185" s="222">
        <v>19385</v>
      </c>
      <c r="R185" s="223">
        <v>-1372</v>
      </c>
    </row>
    <row r="186" spans="1:18" ht="15">
      <c r="A186" s="225" t="s">
        <v>345</v>
      </c>
      <c r="B186" s="224">
        <v>0</v>
      </c>
      <c r="C186" s="216">
        <v>0</v>
      </c>
      <c r="D186" s="216">
        <v>0</v>
      </c>
      <c r="E186" s="216">
        <v>0</v>
      </c>
      <c r="F186" s="216">
        <v>10.5</v>
      </c>
      <c r="G186" s="216">
        <v>10.5</v>
      </c>
      <c r="H186" s="217">
        <f t="shared" si="6"/>
        <v>10.5</v>
      </c>
      <c r="I186" s="216">
        <v>147</v>
      </c>
      <c r="J186" s="216">
        <v>143</v>
      </c>
      <c r="K186" s="218">
        <f t="shared" si="7"/>
        <v>145</v>
      </c>
      <c r="L186" s="219">
        <v>0</v>
      </c>
      <c r="M186" s="219">
        <v>0</v>
      </c>
      <c r="N186" s="219">
        <v>81417</v>
      </c>
      <c r="O186" s="220">
        <f t="shared" si="8"/>
        <v>81417</v>
      </c>
      <c r="P186" s="221">
        <v>0</v>
      </c>
      <c r="Q186" s="222">
        <v>81417</v>
      </c>
      <c r="R186" s="223">
        <v>0</v>
      </c>
    </row>
    <row r="187" spans="1:18" ht="15">
      <c r="A187" s="225" t="s">
        <v>346</v>
      </c>
      <c r="B187" s="224">
        <v>40.5</v>
      </c>
      <c r="C187" s="216">
        <v>40.5</v>
      </c>
      <c r="D187" s="216">
        <v>0</v>
      </c>
      <c r="E187" s="216">
        <v>0</v>
      </c>
      <c r="F187" s="216">
        <v>13.5</v>
      </c>
      <c r="G187" s="216">
        <v>13.5</v>
      </c>
      <c r="H187" s="217">
        <f t="shared" si="6"/>
        <v>54</v>
      </c>
      <c r="I187" s="216">
        <v>167</v>
      </c>
      <c r="J187" s="216">
        <v>166</v>
      </c>
      <c r="K187" s="218">
        <f t="shared" si="7"/>
        <v>166.5</v>
      </c>
      <c r="L187" s="219">
        <v>314037</v>
      </c>
      <c r="M187" s="219">
        <v>0</v>
      </c>
      <c r="N187" s="219">
        <v>104679</v>
      </c>
      <c r="O187" s="220">
        <f t="shared" si="8"/>
        <v>418716</v>
      </c>
      <c r="P187" s="221">
        <v>0</v>
      </c>
      <c r="Q187" s="222">
        <v>418716</v>
      </c>
      <c r="R187" s="223">
        <v>-31399</v>
      </c>
    </row>
    <row r="188" spans="1:18" ht="15">
      <c r="A188" s="225" t="s">
        <v>202</v>
      </c>
      <c r="B188" s="224">
        <v>0</v>
      </c>
      <c r="C188" s="216">
        <v>0</v>
      </c>
      <c r="D188" s="216">
        <v>0</v>
      </c>
      <c r="E188" s="216">
        <v>0</v>
      </c>
      <c r="F188" s="216">
        <v>10</v>
      </c>
      <c r="G188" s="216">
        <v>10</v>
      </c>
      <c r="H188" s="217">
        <f t="shared" si="6"/>
        <v>10</v>
      </c>
      <c r="I188" s="216">
        <v>151</v>
      </c>
      <c r="J188" s="216">
        <v>149</v>
      </c>
      <c r="K188" s="218">
        <f t="shared" si="7"/>
        <v>150</v>
      </c>
      <c r="L188" s="219">
        <v>0</v>
      </c>
      <c r="M188" s="219">
        <v>0</v>
      </c>
      <c r="N188" s="219">
        <v>77540</v>
      </c>
      <c r="O188" s="220">
        <f t="shared" si="8"/>
        <v>77540</v>
      </c>
      <c r="P188" s="221">
        <v>0</v>
      </c>
      <c r="Q188" s="222">
        <v>77540</v>
      </c>
      <c r="R188" s="223">
        <v>-9112</v>
      </c>
    </row>
    <row r="189" spans="1:18" ht="15">
      <c r="A189" s="225" t="s">
        <v>347</v>
      </c>
      <c r="B189" s="224">
        <v>0</v>
      </c>
      <c r="C189" s="216">
        <v>0</v>
      </c>
      <c r="D189" s="216">
        <v>0</v>
      </c>
      <c r="E189" s="216">
        <v>0</v>
      </c>
      <c r="F189" s="216">
        <v>2</v>
      </c>
      <c r="G189" s="216">
        <v>2</v>
      </c>
      <c r="H189" s="217">
        <f t="shared" si="6"/>
        <v>2</v>
      </c>
      <c r="I189" s="216">
        <v>87.5</v>
      </c>
      <c r="J189" s="216">
        <v>87.5</v>
      </c>
      <c r="K189" s="218">
        <f t="shared" si="7"/>
        <v>87.5</v>
      </c>
      <c r="L189" s="219">
        <v>0</v>
      </c>
      <c r="M189" s="219">
        <v>0</v>
      </c>
      <c r="N189" s="219">
        <v>15508</v>
      </c>
      <c r="O189" s="220">
        <f t="shared" si="8"/>
        <v>15508</v>
      </c>
      <c r="P189" s="221">
        <v>0</v>
      </c>
      <c r="Q189" s="222">
        <v>15508</v>
      </c>
      <c r="R189" s="223">
        <v>0</v>
      </c>
    </row>
    <row r="190" spans="1:18" ht="15">
      <c r="A190" s="225" t="s">
        <v>167</v>
      </c>
      <c r="B190" s="224">
        <v>0</v>
      </c>
      <c r="C190" s="216">
        <v>0</v>
      </c>
      <c r="D190" s="216">
        <v>0</v>
      </c>
      <c r="E190" s="216">
        <v>0</v>
      </c>
      <c r="F190" s="216">
        <v>3.5</v>
      </c>
      <c r="G190" s="216">
        <v>3.5</v>
      </c>
      <c r="H190" s="217">
        <f t="shared" si="6"/>
        <v>3.5</v>
      </c>
      <c r="I190" s="216">
        <v>119</v>
      </c>
      <c r="J190" s="216">
        <v>118</v>
      </c>
      <c r="K190" s="218">
        <f t="shared" si="7"/>
        <v>118.5</v>
      </c>
      <c r="L190" s="219">
        <v>0</v>
      </c>
      <c r="M190" s="219">
        <v>0</v>
      </c>
      <c r="N190" s="219">
        <v>27139</v>
      </c>
      <c r="O190" s="220">
        <f t="shared" si="8"/>
        <v>27139</v>
      </c>
      <c r="P190" s="221">
        <v>0</v>
      </c>
      <c r="Q190" s="222">
        <v>27139</v>
      </c>
      <c r="R190" s="223">
        <v>-7129</v>
      </c>
    </row>
    <row r="191" spans="1:18" ht="15">
      <c r="A191" s="225" t="s">
        <v>168</v>
      </c>
      <c r="B191" s="224">
        <v>110.5</v>
      </c>
      <c r="C191" s="216">
        <v>109.5</v>
      </c>
      <c r="D191" s="216">
        <v>0</v>
      </c>
      <c r="E191" s="216">
        <v>0</v>
      </c>
      <c r="F191" s="216">
        <v>11.5</v>
      </c>
      <c r="G191" s="216">
        <v>11.5</v>
      </c>
      <c r="H191" s="217">
        <f t="shared" si="6"/>
        <v>121.5</v>
      </c>
      <c r="I191" s="216">
        <v>175</v>
      </c>
      <c r="J191" s="216">
        <v>175</v>
      </c>
      <c r="K191" s="218">
        <f t="shared" si="7"/>
        <v>175</v>
      </c>
      <c r="L191" s="219">
        <v>852940</v>
      </c>
      <c r="M191" s="219">
        <v>0</v>
      </c>
      <c r="N191" s="219">
        <v>89171</v>
      </c>
      <c r="O191" s="220">
        <f t="shared" si="8"/>
        <v>942111</v>
      </c>
      <c r="P191" s="221">
        <v>0</v>
      </c>
      <c r="Q191" s="222">
        <v>942111</v>
      </c>
      <c r="R191" s="223">
        <v>-413510</v>
      </c>
    </row>
    <row r="192" spans="1:18" ht="15">
      <c r="A192" s="225" t="s">
        <v>348</v>
      </c>
      <c r="B192" s="224">
        <v>0</v>
      </c>
      <c r="C192" s="216">
        <v>0</v>
      </c>
      <c r="D192" s="216">
        <v>63.5</v>
      </c>
      <c r="E192" s="216">
        <v>63</v>
      </c>
      <c r="F192" s="216">
        <v>0</v>
      </c>
      <c r="G192" s="216">
        <v>0</v>
      </c>
      <c r="H192" s="217">
        <f t="shared" si="6"/>
        <v>63.25</v>
      </c>
      <c r="I192" s="216">
        <v>197</v>
      </c>
      <c r="J192" s="216">
        <v>194</v>
      </c>
      <c r="K192" s="218">
        <f t="shared" si="7"/>
        <v>195.5</v>
      </c>
      <c r="L192" s="219">
        <v>0</v>
      </c>
      <c r="M192" s="219">
        <v>490440.5</v>
      </c>
      <c r="N192" s="219">
        <v>0</v>
      </c>
      <c r="O192" s="220">
        <f t="shared" si="8"/>
        <v>490441</v>
      </c>
      <c r="P192" s="221">
        <v>0</v>
      </c>
      <c r="Q192" s="222">
        <v>490441</v>
      </c>
      <c r="R192" s="223">
        <v>0</v>
      </c>
    </row>
    <row r="193" spans="1:18" ht="15">
      <c r="A193" s="225" t="s">
        <v>57</v>
      </c>
      <c r="B193" s="224">
        <v>681.6000000000008</v>
      </c>
      <c r="C193" s="216">
        <v>671.0000000000007</v>
      </c>
      <c r="D193" s="216">
        <v>0</v>
      </c>
      <c r="E193" s="216">
        <v>0</v>
      </c>
      <c r="F193" s="216">
        <v>0</v>
      </c>
      <c r="G193" s="216">
        <v>0</v>
      </c>
      <c r="H193" s="217">
        <f t="shared" si="6"/>
        <v>676.3</v>
      </c>
      <c r="I193" s="216">
        <v>795.4</v>
      </c>
      <c r="J193" s="216">
        <v>783</v>
      </c>
      <c r="K193" s="218">
        <f t="shared" si="7"/>
        <v>789.2</v>
      </c>
      <c r="L193" s="219">
        <v>5244030.2</v>
      </c>
      <c r="M193" s="219">
        <v>0</v>
      </c>
      <c r="N193" s="219">
        <v>0</v>
      </c>
      <c r="O193" s="220">
        <f t="shared" si="8"/>
        <v>5244030</v>
      </c>
      <c r="P193" s="221">
        <v>43875</v>
      </c>
      <c r="Q193" s="222">
        <v>5287905</v>
      </c>
      <c r="R193" s="223">
        <v>-4960511</v>
      </c>
    </row>
    <row r="194" spans="1:18" ht="15">
      <c r="A194" s="225" t="s">
        <v>169</v>
      </c>
      <c r="B194" s="224">
        <v>156</v>
      </c>
      <c r="C194" s="216">
        <v>161</v>
      </c>
      <c r="D194" s="216">
        <v>0</v>
      </c>
      <c r="E194" s="216">
        <v>0</v>
      </c>
      <c r="F194" s="216">
        <v>0</v>
      </c>
      <c r="G194" s="216">
        <v>0</v>
      </c>
      <c r="H194" s="217">
        <f t="shared" si="6"/>
        <v>158.5</v>
      </c>
      <c r="I194" s="216">
        <v>165</v>
      </c>
      <c r="J194" s="216">
        <v>161</v>
      </c>
      <c r="K194" s="218">
        <f t="shared" si="7"/>
        <v>163</v>
      </c>
      <c r="L194" s="219">
        <v>1229009</v>
      </c>
      <c r="M194" s="219">
        <v>0</v>
      </c>
      <c r="N194" s="219">
        <v>0</v>
      </c>
      <c r="O194" s="220">
        <f t="shared" si="8"/>
        <v>1229009</v>
      </c>
      <c r="P194" s="221">
        <v>0</v>
      </c>
      <c r="Q194" s="222">
        <v>1229009</v>
      </c>
      <c r="R194" s="223">
        <v>-179325</v>
      </c>
    </row>
    <row r="195" spans="1:18" ht="15">
      <c r="A195" s="225" t="s">
        <v>170</v>
      </c>
      <c r="B195" s="224">
        <v>0</v>
      </c>
      <c r="C195" s="216">
        <v>0</v>
      </c>
      <c r="D195" s="216">
        <v>0</v>
      </c>
      <c r="E195" s="216">
        <v>0</v>
      </c>
      <c r="F195" s="216">
        <v>41</v>
      </c>
      <c r="G195" s="216">
        <v>41</v>
      </c>
      <c r="H195" s="217">
        <f aca="true" t="shared" si="9" ref="H195:H258">ROUND(SUM(B195,C195,D195,E195,F195,G195)/2,2)</f>
        <v>41</v>
      </c>
      <c r="I195" s="216">
        <v>171</v>
      </c>
      <c r="J195" s="216">
        <v>171</v>
      </c>
      <c r="K195" s="218">
        <f aca="true" t="shared" si="10" ref="K195:K258">ROUND(AVERAGE(I195,J195),2)</f>
        <v>171</v>
      </c>
      <c r="L195" s="219">
        <v>0</v>
      </c>
      <c r="M195" s="219">
        <v>0</v>
      </c>
      <c r="N195" s="219">
        <v>317914</v>
      </c>
      <c r="O195" s="220">
        <f aca="true" t="shared" si="11" ref="O195:O258">ROUND(SUM(L195:N195),0)</f>
        <v>317914</v>
      </c>
      <c r="P195" s="221">
        <v>0</v>
      </c>
      <c r="Q195" s="222">
        <v>317914</v>
      </c>
      <c r="R195" s="223">
        <v>105043</v>
      </c>
    </row>
    <row r="196" spans="1:18" ht="15">
      <c r="A196" s="225" t="s">
        <v>349</v>
      </c>
      <c r="B196" s="224">
        <v>0</v>
      </c>
      <c r="C196" s="216">
        <v>0</v>
      </c>
      <c r="D196" s="216">
        <v>0</v>
      </c>
      <c r="E196" s="216">
        <v>0</v>
      </c>
      <c r="F196" s="216">
        <v>26</v>
      </c>
      <c r="G196" s="216">
        <v>26</v>
      </c>
      <c r="H196" s="217">
        <f t="shared" si="9"/>
        <v>26</v>
      </c>
      <c r="I196" s="216">
        <v>159</v>
      </c>
      <c r="J196" s="216">
        <v>161</v>
      </c>
      <c r="K196" s="218">
        <f t="shared" si="10"/>
        <v>160</v>
      </c>
      <c r="L196" s="219">
        <v>0</v>
      </c>
      <c r="M196" s="219">
        <v>0</v>
      </c>
      <c r="N196" s="219">
        <v>201604</v>
      </c>
      <c r="O196" s="220">
        <f t="shared" si="11"/>
        <v>201604</v>
      </c>
      <c r="P196" s="221">
        <v>0</v>
      </c>
      <c r="Q196" s="222">
        <v>201604</v>
      </c>
      <c r="R196" s="223">
        <v>25722</v>
      </c>
    </row>
    <row r="197" spans="1:18" ht="15">
      <c r="A197" s="225" t="s">
        <v>350</v>
      </c>
      <c r="B197" s="224">
        <v>5</v>
      </c>
      <c r="C197" s="216">
        <v>5</v>
      </c>
      <c r="D197" s="216">
        <v>0</v>
      </c>
      <c r="E197" s="216">
        <v>0</v>
      </c>
      <c r="F197" s="216">
        <v>10</v>
      </c>
      <c r="G197" s="216">
        <v>10</v>
      </c>
      <c r="H197" s="217">
        <f t="shared" si="9"/>
        <v>15</v>
      </c>
      <c r="I197" s="216">
        <v>43</v>
      </c>
      <c r="J197" s="216">
        <v>43.2</v>
      </c>
      <c r="K197" s="218">
        <f t="shared" si="10"/>
        <v>43.1</v>
      </c>
      <c r="L197" s="219">
        <v>38770</v>
      </c>
      <c r="M197" s="219">
        <v>0</v>
      </c>
      <c r="N197" s="219">
        <v>77540</v>
      </c>
      <c r="O197" s="220">
        <f t="shared" si="11"/>
        <v>116310</v>
      </c>
      <c r="P197" s="221">
        <v>0</v>
      </c>
      <c r="Q197" s="222">
        <v>116310</v>
      </c>
      <c r="R197" s="223">
        <v>-410588</v>
      </c>
    </row>
    <row r="198" spans="1:18" ht="15">
      <c r="A198" s="225" t="s">
        <v>58</v>
      </c>
      <c r="B198" s="224">
        <v>169.59999999999994</v>
      </c>
      <c r="C198" s="216">
        <v>168.39999999999995</v>
      </c>
      <c r="D198" s="216">
        <v>0</v>
      </c>
      <c r="E198" s="216">
        <v>0</v>
      </c>
      <c r="F198" s="216">
        <v>0</v>
      </c>
      <c r="G198" s="216">
        <v>0</v>
      </c>
      <c r="H198" s="217">
        <f t="shared" si="9"/>
        <v>169</v>
      </c>
      <c r="I198" s="216">
        <v>173.6</v>
      </c>
      <c r="J198" s="216">
        <v>172.4</v>
      </c>
      <c r="K198" s="218">
        <f t="shared" si="10"/>
        <v>173</v>
      </c>
      <c r="L198" s="219">
        <v>1310425.9999999998</v>
      </c>
      <c r="M198" s="219">
        <v>0</v>
      </c>
      <c r="N198" s="219">
        <v>0</v>
      </c>
      <c r="O198" s="220">
        <f t="shared" si="11"/>
        <v>1310426</v>
      </c>
      <c r="P198" s="221">
        <v>20281</v>
      </c>
      <c r="Q198" s="222">
        <v>1330707</v>
      </c>
      <c r="R198" s="223">
        <v>116162</v>
      </c>
    </row>
    <row r="199" spans="1:18" ht="15">
      <c r="A199" s="225" t="s">
        <v>351</v>
      </c>
      <c r="B199" s="224">
        <v>0</v>
      </c>
      <c r="C199" s="216">
        <v>0</v>
      </c>
      <c r="D199" s="216">
        <v>0</v>
      </c>
      <c r="E199" s="216">
        <v>0</v>
      </c>
      <c r="F199" s="216">
        <v>125</v>
      </c>
      <c r="G199" s="216">
        <v>124</v>
      </c>
      <c r="H199" s="217">
        <f t="shared" si="9"/>
        <v>124.5</v>
      </c>
      <c r="I199" s="216">
        <v>775.5</v>
      </c>
      <c r="J199" s="216">
        <v>776.5</v>
      </c>
      <c r="K199" s="218">
        <f t="shared" si="10"/>
        <v>776</v>
      </c>
      <c r="L199" s="219">
        <v>0</v>
      </c>
      <c r="M199" s="219">
        <v>0</v>
      </c>
      <c r="N199" s="219">
        <v>992182</v>
      </c>
      <c r="O199" s="220">
        <f t="shared" si="11"/>
        <v>992182</v>
      </c>
      <c r="P199" s="221">
        <v>0</v>
      </c>
      <c r="Q199" s="222">
        <v>992182</v>
      </c>
      <c r="R199" s="223">
        <v>-765982</v>
      </c>
    </row>
    <row r="200" spans="1:18" ht="15">
      <c r="A200" s="225" t="s">
        <v>203</v>
      </c>
      <c r="B200" s="224">
        <v>0</v>
      </c>
      <c r="C200" s="216">
        <v>0</v>
      </c>
      <c r="D200" s="216">
        <v>0</v>
      </c>
      <c r="E200" s="216">
        <v>0</v>
      </c>
      <c r="F200" s="216">
        <v>11</v>
      </c>
      <c r="G200" s="216">
        <v>10.5</v>
      </c>
      <c r="H200" s="217">
        <f t="shared" si="9"/>
        <v>10.75</v>
      </c>
      <c r="I200" s="216">
        <v>138.5</v>
      </c>
      <c r="J200" s="216">
        <v>140</v>
      </c>
      <c r="K200" s="218">
        <f t="shared" si="10"/>
        <v>139.25</v>
      </c>
      <c r="L200" s="219">
        <v>0</v>
      </c>
      <c r="M200" s="219">
        <v>0</v>
      </c>
      <c r="N200" s="219">
        <v>83355.5</v>
      </c>
      <c r="O200" s="220">
        <f t="shared" si="11"/>
        <v>83356</v>
      </c>
      <c r="P200" s="221">
        <v>0</v>
      </c>
      <c r="Q200" s="222">
        <v>83356</v>
      </c>
      <c r="R200" s="223">
        <v>6758</v>
      </c>
    </row>
    <row r="201" spans="1:18" ht="15">
      <c r="A201" s="225" t="s">
        <v>204</v>
      </c>
      <c r="B201" s="224">
        <v>0</v>
      </c>
      <c r="C201" s="216">
        <v>0</v>
      </c>
      <c r="D201" s="216">
        <v>0</v>
      </c>
      <c r="E201" s="216">
        <v>0</v>
      </c>
      <c r="F201" s="216">
        <v>8</v>
      </c>
      <c r="G201" s="216">
        <v>8</v>
      </c>
      <c r="H201" s="217">
        <f t="shared" si="9"/>
        <v>8</v>
      </c>
      <c r="I201" s="216">
        <v>38</v>
      </c>
      <c r="J201" s="216">
        <v>38</v>
      </c>
      <c r="K201" s="218">
        <f t="shared" si="10"/>
        <v>38</v>
      </c>
      <c r="L201" s="219">
        <v>0</v>
      </c>
      <c r="M201" s="219">
        <v>0</v>
      </c>
      <c r="N201" s="219">
        <v>62032</v>
      </c>
      <c r="O201" s="220">
        <f t="shared" si="11"/>
        <v>62032</v>
      </c>
      <c r="P201" s="221">
        <v>0</v>
      </c>
      <c r="Q201" s="222">
        <v>62032</v>
      </c>
      <c r="R201" s="223">
        <v>-19674</v>
      </c>
    </row>
    <row r="202" spans="1:18" ht="15">
      <c r="A202" s="225" t="s">
        <v>352</v>
      </c>
      <c r="B202" s="224">
        <v>0</v>
      </c>
      <c r="C202" s="216">
        <v>0</v>
      </c>
      <c r="D202" s="216">
        <v>0</v>
      </c>
      <c r="E202" s="216">
        <v>0</v>
      </c>
      <c r="F202" s="216">
        <v>1.5</v>
      </c>
      <c r="G202" s="216">
        <v>1.5</v>
      </c>
      <c r="H202" s="217">
        <f t="shared" si="9"/>
        <v>1.5</v>
      </c>
      <c r="I202" s="216">
        <v>28.5</v>
      </c>
      <c r="J202" s="216">
        <v>27</v>
      </c>
      <c r="K202" s="218">
        <f t="shared" si="10"/>
        <v>27.75</v>
      </c>
      <c r="L202" s="219">
        <v>0</v>
      </c>
      <c r="M202" s="219">
        <v>0</v>
      </c>
      <c r="N202" s="219">
        <v>11631</v>
      </c>
      <c r="O202" s="220">
        <f t="shared" si="11"/>
        <v>11631</v>
      </c>
      <c r="P202" s="221">
        <v>0</v>
      </c>
      <c r="Q202" s="222">
        <v>11631</v>
      </c>
      <c r="R202" s="223">
        <v>0</v>
      </c>
    </row>
    <row r="203" spans="1:18" ht="15">
      <c r="A203" s="225" t="s">
        <v>353</v>
      </c>
      <c r="B203" s="224">
        <v>0</v>
      </c>
      <c r="C203" s="216">
        <v>0</v>
      </c>
      <c r="D203" s="216">
        <v>0</v>
      </c>
      <c r="E203" s="216">
        <v>0</v>
      </c>
      <c r="F203" s="216">
        <v>15</v>
      </c>
      <c r="G203" s="216">
        <v>15</v>
      </c>
      <c r="H203" s="217">
        <f t="shared" si="9"/>
        <v>15</v>
      </c>
      <c r="I203" s="216">
        <v>309</v>
      </c>
      <c r="J203" s="216">
        <v>309</v>
      </c>
      <c r="K203" s="218">
        <f t="shared" si="10"/>
        <v>309</v>
      </c>
      <c r="L203" s="219">
        <v>0</v>
      </c>
      <c r="M203" s="219">
        <v>0</v>
      </c>
      <c r="N203" s="219">
        <v>116310</v>
      </c>
      <c r="O203" s="220">
        <f t="shared" si="11"/>
        <v>116310</v>
      </c>
      <c r="P203" s="221">
        <v>0</v>
      </c>
      <c r="Q203" s="222">
        <v>116310</v>
      </c>
      <c r="R203" s="223">
        <v>3699</v>
      </c>
    </row>
    <row r="204" spans="1:18" ht="15">
      <c r="A204" s="225" t="s">
        <v>354</v>
      </c>
      <c r="B204" s="224">
        <v>0</v>
      </c>
      <c r="C204" s="216">
        <v>0</v>
      </c>
      <c r="D204" s="216">
        <v>0</v>
      </c>
      <c r="E204" s="216">
        <v>0</v>
      </c>
      <c r="F204" s="216">
        <v>27</v>
      </c>
      <c r="G204" s="216">
        <v>27</v>
      </c>
      <c r="H204" s="217">
        <f t="shared" si="9"/>
        <v>27</v>
      </c>
      <c r="I204" s="216">
        <v>91.5</v>
      </c>
      <c r="J204" s="216">
        <v>91.5</v>
      </c>
      <c r="K204" s="218">
        <f t="shared" si="10"/>
        <v>91.5</v>
      </c>
      <c r="L204" s="219">
        <v>0</v>
      </c>
      <c r="M204" s="219">
        <v>0</v>
      </c>
      <c r="N204" s="219">
        <v>209358</v>
      </c>
      <c r="O204" s="220">
        <f t="shared" si="11"/>
        <v>209358</v>
      </c>
      <c r="P204" s="221">
        <v>0</v>
      </c>
      <c r="Q204" s="222">
        <v>209358</v>
      </c>
      <c r="R204" s="223">
        <v>0</v>
      </c>
    </row>
    <row r="205" spans="1:18" ht="15">
      <c r="A205" s="225" t="s">
        <v>355</v>
      </c>
      <c r="B205" s="224">
        <v>0</v>
      </c>
      <c r="C205" s="216">
        <v>0</v>
      </c>
      <c r="D205" s="216">
        <v>0</v>
      </c>
      <c r="E205" s="216">
        <v>0</v>
      </c>
      <c r="F205" s="216">
        <v>7.5</v>
      </c>
      <c r="G205" s="216">
        <v>7.5</v>
      </c>
      <c r="H205" s="217">
        <f t="shared" si="9"/>
        <v>7.5</v>
      </c>
      <c r="I205" s="216">
        <v>73.5</v>
      </c>
      <c r="J205" s="216">
        <v>74</v>
      </c>
      <c r="K205" s="218">
        <f t="shared" si="10"/>
        <v>73.75</v>
      </c>
      <c r="L205" s="219">
        <v>0</v>
      </c>
      <c r="M205" s="219">
        <v>0</v>
      </c>
      <c r="N205" s="219">
        <v>58155</v>
      </c>
      <c r="O205" s="220">
        <f t="shared" si="11"/>
        <v>58155</v>
      </c>
      <c r="P205" s="221">
        <v>0</v>
      </c>
      <c r="Q205" s="222">
        <v>58155</v>
      </c>
      <c r="R205" s="223">
        <v>-4953</v>
      </c>
    </row>
    <row r="206" spans="1:18" ht="15">
      <c r="A206" s="225" t="s">
        <v>74</v>
      </c>
      <c r="B206" s="224">
        <v>0</v>
      </c>
      <c r="C206" s="216">
        <v>0</v>
      </c>
      <c r="D206" s="216">
        <v>0</v>
      </c>
      <c r="E206" s="216">
        <v>0</v>
      </c>
      <c r="F206" s="216">
        <v>102.5</v>
      </c>
      <c r="G206" s="216">
        <v>95.5</v>
      </c>
      <c r="H206" s="217">
        <f t="shared" si="9"/>
        <v>99</v>
      </c>
      <c r="I206" s="216">
        <v>847</v>
      </c>
      <c r="J206" s="216">
        <v>840</v>
      </c>
      <c r="K206" s="218">
        <f t="shared" si="10"/>
        <v>843.5</v>
      </c>
      <c r="L206" s="219">
        <v>0</v>
      </c>
      <c r="M206" s="219">
        <v>0</v>
      </c>
      <c r="N206" s="219">
        <v>784765</v>
      </c>
      <c r="O206" s="220">
        <f t="shared" si="11"/>
        <v>784765</v>
      </c>
      <c r="P206" s="221">
        <v>0</v>
      </c>
      <c r="Q206" s="222">
        <v>784765</v>
      </c>
      <c r="R206" s="223">
        <v>-169233</v>
      </c>
    </row>
    <row r="207" spans="1:18" ht="15">
      <c r="A207" s="225" t="s">
        <v>356</v>
      </c>
      <c r="B207" s="224">
        <v>0</v>
      </c>
      <c r="C207" s="216">
        <v>0</v>
      </c>
      <c r="D207" s="216">
        <v>23</v>
      </c>
      <c r="E207" s="216">
        <v>23</v>
      </c>
      <c r="F207" s="216">
        <v>0</v>
      </c>
      <c r="G207" s="216">
        <v>0</v>
      </c>
      <c r="H207" s="217">
        <f t="shared" si="9"/>
        <v>23</v>
      </c>
      <c r="I207" s="216">
        <v>168</v>
      </c>
      <c r="J207" s="216">
        <v>167.5</v>
      </c>
      <c r="K207" s="218">
        <f t="shared" si="10"/>
        <v>167.75</v>
      </c>
      <c r="L207" s="219">
        <v>0</v>
      </c>
      <c r="M207" s="219">
        <v>178342</v>
      </c>
      <c r="N207" s="219">
        <v>0</v>
      </c>
      <c r="O207" s="220">
        <f t="shared" si="11"/>
        <v>178342</v>
      </c>
      <c r="P207" s="221">
        <v>0</v>
      </c>
      <c r="Q207" s="222">
        <v>178342</v>
      </c>
      <c r="R207" s="223">
        <v>-68390</v>
      </c>
    </row>
    <row r="208" spans="1:18" ht="15">
      <c r="A208" s="225" t="s">
        <v>357</v>
      </c>
      <c r="B208" s="224">
        <v>0</v>
      </c>
      <c r="C208" s="216">
        <v>0</v>
      </c>
      <c r="D208" s="216">
        <v>0</v>
      </c>
      <c r="E208" s="216">
        <v>0</v>
      </c>
      <c r="F208" s="216">
        <v>18.5</v>
      </c>
      <c r="G208" s="216">
        <v>18.5</v>
      </c>
      <c r="H208" s="217">
        <f t="shared" si="9"/>
        <v>18.5</v>
      </c>
      <c r="I208" s="216">
        <v>147</v>
      </c>
      <c r="J208" s="216">
        <v>148</v>
      </c>
      <c r="K208" s="218">
        <f t="shared" si="10"/>
        <v>147.5</v>
      </c>
      <c r="L208" s="219">
        <v>0</v>
      </c>
      <c r="M208" s="219">
        <v>0</v>
      </c>
      <c r="N208" s="219">
        <v>143449</v>
      </c>
      <c r="O208" s="220">
        <f t="shared" si="11"/>
        <v>143449</v>
      </c>
      <c r="P208" s="221">
        <v>0</v>
      </c>
      <c r="Q208" s="222">
        <v>143449</v>
      </c>
      <c r="R208" s="223">
        <v>-10112</v>
      </c>
    </row>
    <row r="209" spans="1:18" ht="15">
      <c r="A209" s="225" t="s">
        <v>171</v>
      </c>
      <c r="B209" s="224">
        <v>115.99999999999997</v>
      </c>
      <c r="C209" s="216">
        <v>113.99999999999997</v>
      </c>
      <c r="D209" s="216">
        <v>0</v>
      </c>
      <c r="E209" s="216">
        <v>0</v>
      </c>
      <c r="F209" s="216">
        <v>16.2</v>
      </c>
      <c r="G209" s="216">
        <v>16.2</v>
      </c>
      <c r="H209" s="217">
        <f t="shared" si="9"/>
        <v>131.2</v>
      </c>
      <c r="I209" s="216">
        <v>234.4</v>
      </c>
      <c r="J209" s="216">
        <v>232.4</v>
      </c>
      <c r="K209" s="218">
        <f t="shared" si="10"/>
        <v>233.4</v>
      </c>
      <c r="L209" s="219">
        <v>891710.0000000001</v>
      </c>
      <c r="M209" s="219">
        <v>0</v>
      </c>
      <c r="N209" s="219">
        <v>125614.8</v>
      </c>
      <c r="O209" s="220">
        <f t="shared" si="11"/>
        <v>1017325</v>
      </c>
      <c r="P209" s="221">
        <v>0</v>
      </c>
      <c r="Q209" s="222">
        <v>1017325</v>
      </c>
      <c r="R209" s="223">
        <v>122297</v>
      </c>
    </row>
    <row r="210" spans="1:18" ht="15">
      <c r="A210" s="225" t="s">
        <v>358</v>
      </c>
      <c r="B210" s="224">
        <v>0</v>
      </c>
      <c r="C210" s="216">
        <v>0</v>
      </c>
      <c r="D210" s="216">
        <v>0</v>
      </c>
      <c r="E210" s="216">
        <v>0</v>
      </c>
      <c r="F210" s="216">
        <v>7</v>
      </c>
      <c r="G210" s="216">
        <v>7</v>
      </c>
      <c r="H210" s="217">
        <f t="shared" si="9"/>
        <v>7</v>
      </c>
      <c r="I210" s="216">
        <v>104.5</v>
      </c>
      <c r="J210" s="216">
        <v>106.5</v>
      </c>
      <c r="K210" s="218">
        <f t="shared" si="10"/>
        <v>105.5</v>
      </c>
      <c r="L210" s="219">
        <v>0</v>
      </c>
      <c r="M210" s="219">
        <v>0</v>
      </c>
      <c r="N210" s="219">
        <v>54278</v>
      </c>
      <c r="O210" s="220">
        <f t="shared" si="11"/>
        <v>54278</v>
      </c>
      <c r="P210" s="221">
        <v>0</v>
      </c>
      <c r="Q210" s="222">
        <v>54278</v>
      </c>
      <c r="R210" s="223">
        <v>0</v>
      </c>
    </row>
    <row r="211" spans="1:18" ht="15">
      <c r="A211" s="225" t="s">
        <v>359</v>
      </c>
      <c r="B211" s="224">
        <v>0</v>
      </c>
      <c r="C211" s="216">
        <v>0</v>
      </c>
      <c r="D211" s="216">
        <v>0</v>
      </c>
      <c r="E211" s="216">
        <v>0</v>
      </c>
      <c r="F211" s="216">
        <v>31.5</v>
      </c>
      <c r="G211" s="216">
        <v>29.5</v>
      </c>
      <c r="H211" s="217">
        <f t="shared" si="9"/>
        <v>30.5</v>
      </c>
      <c r="I211" s="216">
        <v>119.5</v>
      </c>
      <c r="J211" s="216">
        <v>120</v>
      </c>
      <c r="K211" s="218">
        <f t="shared" si="10"/>
        <v>119.75</v>
      </c>
      <c r="L211" s="219">
        <v>0</v>
      </c>
      <c r="M211" s="219">
        <v>0</v>
      </c>
      <c r="N211" s="219">
        <v>236497</v>
      </c>
      <c r="O211" s="220">
        <f t="shared" si="11"/>
        <v>236497</v>
      </c>
      <c r="P211" s="221">
        <v>0</v>
      </c>
      <c r="Q211" s="222">
        <v>236497</v>
      </c>
      <c r="R211" s="223">
        <v>0</v>
      </c>
    </row>
    <row r="212" spans="1:18" ht="15">
      <c r="A212" s="225" t="s">
        <v>360</v>
      </c>
      <c r="B212" s="224">
        <v>0</v>
      </c>
      <c r="C212" s="216">
        <v>0</v>
      </c>
      <c r="D212" s="216">
        <v>0</v>
      </c>
      <c r="E212" s="216">
        <v>0</v>
      </c>
      <c r="F212" s="216">
        <v>39</v>
      </c>
      <c r="G212" s="216">
        <v>39</v>
      </c>
      <c r="H212" s="217">
        <f t="shared" si="9"/>
        <v>39</v>
      </c>
      <c r="I212" s="216">
        <v>121</v>
      </c>
      <c r="J212" s="216">
        <v>127</v>
      </c>
      <c r="K212" s="218">
        <f t="shared" si="10"/>
        <v>124</v>
      </c>
      <c r="L212" s="219">
        <v>0</v>
      </c>
      <c r="M212" s="219">
        <v>0</v>
      </c>
      <c r="N212" s="219">
        <v>302406</v>
      </c>
      <c r="O212" s="220">
        <f t="shared" si="11"/>
        <v>302406</v>
      </c>
      <c r="P212" s="221">
        <v>0</v>
      </c>
      <c r="Q212" s="222">
        <v>302406</v>
      </c>
      <c r="R212" s="223">
        <v>-22420</v>
      </c>
    </row>
    <row r="213" spans="1:18" ht="15">
      <c r="A213" s="225" t="s">
        <v>361</v>
      </c>
      <c r="B213" s="224">
        <v>0</v>
      </c>
      <c r="C213" s="216">
        <v>0</v>
      </c>
      <c r="D213" s="216">
        <v>0</v>
      </c>
      <c r="E213" s="216">
        <v>0</v>
      </c>
      <c r="F213" s="216">
        <v>34.5</v>
      </c>
      <c r="G213" s="216">
        <v>34.5</v>
      </c>
      <c r="H213" s="217">
        <f t="shared" si="9"/>
        <v>34.5</v>
      </c>
      <c r="I213" s="216">
        <v>188</v>
      </c>
      <c r="J213" s="216">
        <v>187</v>
      </c>
      <c r="K213" s="218">
        <f t="shared" si="10"/>
        <v>187.5</v>
      </c>
      <c r="L213" s="219">
        <v>0</v>
      </c>
      <c r="M213" s="219">
        <v>0</v>
      </c>
      <c r="N213" s="219">
        <v>267513</v>
      </c>
      <c r="O213" s="220">
        <f t="shared" si="11"/>
        <v>267513</v>
      </c>
      <c r="P213" s="221">
        <v>0</v>
      </c>
      <c r="Q213" s="222">
        <v>267513</v>
      </c>
      <c r="R213" s="223">
        <v>65405</v>
      </c>
    </row>
    <row r="214" spans="1:18" ht="15">
      <c r="A214" s="225" t="s">
        <v>362</v>
      </c>
      <c r="B214" s="224">
        <v>0</v>
      </c>
      <c r="C214" s="216">
        <v>0</v>
      </c>
      <c r="D214" s="216">
        <v>0</v>
      </c>
      <c r="E214" s="216">
        <v>0</v>
      </c>
      <c r="F214" s="216">
        <v>26</v>
      </c>
      <c r="G214" s="216">
        <v>26</v>
      </c>
      <c r="H214" s="217">
        <f t="shared" si="9"/>
        <v>26</v>
      </c>
      <c r="I214" s="216">
        <v>247</v>
      </c>
      <c r="J214" s="216">
        <v>247</v>
      </c>
      <c r="K214" s="218">
        <f t="shared" si="10"/>
        <v>247</v>
      </c>
      <c r="L214" s="219">
        <v>0</v>
      </c>
      <c r="M214" s="219">
        <v>0</v>
      </c>
      <c r="N214" s="219">
        <v>201604</v>
      </c>
      <c r="O214" s="220">
        <f t="shared" si="11"/>
        <v>201604</v>
      </c>
      <c r="P214" s="221">
        <v>0</v>
      </c>
      <c r="Q214" s="222">
        <v>201604</v>
      </c>
      <c r="R214" s="223">
        <v>-44003</v>
      </c>
    </row>
    <row r="215" spans="1:18" ht="15">
      <c r="A215" s="225" t="s">
        <v>363</v>
      </c>
      <c r="B215" s="224">
        <v>0</v>
      </c>
      <c r="C215" s="216">
        <v>0</v>
      </c>
      <c r="D215" s="216">
        <v>0</v>
      </c>
      <c r="E215" s="216">
        <v>0</v>
      </c>
      <c r="F215" s="216">
        <v>12</v>
      </c>
      <c r="G215" s="216">
        <v>12</v>
      </c>
      <c r="H215" s="217">
        <f t="shared" si="9"/>
        <v>12</v>
      </c>
      <c r="I215" s="216">
        <v>93</v>
      </c>
      <c r="J215" s="216">
        <v>94</v>
      </c>
      <c r="K215" s="218">
        <f t="shared" si="10"/>
        <v>93.5</v>
      </c>
      <c r="L215" s="219">
        <v>0</v>
      </c>
      <c r="M215" s="219">
        <v>0</v>
      </c>
      <c r="N215" s="219">
        <v>93048</v>
      </c>
      <c r="O215" s="220">
        <f t="shared" si="11"/>
        <v>93048</v>
      </c>
      <c r="P215" s="221">
        <v>0</v>
      </c>
      <c r="Q215" s="222">
        <v>93048</v>
      </c>
      <c r="R215" s="223">
        <v>-5782</v>
      </c>
    </row>
    <row r="216" spans="1:18" ht="15">
      <c r="A216" s="225" t="s">
        <v>364</v>
      </c>
      <c r="B216" s="224">
        <v>0</v>
      </c>
      <c r="C216" s="216">
        <v>0</v>
      </c>
      <c r="D216" s="216">
        <v>0</v>
      </c>
      <c r="E216" s="216">
        <v>0</v>
      </c>
      <c r="F216" s="216">
        <v>7</v>
      </c>
      <c r="G216" s="216">
        <v>7</v>
      </c>
      <c r="H216" s="217">
        <f t="shared" si="9"/>
        <v>7</v>
      </c>
      <c r="I216" s="216">
        <v>63.5</v>
      </c>
      <c r="J216" s="216">
        <v>62.5</v>
      </c>
      <c r="K216" s="218">
        <f t="shared" si="10"/>
        <v>63</v>
      </c>
      <c r="L216" s="219">
        <v>0</v>
      </c>
      <c r="M216" s="219">
        <v>0</v>
      </c>
      <c r="N216" s="219">
        <v>54278</v>
      </c>
      <c r="O216" s="220">
        <f t="shared" si="11"/>
        <v>54278</v>
      </c>
      <c r="P216" s="221">
        <v>0</v>
      </c>
      <c r="Q216" s="222">
        <v>54278</v>
      </c>
      <c r="R216" s="223">
        <v>-4983</v>
      </c>
    </row>
    <row r="217" spans="1:18" ht="15">
      <c r="A217" s="225" t="s">
        <v>365</v>
      </c>
      <c r="B217" s="224">
        <v>0</v>
      </c>
      <c r="C217" s="216">
        <v>0</v>
      </c>
      <c r="D217" s="216">
        <v>0</v>
      </c>
      <c r="E217" s="216">
        <v>0</v>
      </c>
      <c r="F217" s="216">
        <v>39.5</v>
      </c>
      <c r="G217" s="216">
        <v>39.5</v>
      </c>
      <c r="H217" s="217">
        <f t="shared" si="9"/>
        <v>39.5</v>
      </c>
      <c r="I217" s="216">
        <v>54.5</v>
      </c>
      <c r="J217" s="216">
        <v>55.5</v>
      </c>
      <c r="K217" s="218">
        <f t="shared" si="10"/>
        <v>55</v>
      </c>
      <c r="L217" s="219">
        <v>0</v>
      </c>
      <c r="M217" s="219">
        <v>0</v>
      </c>
      <c r="N217" s="219">
        <v>306283</v>
      </c>
      <c r="O217" s="220">
        <f t="shared" si="11"/>
        <v>306283</v>
      </c>
      <c r="P217" s="221">
        <v>0</v>
      </c>
      <c r="Q217" s="222">
        <v>306283</v>
      </c>
      <c r="R217" s="223">
        <v>-122211</v>
      </c>
    </row>
    <row r="218" spans="1:18" ht="15">
      <c r="A218" s="225" t="s">
        <v>366</v>
      </c>
      <c r="B218" s="224">
        <v>0</v>
      </c>
      <c r="C218" s="216">
        <v>0</v>
      </c>
      <c r="D218" s="216">
        <v>0</v>
      </c>
      <c r="E218" s="216">
        <v>0</v>
      </c>
      <c r="F218" s="216">
        <v>24.5</v>
      </c>
      <c r="G218" s="216">
        <v>24.5</v>
      </c>
      <c r="H218" s="217">
        <f t="shared" si="9"/>
        <v>24.5</v>
      </c>
      <c r="I218" s="216">
        <v>154</v>
      </c>
      <c r="J218" s="216">
        <v>155</v>
      </c>
      <c r="K218" s="218">
        <f t="shared" si="10"/>
        <v>154.5</v>
      </c>
      <c r="L218" s="219">
        <v>0</v>
      </c>
      <c r="M218" s="219">
        <v>0</v>
      </c>
      <c r="N218" s="219">
        <v>189973</v>
      </c>
      <c r="O218" s="220">
        <f t="shared" si="11"/>
        <v>189973</v>
      </c>
      <c r="P218" s="221">
        <v>0</v>
      </c>
      <c r="Q218" s="222">
        <v>189973</v>
      </c>
      <c r="R218" s="223">
        <v>10919</v>
      </c>
    </row>
    <row r="219" spans="1:18" ht="15">
      <c r="A219" s="225" t="s">
        <v>367</v>
      </c>
      <c r="B219" s="224">
        <v>8.5</v>
      </c>
      <c r="C219" s="216">
        <v>8.5</v>
      </c>
      <c r="D219" s="216">
        <v>0</v>
      </c>
      <c r="E219" s="216">
        <v>0</v>
      </c>
      <c r="F219" s="216">
        <v>3.5</v>
      </c>
      <c r="G219" s="216">
        <v>3.5</v>
      </c>
      <c r="H219" s="217">
        <f t="shared" si="9"/>
        <v>12</v>
      </c>
      <c r="I219" s="216">
        <v>51</v>
      </c>
      <c r="J219" s="216">
        <v>50</v>
      </c>
      <c r="K219" s="218">
        <f t="shared" si="10"/>
        <v>50.5</v>
      </c>
      <c r="L219" s="219">
        <v>65909</v>
      </c>
      <c r="M219" s="219">
        <v>0</v>
      </c>
      <c r="N219" s="219">
        <v>27139</v>
      </c>
      <c r="O219" s="220">
        <f t="shared" si="11"/>
        <v>93048</v>
      </c>
      <c r="P219" s="221">
        <v>0</v>
      </c>
      <c r="Q219" s="222">
        <v>93048</v>
      </c>
      <c r="R219" s="223">
        <v>0</v>
      </c>
    </row>
    <row r="220" spans="1:18" ht="15">
      <c r="A220" s="225" t="s">
        <v>368</v>
      </c>
      <c r="B220" s="224">
        <v>0</v>
      </c>
      <c r="C220" s="216">
        <v>0</v>
      </c>
      <c r="D220" s="216">
        <v>0</v>
      </c>
      <c r="E220" s="216">
        <v>0</v>
      </c>
      <c r="F220" s="216">
        <v>8.5</v>
      </c>
      <c r="G220" s="216">
        <v>8.5</v>
      </c>
      <c r="H220" s="217">
        <f t="shared" si="9"/>
        <v>8.5</v>
      </c>
      <c r="I220" s="216">
        <v>73.5</v>
      </c>
      <c r="J220" s="216">
        <v>74</v>
      </c>
      <c r="K220" s="218">
        <f t="shared" si="10"/>
        <v>73.75</v>
      </c>
      <c r="L220" s="219">
        <v>0</v>
      </c>
      <c r="M220" s="219">
        <v>0</v>
      </c>
      <c r="N220" s="219">
        <v>65909</v>
      </c>
      <c r="O220" s="220">
        <f t="shared" si="11"/>
        <v>65909</v>
      </c>
      <c r="P220" s="221">
        <v>0</v>
      </c>
      <c r="Q220" s="222">
        <v>65909</v>
      </c>
      <c r="R220" s="223">
        <v>0</v>
      </c>
    </row>
    <row r="221" spans="1:18" ht="15">
      <c r="A221" s="225" t="s">
        <v>369</v>
      </c>
      <c r="B221" s="224">
        <v>0</v>
      </c>
      <c r="C221" s="216">
        <v>0</v>
      </c>
      <c r="D221" s="216">
        <v>0</v>
      </c>
      <c r="E221" s="216">
        <v>0</v>
      </c>
      <c r="F221" s="216">
        <v>11</v>
      </c>
      <c r="G221" s="216">
        <v>11</v>
      </c>
      <c r="H221" s="217">
        <f t="shared" si="9"/>
        <v>11</v>
      </c>
      <c r="I221" s="216">
        <v>208</v>
      </c>
      <c r="J221" s="216">
        <v>205.5</v>
      </c>
      <c r="K221" s="218">
        <f t="shared" si="10"/>
        <v>206.75</v>
      </c>
      <c r="L221" s="219">
        <v>0</v>
      </c>
      <c r="M221" s="219">
        <v>0</v>
      </c>
      <c r="N221" s="219">
        <v>85294</v>
      </c>
      <c r="O221" s="220">
        <f t="shared" si="11"/>
        <v>85294</v>
      </c>
      <c r="P221" s="221">
        <v>0</v>
      </c>
      <c r="Q221" s="222">
        <v>85294</v>
      </c>
      <c r="R221" s="223">
        <v>0</v>
      </c>
    </row>
    <row r="222" spans="1:18" ht="15">
      <c r="A222" s="225" t="s">
        <v>370</v>
      </c>
      <c r="B222" s="224">
        <v>5</v>
      </c>
      <c r="C222" s="216">
        <v>5</v>
      </c>
      <c r="D222" s="216">
        <v>0</v>
      </c>
      <c r="E222" s="216">
        <v>0</v>
      </c>
      <c r="F222" s="216">
        <v>17</v>
      </c>
      <c r="G222" s="216">
        <v>17</v>
      </c>
      <c r="H222" s="217">
        <f t="shared" si="9"/>
        <v>22</v>
      </c>
      <c r="I222" s="216">
        <v>248.5</v>
      </c>
      <c r="J222" s="216">
        <v>248.5</v>
      </c>
      <c r="K222" s="218">
        <f t="shared" si="10"/>
        <v>248.5</v>
      </c>
      <c r="L222" s="219">
        <v>38770</v>
      </c>
      <c r="M222" s="219">
        <v>0</v>
      </c>
      <c r="N222" s="219">
        <v>131818</v>
      </c>
      <c r="O222" s="220">
        <f t="shared" si="11"/>
        <v>170588</v>
      </c>
      <c r="P222" s="221">
        <v>0</v>
      </c>
      <c r="Q222" s="222">
        <v>170588</v>
      </c>
      <c r="R222" s="223">
        <v>-1428</v>
      </c>
    </row>
    <row r="223" spans="1:18" ht="15">
      <c r="A223" s="225" t="s">
        <v>371</v>
      </c>
      <c r="B223" s="224">
        <v>43.5</v>
      </c>
      <c r="C223" s="216">
        <v>47</v>
      </c>
      <c r="D223" s="216">
        <v>0</v>
      </c>
      <c r="E223" s="216">
        <v>0</v>
      </c>
      <c r="F223" s="216">
        <v>13.5</v>
      </c>
      <c r="G223" s="216">
        <v>13.5</v>
      </c>
      <c r="H223" s="217">
        <f t="shared" si="9"/>
        <v>58.75</v>
      </c>
      <c r="I223" s="216">
        <v>123</v>
      </c>
      <c r="J223" s="216">
        <v>124.5</v>
      </c>
      <c r="K223" s="218">
        <f t="shared" si="10"/>
        <v>123.75</v>
      </c>
      <c r="L223" s="219">
        <v>350868.5</v>
      </c>
      <c r="M223" s="219">
        <v>0</v>
      </c>
      <c r="N223" s="219">
        <v>104679</v>
      </c>
      <c r="O223" s="220">
        <f t="shared" si="11"/>
        <v>455548</v>
      </c>
      <c r="P223" s="221">
        <v>0</v>
      </c>
      <c r="Q223" s="222">
        <v>455548</v>
      </c>
      <c r="R223" s="223">
        <v>-206844</v>
      </c>
    </row>
    <row r="224" spans="1:18" ht="15">
      <c r="A224" s="225" t="s">
        <v>372</v>
      </c>
      <c r="B224" s="224">
        <v>115</v>
      </c>
      <c r="C224" s="216">
        <v>106</v>
      </c>
      <c r="D224" s="216">
        <v>0</v>
      </c>
      <c r="E224" s="216">
        <v>0</v>
      </c>
      <c r="F224" s="216">
        <v>0</v>
      </c>
      <c r="G224" s="216">
        <v>0</v>
      </c>
      <c r="H224" s="217">
        <f t="shared" si="9"/>
        <v>110.5</v>
      </c>
      <c r="I224" s="216">
        <v>116</v>
      </c>
      <c r="J224" s="216">
        <v>107</v>
      </c>
      <c r="K224" s="218">
        <f t="shared" si="10"/>
        <v>111.5</v>
      </c>
      <c r="L224" s="219">
        <v>856817</v>
      </c>
      <c r="M224" s="219">
        <v>0</v>
      </c>
      <c r="N224" s="219">
        <v>0</v>
      </c>
      <c r="O224" s="220">
        <f t="shared" si="11"/>
        <v>856817</v>
      </c>
      <c r="P224" s="221">
        <v>0</v>
      </c>
      <c r="Q224" s="222">
        <v>856817</v>
      </c>
      <c r="R224" s="223">
        <v>-531844</v>
      </c>
    </row>
    <row r="225" spans="1:18" ht="15">
      <c r="A225" s="225" t="s">
        <v>373</v>
      </c>
      <c r="B225" s="224">
        <v>0</v>
      </c>
      <c r="C225" s="216">
        <v>0</v>
      </c>
      <c r="D225" s="216">
        <v>0</v>
      </c>
      <c r="E225" s="216">
        <v>0</v>
      </c>
      <c r="F225" s="216">
        <v>38</v>
      </c>
      <c r="G225" s="216">
        <v>38</v>
      </c>
      <c r="H225" s="217">
        <f t="shared" si="9"/>
        <v>38</v>
      </c>
      <c r="I225" s="216">
        <v>224</v>
      </c>
      <c r="J225" s="216">
        <v>228</v>
      </c>
      <c r="K225" s="218">
        <f t="shared" si="10"/>
        <v>226</v>
      </c>
      <c r="L225" s="219">
        <v>0</v>
      </c>
      <c r="M225" s="219">
        <v>0</v>
      </c>
      <c r="N225" s="219">
        <v>294652</v>
      </c>
      <c r="O225" s="220">
        <f t="shared" si="11"/>
        <v>294652</v>
      </c>
      <c r="P225" s="221">
        <v>0</v>
      </c>
      <c r="Q225" s="222">
        <v>294652</v>
      </c>
      <c r="R225" s="223">
        <v>112202</v>
      </c>
    </row>
    <row r="226" spans="1:18" ht="15">
      <c r="A226" s="225" t="s">
        <v>374</v>
      </c>
      <c r="B226" s="224">
        <v>0</v>
      </c>
      <c r="C226" s="216">
        <v>0</v>
      </c>
      <c r="D226" s="216">
        <v>0</v>
      </c>
      <c r="E226" s="216">
        <v>0</v>
      </c>
      <c r="F226" s="216">
        <v>33</v>
      </c>
      <c r="G226" s="216">
        <v>32</v>
      </c>
      <c r="H226" s="217">
        <f t="shared" si="9"/>
        <v>32.5</v>
      </c>
      <c r="I226" s="216">
        <v>153</v>
      </c>
      <c r="J226" s="216">
        <v>151</v>
      </c>
      <c r="K226" s="218">
        <f t="shared" si="10"/>
        <v>152</v>
      </c>
      <c r="L226" s="219">
        <v>0</v>
      </c>
      <c r="M226" s="219">
        <v>0</v>
      </c>
      <c r="N226" s="219">
        <v>252005</v>
      </c>
      <c r="O226" s="220">
        <f t="shared" si="11"/>
        <v>252005</v>
      </c>
      <c r="P226" s="221">
        <v>0</v>
      </c>
      <c r="Q226" s="222">
        <v>252005</v>
      </c>
      <c r="R226" s="223">
        <v>32210</v>
      </c>
    </row>
    <row r="227" spans="1:18" ht="15">
      <c r="A227" s="225" t="s">
        <v>172</v>
      </c>
      <c r="B227" s="224">
        <v>145</v>
      </c>
      <c r="C227" s="216">
        <v>143.5</v>
      </c>
      <c r="D227" s="216">
        <v>0</v>
      </c>
      <c r="E227" s="216">
        <v>0</v>
      </c>
      <c r="F227" s="216">
        <v>0</v>
      </c>
      <c r="G227" s="216">
        <v>0</v>
      </c>
      <c r="H227" s="217">
        <f t="shared" si="9"/>
        <v>144.25</v>
      </c>
      <c r="I227" s="216">
        <v>146.5</v>
      </c>
      <c r="J227" s="216">
        <v>144.5</v>
      </c>
      <c r="K227" s="218">
        <f t="shared" si="10"/>
        <v>145.5</v>
      </c>
      <c r="L227" s="219">
        <v>1118514.5</v>
      </c>
      <c r="M227" s="219">
        <v>0</v>
      </c>
      <c r="N227" s="219">
        <v>0</v>
      </c>
      <c r="O227" s="220">
        <f t="shared" si="11"/>
        <v>1118515</v>
      </c>
      <c r="P227" s="221">
        <v>18298</v>
      </c>
      <c r="Q227" s="222">
        <v>1136813</v>
      </c>
      <c r="R227" s="223">
        <v>-120283</v>
      </c>
    </row>
    <row r="228" spans="1:18" ht="15">
      <c r="A228" s="225" t="s">
        <v>173</v>
      </c>
      <c r="B228" s="224">
        <v>294.6</v>
      </c>
      <c r="C228" s="216">
        <v>300.4000000000001</v>
      </c>
      <c r="D228" s="216">
        <v>0</v>
      </c>
      <c r="E228" s="216">
        <v>0</v>
      </c>
      <c r="F228" s="216">
        <v>10.6</v>
      </c>
      <c r="G228" s="216">
        <v>10.6</v>
      </c>
      <c r="H228" s="217">
        <f t="shared" si="9"/>
        <v>308.1</v>
      </c>
      <c r="I228" s="216">
        <v>310.2</v>
      </c>
      <c r="J228" s="216">
        <v>318.6</v>
      </c>
      <c r="K228" s="218">
        <f t="shared" si="10"/>
        <v>314.4</v>
      </c>
      <c r="L228" s="219">
        <v>2306814.999999999</v>
      </c>
      <c r="M228" s="219">
        <v>0</v>
      </c>
      <c r="N228" s="219">
        <v>82192.4</v>
      </c>
      <c r="O228" s="220">
        <f t="shared" si="11"/>
        <v>2389007</v>
      </c>
      <c r="P228" s="221">
        <v>0</v>
      </c>
      <c r="Q228" s="222">
        <v>2389007</v>
      </c>
      <c r="R228" s="223">
        <v>406232</v>
      </c>
    </row>
    <row r="229" spans="1:18" ht="15">
      <c r="A229" s="225" t="s">
        <v>375</v>
      </c>
      <c r="B229" s="224">
        <v>0</v>
      </c>
      <c r="C229" s="216">
        <v>0</v>
      </c>
      <c r="D229" s="216">
        <v>33</v>
      </c>
      <c r="E229" s="216">
        <v>33</v>
      </c>
      <c r="F229" s="216">
        <v>0</v>
      </c>
      <c r="G229" s="216">
        <v>0</v>
      </c>
      <c r="H229" s="217">
        <f t="shared" si="9"/>
        <v>33</v>
      </c>
      <c r="I229" s="216">
        <v>148</v>
      </c>
      <c r="J229" s="216">
        <v>148</v>
      </c>
      <c r="K229" s="218">
        <f t="shared" si="10"/>
        <v>148</v>
      </c>
      <c r="L229" s="219">
        <v>0</v>
      </c>
      <c r="M229" s="219">
        <v>255882</v>
      </c>
      <c r="N229" s="219">
        <v>0</v>
      </c>
      <c r="O229" s="220">
        <f t="shared" si="11"/>
        <v>255882</v>
      </c>
      <c r="P229" s="221">
        <v>0</v>
      </c>
      <c r="Q229" s="222">
        <v>255882</v>
      </c>
      <c r="R229" s="223">
        <v>0</v>
      </c>
    </row>
    <row r="230" spans="1:18" ht="15">
      <c r="A230" s="225" t="s">
        <v>174</v>
      </c>
      <c r="B230" s="224">
        <v>262.19999999999993</v>
      </c>
      <c r="C230" s="216">
        <v>259.5999999999999</v>
      </c>
      <c r="D230" s="216">
        <v>0</v>
      </c>
      <c r="E230" s="216">
        <v>0</v>
      </c>
      <c r="F230" s="216">
        <v>7</v>
      </c>
      <c r="G230" s="216">
        <v>7</v>
      </c>
      <c r="H230" s="217">
        <f t="shared" si="9"/>
        <v>267.9</v>
      </c>
      <c r="I230" s="216">
        <v>286.2</v>
      </c>
      <c r="J230" s="216">
        <v>283.6</v>
      </c>
      <c r="K230" s="218">
        <f t="shared" si="10"/>
        <v>284.9</v>
      </c>
      <c r="L230" s="219">
        <v>2023018.5999999994</v>
      </c>
      <c r="M230" s="219">
        <v>0</v>
      </c>
      <c r="N230" s="219">
        <v>54278</v>
      </c>
      <c r="O230" s="220">
        <f t="shared" si="11"/>
        <v>2077297</v>
      </c>
      <c r="P230" s="221">
        <v>0</v>
      </c>
      <c r="Q230" s="222">
        <v>2077297</v>
      </c>
      <c r="R230" s="223">
        <v>449130</v>
      </c>
    </row>
    <row r="231" spans="1:18" ht="15">
      <c r="A231" s="225" t="s">
        <v>376</v>
      </c>
      <c r="B231" s="224">
        <v>0</v>
      </c>
      <c r="C231" s="216">
        <v>0</v>
      </c>
      <c r="D231" s="216">
        <v>0</v>
      </c>
      <c r="E231" s="216">
        <v>0</v>
      </c>
      <c r="F231" s="216">
        <v>5</v>
      </c>
      <c r="G231" s="216">
        <v>5</v>
      </c>
      <c r="H231" s="217">
        <f t="shared" si="9"/>
        <v>5</v>
      </c>
      <c r="I231" s="216">
        <v>39.5</v>
      </c>
      <c r="J231" s="216">
        <v>38.5</v>
      </c>
      <c r="K231" s="218">
        <f t="shared" si="10"/>
        <v>39</v>
      </c>
      <c r="L231" s="219">
        <v>0</v>
      </c>
      <c r="M231" s="219">
        <v>0</v>
      </c>
      <c r="N231" s="219">
        <v>38770</v>
      </c>
      <c r="O231" s="220">
        <f t="shared" si="11"/>
        <v>38770</v>
      </c>
      <c r="P231" s="221">
        <v>0</v>
      </c>
      <c r="Q231" s="222">
        <v>38770</v>
      </c>
      <c r="R231" s="223">
        <v>0</v>
      </c>
    </row>
    <row r="232" spans="1:18" ht="15">
      <c r="A232" s="225" t="s">
        <v>175</v>
      </c>
      <c r="B232" s="224">
        <v>200.5</v>
      </c>
      <c r="C232" s="216">
        <v>197.5</v>
      </c>
      <c r="D232" s="216">
        <v>0</v>
      </c>
      <c r="E232" s="216">
        <v>0</v>
      </c>
      <c r="F232" s="216">
        <v>2</v>
      </c>
      <c r="G232" s="216">
        <v>2</v>
      </c>
      <c r="H232" s="217">
        <f t="shared" si="9"/>
        <v>201</v>
      </c>
      <c r="I232" s="216">
        <v>310.5</v>
      </c>
      <c r="J232" s="216">
        <v>305.5</v>
      </c>
      <c r="K232" s="218">
        <f t="shared" si="10"/>
        <v>308</v>
      </c>
      <c r="L232" s="219">
        <v>1543046</v>
      </c>
      <c r="M232" s="219">
        <v>0</v>
      </c>
      <c r="N232" s="219">
        <v>15508</v>
      </c>
      <c r="O232" s="220">
        <f t="shared" si="11"/>
        <v>1558554</v>
      </c>
      <c r="P232" s="221">
        <v>10542</v>
      </c>
      <c r="Q232" s="222">
        <v>1569096</v>
      </c>
      <c r="R232" s="223">
        <v>233489</v>
      </c>
    </row>
    <row r="233" spans="1:18" ht="15">
      <c r="A233" s="225" t="s">
        <v>377</v>
      </c>
      <c r="B233" s="224">
        <v>0</v>
      </c>
      <c r="C233" s="216">
        <v>0</v>
      </c>
      <c r="D233" s="216">
        <v>0</v>
      </c>
      <c r="E233" s="216">
        <v>0</v>
      </c>
      <c r="F233" s="216">
        <v>5.5</v>
      </c>
      <c r="G233" s="216">
        <v>5.5</v>
      </c>
      <c r="H233" s="217">
        <f t="shared" si="9"/>
        <v>5.5</v>
      </c>
      <c r="I233" s="216">
        <v>85.5</v>
      </c>
      <c r="J233" s="216">
        <v>85.5</v>
      </c>
      <c r="K233" s="218">
        <f t="shared" si="10"/>
        <v>85.5</v>
      </c>
      <c r="L233" s="219">
        <v>0</v>
      </c>
      <c r="M233" s="219">
        <v>0</v>
      </c>
      <c r="N233" s="219">
        <v>42647</v>
      </c>
      <c r="O233" s="220">
        <f t="shared" si="11"/>
        <v>42647</v>
      </c>
      <c r="P233" s="221">
        <v>0</v>
      </c>
      <c r="Q233" s="222">
        <v>42647</v>
      </c>
      <c r="R233" s="223">
        <v>0</v>
      </c>
    </row>
    <row r="234" spans="1:18" ht="15">
      <c r="A234" s="225" t="s">
        <v>378</v>
      </c>
      <c r="B234" s="224">
        <v>0</v>
      </c>
      <c r="C234" s="216">
        <v>0</v>
      </c>
      <c r="D234" s="216">
        <v>0</v>
      </c>
      <c r="E234" s="216">
        <v>0</v>
      </c>
      <c r="F234" s="216">
        <v>38.5</v>
      </c>
      <c r="G234" s="216">
        <v>37.5</v>
      </c>
      <c r="H234" s="217">
        <f t="shared" si="9"/>
        <v>38</v>
      </c>
      <c r="I234" s="216">
        <v>96.5</v>
      </c>
      <c r="J234" s="216">
        <v>98.5</v>
      </c>
      <c r="K234" s="218">
        <f t="shared" si="10"/>
        <v>97.5</v>
      </c>
      <c r="L234" s="219">
        <v>0</v>
      </c>
      <c r="M234" s="219">
        <v>0</v>
      </c>
      <c r="N234" s="219">
        <v>300143</v>
      </c>
      <c r="O234" s="220">
        <f t="shared" si="11"/>
        <v>300143</v>
      </c>
      <c r="P234" s="221">
        <v>0</v>
      </c>
      <c r="Q234" s="222">
        <v>300143</v>
      </c>
      <c r="R234" s="223">
        <v>-110023</v>
      </c>
    </row>
    <row r="235" spans="1:18" ht="15">
      <c r="A235" s="225" t="s">
        <v>379</v>
      </c>
      <c r="B235" s="224">
        <v>143.6</v>
      </c>
      <c r="C235" s="216">
        <v>141.19999999999996</v>
      </c>
      <c r="D235" s="216">
        <v>0</v>
      </c>
      <c r="E235" s="216">
        <v>0</v>
      </c>
      <c r="F235" s="216">
        <v>2.6</v>
      </c>
      <c r="G235" s="216">
        <v>2.6</v>
      </c>
      <c r="H235" s="217">
        <f t="shared" si="9"/>
        <v>145</v>
      </c>
      <c r="I235" s="216">
        <v>217</v>
      </c>
      <c r="J235" s="216">
        <v>211</v>
      </c>
      <c r="K235" s="218">
        <f t="shared" si="10"/>
        <v>214</v>
      </c>
      <c r="L235" s="219">
        <v>1104169.6</v>
      </c>
      <c r="M235" s="219">
        <v>0</v>
      </c>
      <c r="N235" s="219">
        <v>20160.4</v>
      </c>
      <c r="O235" s="220">
        <f t="shared" si="11"/>
        <v>1124330</v>
      </c>
      <c r="P235" s="221">
        <v>0</v>
      </c>
      <c r="Q235" s="222">
        <v>1124330</v>
      </c>
      <c r="R235" s="223">
        <v>175245</v>
      </c>
    </row>
    <row r="236" spans="1:18" ht="15">
      <c r="A236" s="225" t="s">
        <v>380</v>
      </c>
      <c r="B236" s="224">
        <v>0</v>
      </c>
      <c r="C236" s="216">
        <v>0</v>
      </c>
      <c r="D236" s="216">
        <v>0</v>
      </c>
      <c r="E236" s="216">
        <v>0</v>
      </c>
      <c r="F236" s="216">
        <v>4</v>
      </c>
      <c r="G236" s="216">
        <v>4</v>
      </c>
      <c r="H236" s="217">
        <f t="shared" si="9"/>
        <v>4</v>
      </c>
      <c r="I236" s="216">
        <v>55</v>
      </c>
      <c r="J236" s="216">
        <v>54</v>
      </c>
      <c r="K236" s="218">
        <f t="shared" si="10"/>
        <v>54.5</v>
      </c>
      <c r="L236" s="219">
        <v>0</v>
      </c>
      <c r="M236" s="219">
        <v>0</v>
      </c>
      <c r="N236" s="219">
        <v>31016</v>
      </c>
      <c r="O236" s="220">
        <f t="shared" si="11"/>
        <v>31016</v>
      </c>
      <c r="P236" s="221">
        <v>0</v>
      </c>
      <c r="Q236" s="222">
        <v>31016</v>
      </c>
      <c r="R236" s="223">
        <v>-18877</v>
      </c>
    </row>
    <row r="237" spans="1:18" ht="15">
      <c r="A237" s="225" t="s">
        <v>176</v>
      </c>
      <c r="B237" s="224">
        <v>239</v>
      </c>
      <c r="C237" s="216">
        <v>238</v>
      </c>
      <c r="D237" s="216">
        <v>0</v>
      </c>
      <c r="E237" s="216">
        <v>0</v>
      </c>
      <c r="F237" s="216">
        <v>15</v>
      </c>
      <c r="G237" s="216">
        <v>15</v>
      </c>
      <c r="H237" s="217">
        <f t="shared" si="9"/>
        <v>253.5</v>
      </c>
      <c r="I237" s="216">
        <v>513</v>
      </c>
      <c r="J237" s="216">
        <v>512</v>
      </c>
      <c r="K237" s="218">
        <f t="shared" si="10"/>
        <v>512.5</v>
      </c>
      <c r="L237" s="219">
        <v>2003400</v>
      </c>
      <c r="M237" s="219">
        <v>0</v>
      </c>
      <c r="N237" s="219">
        <v>126000</v>
      </c>
      <c r="O237" s="220">
        <f t="shared" si="11"/>
        <v>2129400</v>
      </c>
      <c r="P237" s="221">
        <v>0</v>
      </c>
      <c r="Q237" s="222">
        <v>2129400</v>
      </c>
      <c r="R237" s="223">
        <v>-1696125</v>
      </c>
    </row>
    <row r="238" spans="1:18" ht="15">
      <c r="A238" s="225" t="s">
        <v>177</v>
      </c>
      <c r="B238" s="224">
        <v>158.99999999999997</v>
      </c>
      <c r="C238" s="216">
        <v>163.39999999999998</v>
      </c>
      <c r="D238" s="216">
        <v>0</v>
      </c>
      <c r="E238" s="216">
        <v>0</v>
      </c>
      <c r="F238" s="216">
        <v>5</v>
      </c>
      <c r="G238" s="216">
        <v>5</v>
      </c>
      <c r="H238" s="217">
        <f t="shared" si="9"/>
        <v>166.2</v>
      </c>
      <c r="I238" s="216">
        <v>180.6</v>
      </c>
      <c r="J238" s="216">
        <v>185</v>
      </c>
      <c r="K238" s="218">
        <f t="shared" si="10"/>
        <v>182.8</v>
      </c>
      <c r="L238" s="219">
        <v>1249944.7999999998</v>
      </c>
      <c r="M238" s="219">
        <v>0</v>
      </c>
      <c r="N238" s="219">
        <v>38770</v>
      </c>
      <c r="O238" s="220">
        <f t="shared" si="11"/>
        <v>1288715</v>
      </c>
      <c r="P238" s="221">
        <v>0</v>
      </c>
      <c r="Q238" s="222">
        <v>1288715</v>
      </c>
      <c r="R238" s="223">
        <v>246393</v>
      </c>
    </row>
    <row r="239" spans="1:18" ht="15">
      <c r="A239" s="225" t="s">
        <v>178</v>
      </c>
      <c r="B239" s="224">
        <v>722.5</v>
      </c>
      <c r="C239" s="216">
        <v>721</v>
      </c>
      <c r="D239" s="216">
        <v>0</v>
      </c>
      <c r="E239" s="216">
        <v>0</v>
      </c>
      <c r="F239" s="216">
        <v>11.5</v>
      </c>
      <c r="G239" s="216">
        <v>11.5</v>
      </c>
      <c r="H239" s="217">
        <f t="shared" si="9"/>
        <v>733.25</v>
      </c>
      <c r="I239" s="216">
        <v>801</v>
      </c>
      <c r="J239" s="216">
        <v>802</v>
      </c>
      <c r="K239" s="218">
        <f t="shared" si="10"/>
        <v>801.5</v>
      </c>
      <c r="L239" s="219">
        <v>5702393.5</v>
      </c>
      <c r="M239" s="219">
        <v>0</v>
      </c>
      <c r="N239" s="219">
        <v>89171</v>
      </c>
      <c r="O239" s="220">
        <f t="shared" si="11"/>
        <v>5791565</v>
      </c>
      <c r="P239" s="221">
        <v>40386</v>
      </c>
      <c r="Q239" s="222">
        <v>5831951</v>
      </c>
      <c r="R239" s="223">
        <v>1043744</v>
      </c>
    </row>
    <row r="240" spans="1:18" ht="15">
      <c r="A240" s="225" t="s">
        <v>179</v>
      </c>
      <c r="B240" s="224">
        <v>149.59999999999997</v>
      </c>
      <c r="C240" s="216">
        <v>140.19999999999996</v>
      </c>
      <c r="D240" s="216">
        <v>0</v>
      </c>
      <c r="E240" s="216">
        <v>0</v>
      </c>
      <c r="F240" s="216">
        <v>2.2</v>
      </c>
      <c r="G240" s="216">
        <v>2.2</v>
      </c>
      <c r="H240" s="217">
        <f t="shared" si="9"/>
        <v>147.1</v>
      </c>
      <c r="I240" s="216">
        <v>154.4</v>
      </c>
      <c r="J240" s="216">
        <v>145</v>
      </c>
      <c r="K240" s="218">
        <f t="shared" si="10"/>
        <v>149.7</v>
      </c>
      <c r="L240" s="219">
        <v>1123554.6</v>
      </c>
      <c r="M240" s="219">
        <v>0</v>
      </c>
      <c r="N240" s="219">
        <v>17058.8</v>
      </c>
      <c r="O240" s="220">
        <f t="shared" si="11"/>
        <v>1140613</v>
      </c>
      <c r="P240" s="221">
        <v>0</v>
      </c>
      <c r="Q240" s="222">
        <v>1140613</v>
      </c>
      <c r="R240" s="223">
        <v>79177</v>
      </c>
    </row>
    <row r="241" spans="1:18" ht="15">
      <c r="A241" s="225" t="s">
        <v>180</v>
      </c>
      <c r="B241" s="224">
        <v>21.5</v>
      </c>
      <c r="C241" s="216">
        <v>20.5</v>
      </c>
      <c r="D241" s="216">
        <v>0</v>
      </c>
      <c r="E241" s="216">
        <v>0</v>
      </c>
      <c r="F241" s="216">
        <v>0</v>
      </c>
      <c r="G241" s="216">
        <v>0</v>
      </c>
      <c r="H241" s="217">
        <f t="shared" si="9"/>
        <v>21</v>
      </c>
      <c r="I241" s="216">
        <v>21.5</v>
      </c>
      <c r="J241" s="216">
        <v>20.5</v>
      </c>
      <c r="K241" s="218">
        <f t="shared" si="10"/>
        <v>21</v>
      </c>
      <c r="L241" s="219">
        <v>162834</v>
      </c>
      <c r="M241" s="219">
        <v>0</v>
      </c>
      <c r="N241" s="219">
        <v>0</v>
      </c>
      <c r="O241" s="220">
        <f t="shared" si="11"/>
        <v>162834</v>
      </c>
      <c r="P241" s="221">
        <v>0</v>
      </c>
      <c r="Q241" s="222">
        <v>162834</v>
      </c>
      <c r="R241" s="223">
        <v>-181755</v>
      </c>
    </row>
    <row r="242" spans="1:18" ht="15">
      <c r="A242" s="225" t="s">
        <v>181</v>
      </c>
      <c r="B242" s="224">
        <v>0</v>
      </c>
      <c r="C242" s="216">
        <v>0</v>
      </c>
      <c r="D242" s="216">
        <v>0</v>
      </c>
      <c r="E242" s="216">
        <v>0</v>
      </c>
      <c r="F242" s="216">
        <v>47</v>
      </c>
      <c r="G242" s="216">
        <v>46</v>
      </c>
      <c r="H242" s="217">
        <f t="shared" si="9"/>
        <v>46.5</v>
      </c>
      <c r="I242" s="216">
        <v>167</v>
      </c>
      <c r="J242" s="216">
        <v>164</v>
      </c>
      <c r="K242" s="218">
        <f t="shared" si="10"/>
        <v>165.5</v>
      </c>
      <c r="L242" s="219">
        <v>0</v>
      </c>
      <c r="M242" s="219">
        <v>0</v>
      </c>
      <c r="N242" s="219">
        <v>390600</v>
      </c>
      <c r="O242" s="220">
        <f t="shared" si="11"/>
        <v>390600</v>
      </c>
      <c r="P242" s="221">
        <v>0</v>
      </c>
      <c r="Q242" s="222">
        <v>390600</v>
      </c>
      <c r="R242" s="223">
        <v>-359644</v>
      </c>
    </row>
    <row r="243" spans="1:18" ht="15">
      <c r="A243" s="225" t="s">
        <v>182</v>
      </c>
      <c r="B243" s="224">
        <v>0</v>
      </c>
      <c r="C243" s="216">
        <v>0</v>
      </c>
      <c r="D243" s="216">
        <v>0</v>
      </c>
      <c r="E243" s="216">
        <v>0</v>
      </c>
      <c r="F243" s="216">
        <v>77</v>
      </c>
      <c r="G243" s="216">
        <v>77</v>
      </c>
      <c r="H243" s="217">
        <f t="shared" si="9"/>
        <v>77</v>
      </c>
      <c r="I243" s="216">
        <v>222.5</v>
      </c>
      <c r="J243" s="216">
        <v>222.5</v>
      </c>
      <c r="K243" s="218">
        <f t="shared" si="10"/>
        <v>222.5</v>
      </c>
      <c r="L243" s="219">
        <v>0</v>
      </c>
      <c r="M243" s="219">
        <v>0</v>
      </c>
      <c r="N243" s="219">
        <v>610624</v>
      </c>
      <c r="O243" s="220">
        <f t="shared" si="11"/>
        <v>610624</v>
      </c>
      <c r="P243" s="221">
        <v>0</v>
      </c>
      <c r="Q243" s="222">
        <v>610624</v>
      </c>
      <c r="R243" s="223">
        <v>-245953</v>
      </c>
    </row>
    <row r="244" spans="1:18" ht="15">
      <c r="A244" s="225" t="s">
        <v>183</v>
      </c>
      <c r="B244" s="224">
        <v>367.5</v>
      </c>
      <c r="C244" s="216">
        <v>346.5</v>
      </c>
      <c r="D244" s="216">
        <v>0</v>
      </c>
      <c r="E244" s="216">
        <v>0</v>
      </c>
      <c r="F244" s="216">
        <v>1</v>
      </c>
      <c r="G244" s="216">
        <v>1</v>
      </c>
      <c r="H244" s="217">
        <f t="shared" si="9"/>
        <v>358</v>
      </c>
      <c r="I244" s="216">
        <v>368.5</v>
      </c>
      <c r="J244" s="216">
        <v>348.5</v>
      </c>
      <c r="K244" s="218">
        <f t="shared" si="10"/>
        <v>358.5</v>
      </c>
      <c r="L244" s="219">
        <v>2768178</v>
      </c>
      <c r="M244" s="219">
        <v>0</v>
      </c>
      <c r="N244" s="219">
        <v>7754</v>
      </c>
      <c r="O244" s="220">
        <f t="shared" si="11"/>
        <v>2775932</v>
      </c>
      <c r="P244" s="221">
        <v>0</v>
      </c>
      <c r="Q244" s="222">
        <v>2775932</v>
      </c>
      <c r="R244" s="223">
        <v>-207520</v>
      </c>
    </row>
    <row r="245" spans="1:18" ht="15">
      <c r="A245" s="225" t="s">
        <v>184</v>
      </c>
      <c r="B245" s="224">
        <v>0</v>
      </c>
      <c r="C245" s="216">
        <v>0</v>
      </c>
      <c r="D245" s="216">
        <v>131</v>
      </c>
      <c r="E245" s="216">
        <v>130</v>
      </c>
      <c r="F245" s="216">
        <v>37</v>
      </c>
      <c r="G245" s="216">
        <v>37</v>
      </c>
      <c r="H245" s="217">
        <f t="shared" si="9"/>
        <v>167.5</v>
      </c>
      <c r="I245" s="216">
        <v>341</v>
      </c>
      <c r="J245" s="216">
        <v>337</v>
      </c>
      <c r="K245" s="218">
        <f t="shared" si="10"/>
        <v>339</v>
      </c>
      <c r="L245" s="219">
        <v>0</v>
      </c>
      <c r="M245" s="219">
        <v>1096200</v>
      </c>
      <c r="N245" s="219">
        <v>310800</v>
      </c>
      <c r="O245" s="220">
        <f t="shared" si="11"/>
        <v>1407000</v>
      </c>
      <c r="P245" s="221">
        <v>0</v>
      </c>
      <c r="Q245" s="222">
        <v>1407000</v>
      </c>
      <c r="R245" s="223">
        <v>-1357017</v>
      </c>
    </row>
    <row r="246" spans="1:18" ht="15">
      <c r="A246" s="225" t="s">
        <v>381</v>
      </c>
      <c r="B246" s="224">
        <v>0</v>
      </c>
      <c r="C246" s="216">
        <v>0</v>
      </c>
      <c r="D246" s="216">
        <v>1071.000000000001</v>
      </c>
      <c r="E246" s="216">
        <v>1055.4000000000008</v>
      </c>
      <c r="F246" s="216">
        <v>0</v>
      </c>
      <c r="G246" s="216">
        <v>0</v>
      </c>
      <c r="H246" s="217">
        <f t="shared" si="9"/>
        <v>1063.2</v>
      </c>
      <c r="I246" s="216">
        <v>1240.6</v>
      </c>
      <c r="J246" s="216">
        <v>1220.6</v>
      </c>
      <c r="K246" s="218">
        <f t="shared" si="10"/>
        <v>1230.6</v>
      </c>
      <c r="L246" s="219">
        <v>0</v>
      </c>
      <c r="M246" s="219">
        <v>8458201.800000004</v>
      </c>
      <c r="N246" s="219">
        <v>0</v>
      </c>
      <c r="O246" s="220">
        <f t="shared" si="11"/>
        <v>8458202</v>
      </c>
      <c r="P246" s="221">
        <v>7767</v>
      </c>
      <c r="Q246" s="222">
        <v>8465969</v>
      </c>
      <c r="R246" s="223">
        <v>-1367991</v>
      </c>
    </row>
    <row r="247" spans="1:18" ht="15">
      <c r="A247" s="225" t="s">
        <v>185</v>
      </c>
      <c r="B247" s="224">
        <v>108.19999999999996</v>
      </c>
      <c r="C247" s="216">
        <v>103.59999999999997</v>
      </c>
      <c r="D247" s="216">
        <v>0</v>
      </c>
      <c r="E247" s="216">
        <v>0</v>
      </c>
      <c r="F247" s="216">
        <v>0</v>
      </c>
      <c r="G247" s="216">
        <v>0</v>
      </c>
      <c r="H247" s="217">
        <f t="shared" si="9"/>
        <v>105.9</v>
      </c>
      <c r="I247" s="216">
        <v>108.2</v>
      </c>
      <c r="J247" s="216">
        <v>103.6</v>
      </c>
      <c r="K247" s="218">
        <f t="shared" si="10"/>
        <v>105.9</v>
      </c>
      <c r="L247" s="219">
        <v>821148.6000000002</v>
      </c>
      <c r="M247" s="219">
        <v>0</v>
      </c>
      <c r="N247" s="219">
        <v>0</v>
      </c>
      <c r="O247" s="220">
        <f t="shared" si="11"/>
        <v>821149</v>
      </c>
      <c r="P247" s="221">
        <v>0</v>
      </c>
      <c r="Q247" s="222">
        <v>821149</v>
      </c>
      <c r="R247" s="223">
        <v>-156463</v>
      </c>
    </row>
    <row r="248" spans="1:18" ht="15">
      <c r="A248" s="225" t="s">
        <v>382</v>
      </c>
      <c r="B248" s="224">
        <v>0</v>
      </c>
      <c r="C248" s="216">
        <v>0</v>
      </c>
      <c r="D248" s="216">
        <v>0</v>
      </c>
      <c r="E248" s="216">
        <v>0</v>
      </c>
      <c r="F248" s="216">
        <v>22</v>
      </c>
      <c r="G248" s="216">
        <v>20</v>
      </c>
      <c r="H248" s="217">
        <f t="shared" si="9"/>
        <v>21</v>
      </c>
      <c r="I248" s="216">
        <v>41</v>
      </c>
      <c r="J248" s="216">
        <v>38</v>
      </c>
      <c r="K248" s="218">
        <f t="shared" si="10"/>
        <v>39.5</v>
      </c>
      <c r="L248" s="219">
        <v>0</v>
      </c>
      <c r="M248" s="219">
        <v>0</v>
      </c>
      <c r="N248" s="219">
        <v>163480</v>
      </c>
      <c r="O248" s="220">
        <f t="shared" si="11"/>
        <v>163480</v>
      </c>
      <c r="P248" s="221">
        <v>0</v>
      </c>
      <c r="Q248" s="222">
        <v>163480</v>
      </c>
      <c r="R248" s="223">
        <v>0</v>
      </c>
    </row>
    <row r="249" spans="1:18" ht="15">
      <c r="A249" s="225" t="s">
        <v>60</v>
      </c>
      <c r="B249" s="224">
        <v>214.39999999999995</v>
      </c>
      <c r="C249" s="216">
        <v>212.79999999999993</v>
      </c>
      <c r="D249" s="216">
        <v>0</v>
      </c>
      <c r="E249" s="216">
        <v>0</v>
      </c>
      <c r="F249" s="216">
        <v>0</v>
      </c>
      <c r="G249" s="216">
        <v>0</v>
      </c>
      <c r="H249" s="217">
        <f t="shared" si="9"/>
        <v>213.6</v>
      </c>
      <c r="I249" s="216">
        <v>276.4</v>
      </c>
      <c r="J249" s="216">
        <v>283.8</v>
      </c>
      <c r="K249" s="218">
        <f t="shared" si="10"/>
        <v>280.1</v>
      </c>
      <c r="L249" s="219">
        <v>1674665.3999999997</v>
      </c>
      <c r="M249" s="219">
        <v>0</v>
      </c>
      <c r="N249" s="219">
        <v>0</v>
      </c>
      <c r="O249" s="220">
        <f t="shared" si="11"/>
        <v>1674665</v>
      </c>
      <c r="P249" s="221">
        <v>0</v>
      </c>
      <c r="Q249" s="222">
        <v>1674665</v>
      </c>
      <c r="R249" s="223">
        <v>-692880</v>
      </c>
    </row>
    <row r="250" spans="1:18" ht="15">
      <c r="A250" s="225" t="s">
        <v>383</v>
      </c>
      <c r="B250" s="224">
        <v>149.5</v>
      </c>
      <c r="C250" s="216">
        <v>153.5</v>
      </c>
      <c r="D250" s="216">
        <v>0</v>
      </c>
      <c r="E250" s="216">
        <v>0</v>
      </c>
      <c r="F250" s="216">
        <v>0</v>
      </c>
      <c r="G250" s="216">
        <v>0</v>
      </c>
      <c r="H250" s="217">
        <f t="shared" si="9"/>
        <v>151.5</v>
      </c>
      <c r="I250" s="216">
        <v>149.5</v>
      </c>
      <c r="J250" s="216">
        <v>153.5</v>
      </c>
      <c r="K250" s="218">
        <f t="shared" si="10"/>
        <v>151.5</v>
      </c>
      <c r="L250" s="219">
        <v>1174731</v>
      </c>
      <c r="M250" s="219">
        <v>0</v>
      </c>
      <c r="N250" s="219">
        <v>0</v>
      </c>
      <c r="O250" s="220">
        <f t="shared" si="11"/>
        <v>1174731</v>
      </c>
      <c r="P250" s="221">
        <v>0</v>
      </c>
      <c r="Q250" s="222">
        <v>1174731</v>
      </c>
      <c r="R250" s="223">
        <v>0</v>
      </c>
    </row>
    <row r="251" spans="1:18" ht="15">
      <c r="A251" s="225" t="s">
        <v>186</v>
      </c>
      <c r="B251" s="224">
        <v>25</v>
      </c>
      <c r="C251" s="216">
        <v>25</v>
      </c>
      <c r="D251" s="216">
        <v>0</v>
      </c>
      <c r="E251" s="216">
        <v>0</v>
      </c>
      <c r="F251" s="216">
        <v>0</v>
      </c>
      <c r="G251" s="216">
        <v>0</v>
      </c>
      <c r="H251" s="217">
        <f t="shared" si="9"/>
        <v>25</v>
      </c>
      <c r="I251" s="216">
        <v>33</v>
      </c>
      <c r="J251" s="216">
        <v>33</v>
      </c>
      <c r="K251" s="218">
        <f t="shared" si="10"/>
        <v>33</v>
      </c>
      <c r="L251" s="219">
        <v>210000</v>
      </c>
      <c r="M251" s="219">
        <v>0</v>
      </c>
      <c r="N251" s="219">
        <v>0</v>
      </c>
      <c r="O251" s="220">
        <f t="shared" si="11"/>
        <v>210000</v>
      </c>
      <c r="P251" s="221">
        <v>0</v>
      </c>
      <c r="Q251" s="222">
        <v>210000</v>
      </c>
      <c r="R251" s="223">
        <v>-533670</v>
      </c>
    </row>
    <row r="252" spans="1:18" ht="15">
      <c r="A252" s="225" t="s">
        <v>384</v>
      </c>
      <c r="B252" s="224">
        <v>0</v>
      </c>
      <c r="C252" s="216">
        <v>0</v>
      </c>
      <c r="D252" s="216">
        <v>0</v>
      </c>
      <c r="E252" s="216">
        <v>0</v>
      </c>
      <c r="F252" s="216">
        <v>10.5</v>
      </c>
      <c r="G252" s="216">
        <v>10.5</v>
      </c>
      <c r="H252" s="217">
        <f t="shared" si="9"/>
        <v>10.5</v>
      </c>
      <c r="I252" s="216">
        <v>76</v>
      </c>
      <c r="J252" s="216">
        <v>77</v>
      </c>
      <c r="K252" s="218">
        <f t="shared" si="10"/>
        <v>76.5</v>
      </c>
      <c r="L252" s="219">
        <v>0</v>
      </c>
      <c r="M252" s="219">
        <v>0</v>
      </c>
      <c r="N252" s="219">
        <v>82063</v>
      </c>
      <c r="O252" s="220">
        <f t="shared" si="11"/>
        <v>82063</v>
      </c>
      <c r="P252" s="221">
        <v>0</v>
      </c>
      <c r="Q252" s="222">
        <v>82063</v>
      </c>
      <c r="R252" s="223">
        <v>0</v>
      </c>
    </row>
    <row r="253" spans="1:18" ht="15">
      <c r="A253" s="225" t="s">
        <v>385</v>
      </c>
      <c r="B253" s="224">
        <v>0</v>
      </c>
      <c r="C253" s="216">
        <v>0</v>
      </c>
      <c r="D253" s="216">
        <v>0</v>
      </c>
      <c r="E253" s="216">
        <v>0</v>
      </c>
      <c r="F253" s="216">
        <v>5</v>
      </c>
      <c r="G253" s="216">
        <v>5</v>
      </c>
      <c r="H253" s="217">
        <f t="shared" si="9"/>
        <v>5</v>
      </c>
      <c r="I253" s="216">
        <v>112.5</v>
      </c>
      <c r="J253" s="216">
        <v>112.5</v>
      </c>
      <c r="K253" s="218">
        <f t="shared" si="10"/>
        <v>112.5</v>
      </c>
      <c r="L253" s="219">
        <v>0</v>
      </c>
      <c r="M253" s="219">
        <v>0</v>
      </c>
      <c r="N253" s="219">
        <v>38770</v>
      </c>
      <c r="O253" s="220">
        <f t="shared" si="11"/>
        <v>38770</v>
      </c>
      <c r="P253" s="221">
        <v>0</v>
      </c>
      <c r="Q253" s="222">
        <v>38770</v>
      </c>
      <c r="R253" s="223">
        <v>0</v>
      </c>
    </row>
    <row r="254" spans="1:18" ht="15">
      <c r="A254" s="225" t="s">
        <v>386</v>
      </c>
      <c r="B254" s="224">
        <v>0</v>
      </c>
      <c r="C254" s="216">
        <v>0</v>
      </c>
      <c r="D254" s="216">
        <v>91</v>
      </c>
      <c r="E254" s="216">
        <v>91</v>
      </c>
      <c r="F254" s="216">
        <v>2</v>
      </c>
      <c r="G254" s="216">
        <v>2</v>
      </c>
      <c r="H254" s="217">
        <f t="shared" si="9"/>
        <v>93</v>
      </c>
      <c r="I254" s="216">
        <v>190</v>
      </c>
      <c r="J254" s="216">
        <v>192</v>
      </c>
      <c r="K254" s="218">
        <f t="shared" si="10"/>
        <v>191</v>
      </c>
      <c r="L254" s="219">
        <v>0</v>
      </c>
      <c r="M254" s="219">
        <v>705614</v>
      </c>
      <c r="N254" s="219">
        <v>15508</v>
      </c>
      <c r="O254" s="220">
        <f t="shared" si="11"/>
        <v>721122</v>
      </c>
      <c r="P254" s="221">
        <v>0</v>
      </c>
      <c r="Q254" s="222">
        <v>721122</v>
      </c>
      <c r="R254" s="223">
        <v>289094</v>
      </c>
    </row>
    <row r="255" spans="1:18" ht="15">
      <c r="A255" s="225" t="s">
        <v>387</v>
      </c>
      <c r="B255" s="224">
        <v>0</v>
      </c>
      <c r="C255" s="216">
        <v>0</v>
      </c>
      <c r="D255" s="216">
        <v>0</v>
      </c>
      <c r="E255" s="216">
        <v>0</v>
      </c>
      <c r="F255" s="216">
        <v>13.5</v>
      </c>
      <c r="G255" s="216">
        <v>13.5</v>
      </c>
      <c r="H255" s="217">
        <f t="shared" si="9"/>
        <v>13.5</v>
      </c>
      <c r="I255" s="216">
        <v>50.5</v>
      </c>
      <c r="J255" s="216">
        <v>49.5</v>
      </c>
      <c r="K255" s="218">
        <f t="shared" si="10"/>
        <v>50</v>
      </c>
      <c r="L255" s="219">
        <v>0</v>
      </c>
      <c r="M255" s="219">
        <v>0</v>
      </c>
      <c r="N255" s="219">
        <v>104679</v>
      </c>
      <c r="O255" s="220">
        <f t="shared" si="11"/>
        <v>104679</v>
      </c>
      <c r="P255" s="221">
        <v>0</v>
      </c>
      <c r="Q255" s="222">
        <v>104679</v>
      </c>
      <c r="R255" s="223">
        <v>0</v>
      </c>
    </row>
    <row r="256" spans="1:18" ht="15">
      <c r="A256" s="225" t="s">
        <v>388</v>
      </c>
      <c r="B256" s="224">
        <v>41</v>
      </c>
      <c r="C256" s="216">
        <v>41</v>
      </c>
      <c r="D256" s="216">
        <v>0</v>
      </c>
      <c r="E256" s="216">
        <v>0</v>
      </c>
      <c r="F256" s="216">
        <v>12.5</v>
      </c>
      <c r="G256" s="216">
        <v>12.5</v>
      </c>
      <c r="H256" s="217">
        <f t="shared" si="9"/>
        <v>53.5</v>
      </c>
      <c r="I256" s="216">
        <v>106</v>
      </c>
      <c r="J256" s="216">
        <v>107</v>
      </c>
      <c r="K256" s="218">
        <f t="shared" si="10"/>
        <v>106.5</v>
      </c>
      <c r="L256" s="219">
        <v>317914</v>
      </c>
      <c r="M256" s="219">
        <v>0</v>
      </c>
      <c r="N256" s="219">
        <v>96925</v>
      </c>
      <c r="O256" s="220">
        <f t="shared" si="11"/>
        <v>414839</v>
      </c>
      <c r="P256" s="221">
        <v>0</v>
      </c>
      <c r="Q256" s="222">
        <v>414839</v>
      </c>
      <c r="R256" s="223">
        <v>-575367</v>
      </c>
    </row>
    <row r="257" spans="1:18" ht="15">
      <c r="A257" s="225" t="s">
        <v>389</v>
      </c>
      <c r="B257" s="224">
        <v>0</v>
      </c>
      <c r="C257" s="216">
        <v>0</v>
      </c>
      <c r="D257" s="216">
        <v>0</v>
      </c>
      <c r="E257" s="216">
        <v>0</v>
      </c>
      <c r="F257" s="216">
        <v>30</v>
      </c>
      <c r="G257" s="216">
        <v>30</v>
      </c>
      <c r="H257" s="217">
        <f t="shared" si="9"/>
        <v>30</v>
      </c>
      <c r="I257" s="216">
        <v>115</v>
      </c>
      <c r="J257" s="216">
        <v>114</v>
      </c>
      <c r="K257" s="218">
        <f t="shared" si="10"/>
        <v>114.5</v>
      </c>
      <c r="L257" s="219">
        <v>0</v>
      </c>
      <c r="M257" s="219">
        <v>0</v>
      </c>
      <c r="N257" s="219">
        <v>232620</v>
      </c>
      <c r="O257" s="220">
        <f t="shared" si="11"/>
        <v>232620</v>
      </c>
      <c r="P257" s="221">
        <v>0</v>
      </c>
      <c r="Q257" s="222">
        <v>232620</v>
      </c>
      <c r="R257" s="223">
        <v>41301</v>
      </c>
    </row>
    <row r="258" spans="1:18" ht="15">
      <c r="A258" s="225" t="s">
        <v>390</v>
      </c>
      <c r="B258" s="224">
        <v>0</v>
      </c>
      <c r="C258" s="216">
        <v>0</v>
      </c>
      <c r="D258" s="216">
        <v>0</v>
      </c>
      <c r="E258" s="216">
        <v>0</v>
      </c>
      <c r="F258" s="216">
        <v>12</v>
      </c>
      <c r="G258" s="216">
        <v>12</v>
      </c>
      <c r="H258" s="217">
        <f t="shared" si="9"/>
        <v>12</v>
      </c>
      <c r="I258" s="216">
        <v>98.5</v>
      </c>
      <c r="J258" s="216">
        <v>99.5</v>
      </c>
      <c r="K258" s="218">
        <f t="shared" si="10"/>
        <v>99</v>
      </c>
      <c r="L258" s="219">
        <v>0</v>
      </c>
      <c r="M258" s="219">
        <v>0</v>
      </c>
      <c r="N258" s="219">
        <v>93048</v>
      </c>
      <c r="O258" s="220">
        <f t="shared" si="11"/>
        <v>93048</v>
      </c>
      <c r="P258" s="221">
        <v>0</v>
      </c>
      <c r="Q258" s="222">
        <v>93048</v>
      </c>
      <c r="R258" s="223">
        <v>-19640</v>
      </c>
    </row>
    <row r="259" spans="1:18" ht="15">
      <c r="A259" s="225" t="s">
        <v>391</v>
      </c>
      <c r="B259" s="224">
        <v>0</v>
      </c>
      <c r="C259" s="216">
        <v>0</v>
      </c>
      <c r="D259" s="216">
        <v>0</v>
      </c>
      <c r="E259" s="216">
        <v>0</v>
      </c>
      <c r="F259" s="216">
        <v>15</v>
      </c>
      <c r="G259" s="216">
        <v>15</v>
      </c>
      <c r="H259" s="217">
        <f aca="true" t="shared" si="12" ref="H259:H279">ROUND(SUM(B259,C259,D259,E259,F259,G259)/2,2)</f>
        <v>15</v>
      </c>
      <c r="I259" s="216">
        <v>44</v>
      </c>
      <c r="J259" s="216">
        <v>43</v>
      </c>
      <c r="K259" s="218">
        <f aca="true" t="shared" si="13" ref="K259:K279">ROUND(AVERAGE(I259,J259),2)</f>
        <v>43.5</v>
      </c>
      <c r="L259" s="219">
        <v>0</v>
      </c>
      <c r="M259" s="219">
        <v>0</v>
      </c>
      <c r="N259" s="219">
        <v>116310</v>
      </c>
      <c r="O259" s="220">
        <f aca="true" t="shared" si="14" ref="O259:O279">ROUND(SUM(L259:N259),0)</f>
        <v>116310</v>
      </c>
      <c r="P259" s="221">
        <v>0</v>
      </c>
      <c r="Q259" s="222">
        <v>116310</v>
      </c>
      <c r="R259" s="223">
        <v>-1169</v>
      </c>
    </row>
    <row r="260" spans="1:18" ht="15">
      <c r="A260" s="225" t="s">
        <v>392</v>
      </c>
      <c r="B260" s="224">
        <v>0</v>
      </c>
      <c r="C260" s="216">
        <v>0</v>
      </c>
      <c r="D260" s="216">
        <v>167</v>
      </c>
      <c r="E260" s="216">
        <v>166</v>
      </c>
      <c r="F260" s="216">
        <v>0</v>
      </c>
      <c r="G260" s="216">
        <v>0</v>
      </c>
      <c r="H260" s="217">
        <f t="shared" si="12"/>
        <v>166.5</v>
      </c>
      <c r="I260" s="216">
        <v>212</v>
      </c>
      <c r="J260" s="216">
        <v>211</v>
      </c>
      <c r="K260" s="218">
        <f t="shared" si="13"/>
        <v>211.5</v>
      </c>
      <c r="L260" s="219">
        <v>0</v>
      </c>
      <c r="M260" s="219">
        <v>1291041</v>
      </c>
      <c r="N260" s="219">
        <v>0</v>
      </c>
      <c r="O260" s="220">
        <f t="shared" si="14"/>
        <v>1291041</v>
      </c>
      <c r="P260" s="221">
        <v>0</v>
      </c>
      <c r="Q260" s="222">
        <v>1291041</v>
      </c>
      <c r="R260" s="223">
        <v>183929</v>
      </c>
    </row>
    <row r="261" spans="1:18" ht="15">
      <c r="A261" s="225" t="s">
        <v>393</v>
      </c>
      <c r="B261" s="224">
        <v>0</v>
      </c>
      <c r="C261" s="216">
        <v>0</v>
      </c>
      <c r="D261" s="216">
        <v>0</v>
      </c>
      <c r="E261" s="216">
        <v>0</v>
      </c>
      <c r="F261" s="216">
        <v>35</v>
      </c>
      <c r="G261" s="216">
        <v>34.5</v>
      </c>
      <c r="H261" s="217">
        <f t="shared" si="12"/>
        <v>34.75</v>
      </c>
      <c r="I261" s="216">
        <v>127.5</v>
      </c>
      <c r="J261" s="216">
        <v>127.5</v>
      </c>
      <c r="K261" s="218">
        <f t="shared" si="13"/>
        <v>127.5</v>
      </c>
      <c r="L261" s="219">
        <v>0</v>
      </c>
      <c r="M261" s="219">
        <v>0</v>
      </c>
      <c r="N261" s="219">
        <v>269451.5</v>
      </c>
      <c r="O261" s="220">
        <f t="shared" si="14"/>
        <v>269452</v>
      </c>
      <c r="P261" s="221">
        <v>0</v>
      </c>
      <c r="Q261" s="222">
        <v>269452</v>
      </c>
      <c r="R261" s="223">
        <v>-58062</v>
      </c>
    </row>
    <row r="262" spans="1:18" ht="15">
      <c r="A262" s="225" t="s">
        <v>394</v>
      </c>
      <c r="B262" s="224">
        <v>1.5</v>
      </c>
      <c r="C262" s="216">
        <v>1.5</v>
      </c>
      <c r="D262" s="216">
        <v>0</v>
      </c>
      <c r="E262" s="216">
        <v>0</v>
      </c>
      <c r="F262" s="216">
        <v>3.5</v>
      </c>
      <c r="G262" s="216">
        <v>3</v>
      </c>
      <c r="H262" s="217">
        <f t="shared" si="12"/>
        <v>4.75</v>
      </c>
      <c r="I262" s="216">
        <v>158.5</v>
      </c>
      <c r="J262" s="216">
        <v>159</v>
      </c>
      <c r="K262" s="218">
        <f t="shared" si="13"/>
        <v>158.75</v>
      </c>
      <c r="L262" s="219">
        <v>11631</v>
      </c>
      <c r="M262" s="219">
        <v>0</v>
      </c>
      <c r="N262" s="219">
        <v>25200.5</v>
      </c>
      <c r="O262" s="220">
        <f t="shared" si="14"/>
        <v>36832</v>
      </c>
      <c r="P262" s="221">
        <v>0</v>
      </c>
      <c r="Q262" s="222">
        <v>36832</v>
      </c>
      <c r="R262" s="223">
        <v>0</v>
      </c>
    </row>
    <row r="263" spans="1:18" ht="15">
      <c r="A263" s="225" t="s">
        <v>395</v>
      </c>
      <c r="B263" s="224">
        <v>0</v>
      </c>
      <c r="C263" s="216">
        <v>0</v>
      </c>
      <c r="D263" s="216">
        <v>0</v>
      </c>
      <c r="E263" s="216">
        <v>0</v>
      </c>
      <c r="F263" s="216">
        <v>41.5</v>
      </c>
      <c r="G263" s="216">
        <v>41.5</v>
      </c>
      <c r="H263" s="217">
        <f t="shared" si="12"/>
        <v>41.5</v>
      </c>
      <c r="I263" s="216">
        <v>142.5</v>
      </c>
      <c r="J263" s="216">
        <v>142.5</v>
      </c>
      <c r="K263" s="218">
        <f t="shared" si="13"/>
        <v>142.5</v>
      </c>
      <c r="L263" s="219">
        <v>0</v>
      </c>
      <c r="M263" s="219">
        <v>0</v>
      </c>
      <c r="N263" s="219">
        <v>321791</v>
      </c>
      <c r="O263" s="220">
        <f t="shared" si="14"/>
        <v>321791</v>
      </c>
      <c r="P263" s="221">
        <v>0</v>
      </c>
      <c r="Q263" s="222">
        <v>321791</v>
      </c>
      <c r="R263" s="223">
        <v>-36368</v>
      </c>
    </row>
    <row r="264" spans="1:18" ht="15">
      <c r="A264" s="225" t="s">
        <v>396</v>
      </c>
      <c r="B264" s="224">
        <v>0</v>
      </c>
      <c r="C264" s="216">
        <v>0</v>
      </c>
      <c r="D264" s="216">
        <v>0</v>
      </c>
      <c r="E264" s="216">
        <v>0</v>
      </c>
      <c r="F264" s="216">
        <v>5</v>
      </c>
      <c r="G264" s="216">
        <v>6.8</v>
      </c>
      <c r="H264" s="217">
        <f t="shared" si="12"/>
        <v>5.9</v>
      </c>
      <c r="I264" s="216">
        <v>145</v>
      </c>
      <c r="J264" s="216">
        <v>144.8</v>
      </c>
      <c r="K264" s="218">
        <f t="shared" si="13"/>
        <v>144.9</v>
      </c>
      <c r="L264" s="219">
        <v>0</v>
      </c>
      <c r="M264" s="219">
        <v>0</v>
      </c>
      <c r="N264" s="219">
        <v>45748.6</v>
      </c>
      <c r="O264" s="220">
        <f t="shared" si="14"/>
        <v>45749</v>
      </c>
      <c r="P264" s="221">
        <v>0</v>
      </c>
      <c r="Q264" s="222">
        <v>45749</v>
      </c>
      <c r="R264" s="223">
        <v>0</v>
      </c>
    </row>
    <row r="265" spans="1:18" ht="15">
      <c r="A265" s="225" t="s">
        <v>397</v>
      </c>
      <c r="B265" s="224">
        <v>0</v>
      </c>
      <c r="C265" s="216">
        <v>0</v>
      </c>
      <c r="D265" s="216">
        <v>0</v>
      </c>
      <c r="E265" s="216">
        <v>0</v>
      </c>
      <c r="F265" s="216">
        <v>39</v>
      </c>
      <c r="G265" s="216">
        <v>36</v>
      </c>
      <c r="H265" s="217">
        <f t="shared" si="12"/>
        <v>37.5</v>
      </c>
      <c r="I265" s="216">
        <v>84</v>
      </c>
      <c r="J265" s="216">
        <v>79</v>
      </c>
      <c r="K265" s="218">
        <f t="shared" si="13"/>
        <v>81.5</v>
      </c>
      <c r="L265" s="219">
        <v>0</v>
      </c>
      <c r="M265" s="219">
        <v>0</v>
      </c>
      <c r="N265" s="219">
        <v>297881</v>
      </c>
      <c r="O265" s="220">
        <f t="shared" si="14"/>
        <v>297881</v>
      </c>
      <c r="P265" s="221">
        <v>0</v>
      </c>
      <c r="Q265" s="222">
        <v>297881</v>
      </c>
      <c r="R265" s="223">
        <v>46117</v>
      </c>
    </row>
    <row r="266" spans="1:18" ht="15">
      <c r="A266" s="225" t="s">
        <v>398</v>
      </c>
      <c r="B266" s="224">
        <v>0</v>
      </c>
      <c r="C266" s="216">
        <v>0</v>
      </c>
      <c r="D266" s="216">
        <v>0</v>
      </c>
      <c r="E266" s="216">
        <v>0</v>
      </c>
      <c r="F266" s="216">
        <v>117</v>
      </c>
      <c r="G266" s="216">
        <v>117</v>
      </c>
      <c r="H266" s="217">
        <f t="shared" si="12"/>
        <v>117</v>
      </c>
      <c r="I266" s="216">
        <v>292</v>
      </c>
      <c r="J266" s="216">
        <v>296</v>
      </c>
      <c r="K266" s="218">
        <f t="shared" si="13"/>
        <v>294</v>
      </c>
      <c r="L266" s="219">
        <v>0</v>
      </c>
      <c r="M266" s="219">
        <v>0</v>
      </c>
      <c r="N266" s="219">
        <v>925306</v>
      </c>
      <c r="O266" s="220">
        <f t="shared" si="14"/>
        <v>925306</v>
      </c>
      <c r="P266" s="221">
        <v>0</v>
      </c>
      <c r="Q266" s="222">
        <v>925306</v>
      </c>
      <c r="R266" s="223">
        <v>-21130</v>
      </c>
    </row>
    <row r="267" spans="1:18" ht="15">
      <c r="A267" s="225" t="s">
        <v>187</v>
      </c>
      <c r="B267" s="224">
        <v>194.2</v>
      </c>
      <c r="C267" s="216">
        <v>185.6</v>
      </c>
      <c r="D267" s="216">
        <v>0</v>
      </c>
      <c r="E267" s="216">
        <v>0</v>
      </c>
      <c r="F267" s="216">
        <v>20.2</v>
      </c>
      <c r="G267" s="216">
        <v>20.2</v>
      </c>
      <c r="H267" s="217">
        <f t="shared" si="12"/>
        <v>210.1</v>
      </c>
      <c r="I267" s="216">
        <v>218</v>
      </c>
      <c r="J267" s="216">
        <v>209.4</v>
      </c>
      <c r="K267" s="218">
        <f t="shared" si="13"/>
        <v>213.7</v>
      </c>
      <c r="L267" s="219">
        <v>1472484.5999999996</v>
      </c>
      <c r="M267" s="219">
        <v>0</v>
      </c>
      <c r="N267" s="219">
        <v>156630.8</v>
      </c>
      <c r="O267" s="220">
        <f t="shared" si="14"/>
        <v>1629115</v>
      </c>
      <c r="P267" s="221">
        <v>0</v>
      </c>
      <c r="Q267" s="222">
        <v>1629115</v>
      </c>
      <c r="R267" s="223">
        <v>64267</v>
      </c>
    </row>
    <row r="268" spans="1:18" ht="15">
      <c r="A268" s="225" t="s">
        <v>188</v>
      </c>
      <c r="B268" s="224">
        <v>0</v>
      </c>
      <c r="C268" s="216">
        <v>0</v>
      </c>
      <c r="D268" s="216">
        <v>0</v>
      </c>
      <c r="E268" s="216">
        <v>0</v>
      </c>
      <c r="F268" s="216">
        <v>69</v>
      </c>
      <c r="G268" s="216">
        <v>71</v>
      </c>
      <c r="H268" s="217">
        <f t="shared" si="12"/>
        <v>70</v>
      </c>
      <c r="I268" s="216">
        <v>423.5</v>
      </c>
      <c r="J268" s="216">
        <v>429.5</v>
      </c>
      <c r="K268" s="218">
        <f t="shared" si="13"/>
        <v>426.5</v>
      </c>
      <c r="L268" s="219">
        <v>0</v>
      </c>
      <c r="M268" s="219">
        <v>0</v>
      </c>
      <c r="N268" s="219">
        <v>542780</v>
      </c>
      <c r="O268" s="220">
        <f t="shared" si="14"/>
        <v>542780</v>
      </c>
      <c r="P268" s="221">
        <v>0</v>
      </c>
      <c r="Q268" s="222">
        <v>542780</v>
      </c>
      <c r="R268" s="223">
        <v>-231396</v>
      </c>
    </row>
    <row r="269" spans="1:18" ht="15">
      <c r="A269" s="225" t="s">
        <v>399</v>
      </c>
      <c r="B269" s="224">
        <v>0</v>
      </c>
      <c r="C269" s="216">
        <v>0</v>
      </c>
      <c r="D269" s="216">
        <v>0</v>
      </c>
      <c r="E269" s="216">
        <v>0</v>
      </c>
      <c r="F269" s="216">
        <v>33</v>
      </c>
      <c r="G269" s="216">
        <v>31</v>
      </c>
      <c r="H269" s="217">
        <f t="shared" si="12"/>
        <v>32</v>
      </c>
      <c r="I269" s="216">
        <v>65.5</v>
      </c>
      <c r="J269" s="216">
        <v>64.5</v>
      </c>
      <c r="K269" s="218">
        <f t="shared" si="13"/>
        <v>65</v>
      </c>
      <c r="L269" s="219">
        <v>0</v>
      </c>
      <c r="M269" s="219">
        <v>0</v>
      </c>
      <c r="N269" s="219">
        <v>251681</v>
      </c>
      <c r="O269" s="220">
        <f t="shared" si="14"/>
        <v>251681</v>
      </c>
      <c r="P269" s="221">
        <v>0</v>
      </c>
      <c r="Q269" s="222">
        <v>251681</v>
      </c>
      <c r="R269" s="223">
        <v>0</v>
      </c>
    </row>
    <row r="270" spans="1:18" ht="15">
      <c r="A270" s="225" t="s">
        <v>61</v>
      </c>
      <c r="B270" s="224">
        <v>7.5</v>
      </c>
      <c r="C270" s="216">
        <v>7.5</v>
      </c>
      <c r="D270" s="216">
        <v>0</v>
      </c>
      <c r="E270" s="216">
        <v>0</v>
      </c>
      <c r="F270" s="216">
        <v>0</v>
      </c>
      <c r="G270" s="216">
        <v>0</v>
      </c>
      <c r="H270" s="217">
        <f t="shared" si="12"/>
        <v>7.5</v>
      </c>
      <c r="I270" s="216">
        <v>16</v>
      </c>
      <c r="J270" s="216">
        <v>17</v>
      </c>
      <c r="K270" s="218">
        <f t="shared" si="13"/>
        <v>16.5</v>
      </c>
      <c r="L270" s="219">
        <v>58801</v>
      </c>
      <c r="M270" s="219">
        <v>0</v>
      </c>
      <c r="N270" s="219">
        <v>0</v>
      </c>
      <c r="O270" s="220">
        <f t="shared" si="14"/>
        <v>58801</v>
      </c>
      <c r="P270" s="221">
        <v>0</v>
      </c>
      <c r="Q270" s="222">
        <v>58801</v>
      </c>
      <c r="R270" s="223">
        <v>-151083</v>
      </c>
    </row>
    <row r="271" spans="1:18" ht="15">
      <c r="A271" s="225" t="s">
        <v>189</v>
      </c>
      <c r="B271" s="224">
        <v>0</v>
      </c>
      <c r="C271" s="216">
        <v>0</v>
      </c>
      <c r="D271" s="216">
        <v>0</v>
      </c>
      <c r="E271" s="216">
        <v>0</v>
      </c>
      <c r="F271" s="216">
        <v>70</v>
      </c>
      <c r="G271" s="216">
        <v>70</v>
      </c>
      <c r="H271" s="217">
        <f t="shared" si="12"/>
        <v>70</v>
      </c>
      <c r="I271" s="216">
        <v>283</v>
      </c>
      <c r="J271" s="216">
        <v>281</v>
      </c>
      <c r="K271" s="218">
        <f t="shared" si="13"/>
        <v>282</v>
      </c>
      <c r="L271" s="219">
        <v>0</v>
      </c>
      <c r="M271" s="219">
        <v>0</v>
      </c>
      <c r="N271" s="219">
        <v>588000</v>
      </c>
      <c r="O271" s="220">
        <f t="shared" si="14"/>
        <v>588000</v>
      </c>
      <c r="P271" s="221">
        <v>0</v>
      </c>
      <c r="Q271" s="222">
        <v>588000</v>
      </c>
      <c r="R271" s="223">
        <v>-255087</v>
      </c>
    </row>
    <row r="272" spans="1:18" ht="15">
      <c r="A272" s="225" t="s">
        <v>190</v>
      </c>
      <c r="B272" s="224">
        <v>24</v>
      </c>
      <c r="C272" s="216">
        <v>24</v>
      </c>
      <c r="D272" s="216">
        <v>0</v>
      </c>
      <c r="E272" s="216">
        <v>0</v>
      </c>
      <c r="F272" s="216">
        <v>14</v>
      </c>
      <c r="G272" s="216">
        <v>13</v>
      </c>
      <c r="H272" s="217">
        <f t="shared" si="12"/>
        <v>37.5</v>
      </c>
      <c r="I272" s="216">
        <v>73</v>
      </c>
      <c r="J272" s="216">
        <v>71</v>
      </c>
      <c r="K272" s="218">
        <f t="shared" si="13"/>
        <v>72</v>
      </c>
      <c r="L272" s="219">
        <v>201600</v>
      </c>
      <c r="M272" s="219">
        <v>0</v>
      </c>
      <c r="N272" s="219">
        <v>113400</v>
      </c>
      <c r="O272" s="220">
        <f t="shared" si="14"/>
        <v>315000</v>
      </c>
      <c r="P272" s="221">
        <v>0</v>
      </c>
      <c r="Q272" s="222">
        <v>315000</v>
      </c>
      <c r="R272" s="223">
        <v>-1576497</v>
      </c>
    </row>
    <row r="273" spans="1:18" ht="15">
      <c r="A273" s="225" t="s">
        <v>400</v>
      </c>
      <c r="B273" s="224">
        <v>391</v>
      </c>
      <c r="C273" s="216">
        <v>365</v>
      </c>
      <c r="D273" s="216">
        <v>0</v>
      </c>
      <c r="E273" s="216">
        <v>0</v>
      </c>
      <c r="F273" s="216">
        <v>56</v>
      </c>
      <c r="G273" s="216">
        <v>53</v>
      </c>
      <c r="H273" s="217">
        <f t="shared" si="12"/>
        <v>432.5</v>
      </c>
      <c r="I273" s="216">
        <v>772</v>
      </c>
      <c r="J273" s="216">
        <v>746</v>
      </c>
      <c r="K273" s="218">
        <f t="shared" si="13"/>
        <v>759</v>
      </c>
      <c r="L273" s="219">
        <v>3175200</v>
      </c>
      <c r="M273" s="219">
        <v>0</v>
      </c>
      <c r="N273" s="219">
        <v>457800</v>
      </c>
      <c r="O273" s="220">
        <f t="shared" si="14"/>
        <v>3633000</v>
      </c>
      <c r="P273" s="221">
        <v>16461</v>
      </c>
      <c r="Q273" s="222">
        <v>3649461</v>
      </c>
      <c r="R273" s="223">
        <v>-5569161</v>
      </c>
    </row>
    <row r="274" spans="1:18" ht="15">
      <c r="A274" s="225" t="s">
        <v>401</v>
      </c>
      <c r="B274" s="224">
        <v>0</v>
      </c>
      <c r="C274" s="216">
        <v>0</v>
      </c>
      <c r="D274" s="216">
        <v>134.5</v>
      </c>
      <c r="E274" s="216">
        <v>134.5</v>
      </c>
      <c r="F274" s="216">
        <v>0</v>
      </c>
      <c r="G274" s="216">
        <v>0</v>
      </c>
      <c r="H274" s="217">
        <f t="shared" si="12"/>
        <v>134.5</v>
      </c>
      <c r="I274" s="216">
        <v>164</v>
      </c>
      <c r="J274" s="216">
        <v>164</v>
      </c>
      <c r="K274" s="218">
        <f t="shared" si="13"/>
        <v>164</v>
      </c>
      <c r="L274" s="219">
        <v>0</v>
      </c>
      <c r="M274" s="219">
        <v>1042913</v>
      </c>
      <c r="N274" s="219">
        <v>0</v>
      </c>
      <c r="O274" s="220">
        <f t="shared" si="14"/>
        <v>1042913</v>
      </c>
      <c r="P274" s="221">
        <v>0</v>
      </c>
      <c r="Q274" s="222">
        <v>1042913</v>
      </c>
      <c r="R274" s="223">
        <v>63731</v>
      </c>
    </row>
    <row r="275" spans="1:18" ht="15">
      <c r="A275" s="225" t="s">
        <v>402</v>
      </c>
      <c r="B275" s="224">
        <v>0</v>
      </c>
      <c r="C275" s="216">
        <v>0</v>
      </c>
      <c r="D275" s="216">
        <v>0</v>
      </c>
      <c r="E275" s="216">
        <v>0</v>
      </c>
      <c r="F275" s="216">
        <v>5</v>
      </c>
      <c r="G275" s="216">
        <v>5</v>
      </c>
      <c r="H275" s="217">
        <f t="shared" si="12"/>
        <v>5</v>
      </c>
      <c r="I275" s="216">
        <v>34</v>
      </c>
      <c r="J275" s="216">
        <v>32</v>
      </c>
      <c r="K275" s="218">
        <f t="shared" si="13"/>
        <v>33</v>
      </c>
      <c r="L275" s="219">
        <v>0</v>
      </c>
      <c r="M275" s="219">
        <v>0</v>
      </c>
      <c r="N275" s="219">
        <v>42000</v>
      </c>
      <c r="O275" s="220">
        <f t="shared" si="14"/>
        <v>42000</v>
      </c>
      <c r="P275" s="221">
        <v>0</v>
      </c>
      <c r="Q275" s="222">
        <v>42000</v>
      </c>
      <c r="R275" s="223">
        <v>0</v>
      </c>
    </row>
    <row r="276" spans="1:18" ht="15">
      <c r="A276" s="225" t="s">
        <v>191</v>
      </c>
      <c r="B276" s="224">
        <v>69</v>
      </c>
      <c r="C276" s="216">
        <v>73</v>
      </c>
      <c r="D276" s="216">
        <v>0</v>
      </c>
      <c r="E276" s="216">
        <v>0</v>
      </c>
      <c r="F276" s="216">
        <v>1</v>
      </c>
      <c r="G276" s="216">
        <v>1</v>
      </c>
      <c r="H276" s="217">
        <f t="shared" si="12"/>
        <v>72</v>
      </c>
      <c r="I276" s="216">
        <v>78</v>
      </c>
      <c r="J276" s="216">
        <v>83</v>
      </c>
      <c r="K276" s="218">
        <f t="shared" si="13"/>
        <v>80.5</v>
      </c>
      <c r="L276" s="219">
        <v>550534</v>
      </c>
      <c r="M276" s="219">
        <v>0</v>
      </c>
      <c r="N276" s="219">
        <v>7754</v>
      </c>
      <c r="O276" s="220">
        <f t="shared" si="14"/>
        <v>558288</v>
      </c>
      <c r="P276" s="221">
        <v>0</v>
      </c>
      <c r="Q276" s="222">
        <v>558288</v>
      </c>
      <c r="R276" s="223">
        <v>-126117</v>
      </c>
    </row>
    <row r="277" spans="1:18" ht="15">
      <c r="A277" s="225" t="s">
        <v>192</v>
      </c>
      <c r="B277" s="224">
        <v>195.39999999999995</v>
      </c>
      <c r="C277" s="216">
        <v>195.39999999999995</v>
      </c>
      <c r="D277" s="216">
        <v>0</v>
      </c>
      <c r="E277" s="216">
        <v>0</v>
      </c>
      <c r="F277" s="216">
        <v>0</v>
      </c>
      <c r="G277" s="216">
        <v>0</v>
      </c>
      <c r="H277" s="217">
        <f t="shared" si="12"/>
        <v>195.4</v>
      </c>
      <c r="I277" s="216">
        <v>208.4</v>
      </c>
      <c r="J277" s="216">
        <v>208.4</v>
      </c>
      <c r="K277" s="218">
        <f t="shared" si="13"/>
        <v>208.4</v>
      </c>
      <c r="L277" s="219">
        <v>1515131.6</v>
      </c>
      <c r="M277" s="219">
        <v>0</v>
      </c>
      <c r="N277" s="219">
        <v>0</v>
      </c>
      <c r="O277" s="220">
        <f t="shared" si="14"/>
        <v>1515132</v>
      </c>
      <c r="P277" s="221">
        <v>0</v>
      </c>
      <c r="Q277" s="222">
        <v>1515132</v>
      </c>
      <c r="R277" s="223">
        <v>-1572137</v>
      </c>
    </row>
    <row r="278" spans="1:18" ht="15">
      <c r="A278" s="225" t="s">
        <v>403</v>
      </c>
      <c r="B278" s="224">
        <v>28.5</v>
      </c>
      <c r="C278" s="216">
        <v>25.5</v>
      </c>
      <c r="D278" s="216">
        <v>0</v>
      </c>
      <c r="E278" s="216">
        <v>0</v>
      </c>
      <c r="F278" s="216">
        <v>15</v>
      </c>
      <c r="G278" s="216">
        <v>15</v>
      </c>
      <c r="H278" s="217">
        <f t="shared" si="12"/>
        <v>42</v>
      </c>
      <c r="I278" s="216">
        <v>96</v>
      </c>
      <c r="J278" s="216">
        <v>92</v>
      </c>
      <c r="K278" s="218">
        <f t="shared" si="13"/>
        <v>94</v>
      </c>
      <c r="L278" s="219">
        <v>209358</v>
      </c>
      <c r="M278" s="219">
        <v>0</v>
      </c>
      <c r="N278" s="219">
        <v>116310</v>
      </c>
      <c r="O278" s="220">
        <f t="shared" si="14"/>
        <v>325668</v>
      </c>
      <c r="P278" s="221">
        <v>0</v>
      </c>
      <c r="Q278" s="222">
        <v>325668</v>
      </c>
      <c r="R278" s="223">
        <v>-218903</v>
      </c>
    </row>
    <row r="279" spans="1:18" ht="15">
      <c r="A279" s="225" t="s">
        <v>404</v>
      </c>
      <c r="B279" s="224">
        <v>0</v>
      </c>
      <c r="C279" s="216">
        <v>0</v>
      </c>
      <c r="D279" s="216">
        <v>0</v>
      </c>
      <c r="E279" s="216">
        <v>0</v>
      </c>
      <c r="F279" s="216">
        <v>7</v>
      </c>
      <c r="G279" s="216">
        <v>7</v>
      </c>
      <c r="H279" s="217">
        <f t="shared" si="12"/>
        <v>7</v>
      </c>
      <c r="I279" s="216">
        <v>82</v>
      </c>
      <c r="J279" s="216">
        <v>82</v>
      </c>
      <c r="K279" s="218">
        <f t="shared" si="13"/>
        <v>82</v>
      </c>
      <c r="L279" s="219">
        <v>0</v>
      </c>
      <c r="M279" s="219">
        <v>0</v>
      </c>
      <c r="N279" s="219">
        <v>54278</v>
      </c>
      <c r="O279" s="220">
        <f t="shared" si="14"/>
        <v>54278</v>
      </c>
      <c r="P279" s="221">
        <v>0</v>
      </c>
      <c r="Q279" s="222">
        <v>54278</v>
      </c>
      <c r="R279" s="223">
        <v>0</v>
      </c>
    </row>
    <row r="282" spans="1:18" ht="12.75">
      <c r="A282" s="226">
        <v>1</v>
      </c>
      <c r="B282" s="226">
        <v>2</v>
      </c>
      <c r="C282" s="226">
        <v>3</v>
      </c>
      <c r="D282" s="226">
        <v>4</v>
      </c>
      <c r="E282" s="226">
        <v>5</v>
      </c>
      <c r="F282" s="226">
        <v>6</v>
      </c>
      <c r="G282" s="226">
        <v>7</v>
      </c>
      <c r="H282" s="226">
        <v>8</v>
      </c>
      <c r="I282" s="226">
        <v>9</v>
      </c>
      <c r="J282" s="226">
        <v>10</v>
      </c>
      <c r="K282" s="226">
        <v>11</v>
      </c>
      <c r="L282" s="226">
        <v>12</v>
      </c>
      <c r="M282" s="226">
        <v>13</v>
      </c>
      <c r="N282" s="226">
        <v>14</v>
      </c>
      <c r="O282" s="226">
        <v>15</v>
      </c>
      <c r="P282" s="226">
        <v>16</v>
      </c>
      <c r="Q282" s="226">
        <v>17</v>
      </c>
      <c r="R282" s="226">
        <v>18</v>
      </c>
    </row>
  </sheetData>
  <sheetProtection password="F5DF" sheet="1"/>
  <autoFilter ref="A2:R279"/>
  <mergeCells count="5">
    <mergeCell ref="B1:C1"/>
    <mergeCell ref="D1:E1"/>
    <mergeCell ref="F1:G1"/>
    <mergeCell ref="I1:K1"/>
    <mergeCell ref="L1:O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8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0" sqref="C10"/>
    </sheetView>
  </sheetViews>
  <sheetFormatPr defaultColWidth="9.140625" defaultRowHeight="15"/>
  <cols>
    <col min="1" max="1" width="41.57421875" style="228" customWidth="1"/>
    <col min="2" max="2" width="10.7109375" style="66" customWidth="1"/>
    <col min="3" max="3" width="27.28125" style="66" bestFit="1" customWidth="1"/>
    <col min="4" max="9" width="8.8515625" style="66" customWidth="1"/>
    <col min="10" max="10" width="13.8515625" style="229" bestFit="1" customWidth="1"/>
    <col min="11" max="11" width="11.57421875" style="229" customWidth="1"/>
    <col min="12" max="12" width="11.7109375" style="229" bestFit="1" customWidth="1"/>
  </cols>
  <sheetData>
    <row r="1" spans="1:12" ht="75">
      <c r="A1" s="308" t="s">
        <v>0</v>
      </c>
      <c r="B1" s="308" t="s">
        <v>405</v>
      </c>
      <c r="C1" s="308" t="s">
        <v>406</v>
      </c>
      <c r="D1" s="308" t="s">
        <v>64</v>
      </c>
      <c r="E1" s="308" t="s">
        <v>65</v>
      </c>
      <c r="F1" s="308" t="s">
        <v>62</v>
      </c>
      <c r="G1" s="308" t="s">
        <v>66</v>
      </c>
      <c r="H1" s="308" t="s">
        <v>67</v>
      </c>
      <c r="I1" s="308" t="s">
        <v>63</v>
      </c>
      <c r="J1" s="309" t="s">
        <v>217</v>
      </c>
      <c r="K1" s="309" t="s">
        <v>232</v>
      </c>
      <c r="L1" s="309" t="s">
        <v>424</v>
      </c>
    </row>
    <row r="2" spans="1:12" ht="15">
      <c r="A2" s="82" t="s">
        <v>407</v>
      </c>
      <c r="B2" s="81" t="s">
        <v>408</v>
      </c>
      <c r="C2" s="81" t="s">
        <v>409</v>
      </c>
      <c r="D2" s="83">
        <v>4</v>
      </c>
      <c r="E2" s="83">
        <v>4</v>
      </c>
      <c r="F2" s="83">
        <v>4</v>
      </c>
      <c r="G2" s="86">
        <v>299</v>
      </c>
      <c r="H2" s="84">
        <v>298</v>
      </c>
      <c r="I2" s="85">
        <v>298.5</v>
      </c>
      <c r="J2" s="227">
        <v>49724</v>
      </c>
      <c r="K2" s="227">
        <v>0</v>
      </c>
      <c r="L2" s="227">
        <v>0</v>
      </c>
    </row>
    <row r="3" spans="1:12" ht="15">
      <c r="A3" s="81" t="s">
        <v>410</v>
      </c>
      <c r="B3" s="81" t="s">
        <v>408</v>
      </c>
      <c r="C3" s="81" t="s">
        <v>409</v>
      </c>
      <c r="D3" s="83">
        <v>4</v>
      </c>
      <c r="E3" s="83">
        <v>4</v>
      </c>
      <c r="F3" s="83">
        <v>4</v>
      </c>
      <c r="G3" s="86">
        <v>141</v>
      </c>
      <c r="H3" s="84">
        <v>139</v>
      </c>
      <c r="I3" s="85">
        <v>140</v>
      </c>
      <c r="J3" s="227">
        <v>49724</v>
      </c>
      <c r="K3" s="227">
        <v>0</v>
      </c>
      <c r="L3" s="227">
        <v>0</v>
      </c>
    </row>
    <row r="4" spans="1:12" ht="15">
      <c r="A4" s="81" t="s">
        <v>86</v>
      </c>
      <c r="B4" s="81" t="s">
        <v>411</v>
      </c>
      <c r="C4" s="81"/>
      <c r="D4" s="83">
        <v>8.5</v>
      </c>
      <c r="E4" s="83">
        <v>9.5</v>
      </c>
      <c r="F4" s="83">
        <v>9</v>
      </c>
      <c r="G4" s="86">
        <v>60</v>
      </c>
      <c r="H4" s="84">
        <v>60.5</v>
      </c>
      <c r="I4" s="85">
        <v>60.25</v>
      </c>
      <c r="J4" s="227">
        <v>111879</v>
      </c>
      <c r="K4" s="227">
        <v>0</v>
      </c>
      <c r="L4" s="227">
        <v>0</v>
      </c>
    </row>
    <row r="5" spans="1:12" ht="15">
      <c r="A5" s="82" t="s">
        <v>412</v>
      </c>
      <c r="B5" s="81" t="s">
        <v>408</v>
      </c>
      <c r="C5" s="81"/>
      <c r="D5" s="83">
        <v>4</v>
      </c>
      <c r="E5" s="83">
        <v>4</v>
      </c>
      <c r="F5" s="83">
        <v>4</v>
      </c>
      <c r="G5" s="86">
        <v>265</v>
      </c>
      <c r="H5" s="84">
        <v>267</v>
      </c>
      <c r="I5" s="85">
        <v>266</v>
      </c>
      <c r="J5" s="227">
        <v>49724</v>
      </c>
      <c r="K5" s="227">
        <v>0</v>
      </c>
      <c r="L5" s="227">
        <v>0</v>
      </c>
    </row>
    <row r="6" spans="1:12" ht="15">
      <c r="A6" s="81" t="s">
        <v>413</v>
      </c>
      <c r="B6" s="81" t="s">
        <v>408</v>
      </c>
      <c r="C6" s="81" t="s">
        <v>409</v>
      </c>
      <c r="D6" s="83">
        <v>4</v>
      </c>
      <c r="E6" s="83">
        <v>4</v>
      </c>
      <c r="F6" s="83">
        <v>4</v>
      </c>
      <c r="G6" s="86">
        <v>210</v>
      </c>
      <c r="H6" s="84">
        <v>215</v>
      </c>
      <c r="I6" s="85">
        <v>212.5</v>
      </c>
      <c r="J6" s="227">
        <v>49724</v>
      </c>
      <c r="K6" s="227">
        <v>0</v>
      </c>
      <c r="L6" s="227">
        <v>0</v>
      </c>
    </row>
    <row r="7" spans="1:12" ht="15">
      <c r="A7" s="82" t="s">
        <v>414</v>
      </c>
      <c r="B7" s="81" t="s">
        <v>408</v>
      </c>
      <c r="C7" s="81" t="s">
        <v>409</v>
      </c>
      <c r="D7" s="83">
        <v>2.5</v>
      </c>
      <c r="E7" s="83">
        <v>2.5</v>
      </c>
      <c r="F7" s="83">
        <v>2.5</v>
      </c>
      <c r="G7" s="86">
        <v>127.5</v>
      </c>
      <c r="H7" s="84">
        <v>130.5</v>
      </c>
      <c r="I7" s="85">
        <v>129</v>
      </c>
      <c r="J7" s="227">
        <v>31078</v>
      </c>
      <c r="K7" s="227">
        <v>0</v>
      </c>
      <c r="L7" s="227">
        <v>0</v>
      </c>
    </row>
    <row r="8" spans="1:12" ht="15">
      <c r="A8" s="81" t="s">
        <v>92</v>
      </c>
      <c r="B8" s="81" t="s">
        <v>411</v>
      </c>
      <c r="C8" s="81"/>
      <c r="D8" s="83">
        <v>0</v>
      </c>
      <c r="E8" s="83">
        <v>0</v>
      </c>
      <c r="F8" s="83">
        <v>0</v>
      </c>
      <c r="G8" s="86">
        <v>237.8</v>
      </c>
      <c r="H8" s="84">
        <v>231.4</v>
      </c>
      <c r="I8" s="85">
        <v>234.6</v>
      </c>
      <c r="J8" s="227">
        <v>0</v>
      </c>
      <c r="K8" s="227">
        <v>0</v>
      </c>
      <c r="L8" s="227">
        <v>0</v>
      </c>
    </row>
    <row r="9" spans="1:12" ht="15">
      <c r="A9" s="82" t="s">
        <v>94</v>
      </c>
      <c r="B9" s="81" t="s">
        <v>411</v>
      </c>
      <c r="C9" s="81"/>
      <c r="D9" s="83">
        <v>16.6</v>
      </c>
      <c r="E9" s="83">
        <v>15.6</v>
      </c>
      <c r="F9" s="83">
        <v>16.1</v>
      </c>
      <c r="G9" s="86">
        <v>299.8</v>
      </c>
      <c r="H9" s="84">
        <v>295.8</v>
      </c>
      <c r="I9" s="85">
        <v>297.8</v>
      </c>
      <c r="J9" s="227">
        <v>200139</v>
      </c>
      <c r="K9" s="227">
        <v>0</v>
      </c>
      <c r="L9" s="227">
        <v>0</v>
      </c>
    </row>
    <row r="10" spans="1:12" ht="15">
      <c r="A10" s="82" t="s">
        <v>271</v>
      </c>
      <c r="B10" s="81" t="s">
        <v>411</v>
      </c>
      <c r="C10" s="82"/>
      <c r="D10" s="83">
        <v>2</v>
      </c>
      <c r="E10" s="83">
        <v>3</v>
      </c>
      <c r="F10" s="83">
        <v>2.5</v>
      </c>
      <c r="G10" s="86">
        <v>198.5</v>
      </c>
      <c r="H10" s="84">
        <v>213.5</v>
      </c>
      <c r="I10" s="85">
        <v>206</v>
      </c>
      <c r="J10" s="227">
        <v>31078</v>
      </c>
      <c r="K10" s="227">
        <v>0</v>
      </c>
      <c r="L10" s="227">
        <v>0</v>
      </c>
    </row>
    <row r="11" spans="1:12" ht="15">
      <c r="A11" s="81" t="s">
        <v>41</v>
      </c>
      <c r="B11" s="81" t="s">
        <v>411</v>
      </c>
      <c r="C11" s="82"/>
      <c r="D11" s="83">
        <v>23.5</v>
      </c>
      <c r="E11" s="83">
        <v>21.5</v>
      </c>
      <c r="F11" s="83">
        <v>22.5</v>
      </c>
      <c r="G11" s="86">
        <v>211</v>
      </c>
      <c r="H11" s="84">
        <v>209</v>
      </c>
      <c r="I11" s="85">
        <v>210</v>
      </c>
      <c r="J11" s="227">
        <v>270344</v>
      </c>
      <c r="K11" s="227">
        <v>0</v>
      </c>
      <c r="L11" s="227">
        <v>-116089</v>
      </c>
    </row>
    <row r="12" spans="1:12" ht="15">
      <c r="A12" s="82" t="s">
        <v>273</v>
      </c>
      <c r="B12" s="81" t="s">
        <v>411</v>
      </c>
      <c r="C12" s="81"/>
      <c r="D12" s="83">
        <v>6</v>
      </c>
      <c r="E12" s="83">
        <v>15</v>
      </c>
      <c r="F12" s="83">
        <v>10.5</v>
      </c>
      <c r="G12" s="86">
        <v>336.4</v>
      </c>
      <c r="H12" s="84">
        <v>313</v>
      </c>
      <c r="I12" s="85">
        <v>324.7</v>
      </c>
      <c r="J12" s="227">
        <v>130526</v>
      </c>
      <c r="K12" s="227">
        <v>0</v>
      </c>
      <c r="L12" s="227">
        <v>0</v>
      </c>
    </row>
    <row r="13" spans="1:12" ht="15">
      <c r="A13" s="81" t="s">
        <v>415</v>
      </c>
      <c r="B13" s="81" t="s">
        <v>411</v>
      </c>
      <c r="C13" s="81"/>
      <c r="D13" s="83">
        <v>10.5</v>
      </c>
      <c r="E13" s="83">
        <v>10.5</v>
      </c>
      <c r="F13" s="83">
        <v>10.5</v>
      </c>
      <c r="G13" s="86">
        <v>89.5</v>
      </c>
      <c r="H13" s="84">
        <v>91.5</v>
      </c>
      <c r="I13" s="85">
        <v>90.5</v>
      </c>
      <c r="J13" s="227">
        <v>130526</v>
      </c>
      <c r="K13" s="227">
        <v>0</v>
      </c>
      <c r="L13" s="227">
        <v>0</v>
      </c>
    </row>
    <row r="14" spans="1:12" ht="15">
      <c r="A14" s="82" t="s">
        <v>42</v>
      </c>
      <c r="B14" s="81" t="s">
        <v>411</v>
      </c>
      <c r="C14" s="82"/>
      <c r="D14" s="83">
        <v>8</v>
      </c>
      <c r="E14" s="83">
        <v>7</v>
      </c>
      <c r="F14" s="83">
        <v>7.5</v>
      </c>
      <c r="G14" s="86">
        <v>265</v>
      </c>
      <c r="H14" s="84">
        <v>268.5</v>
      </c>
      <c r="I14" s="85">
        <v>266.75</v>
      </c>
      <c r="J14" s="227">
        <v>83879</v>
      </c>
      <c r="K14" s="227">
        <v>0</v>
      </c>
      <c r="L14" s="227">
        <v>20250</v>
      </c>
    </row>
    <row r="15" spans="1:12" ht="15">
      <c r="A15" s="81" t="s">
        <v>196</v>
      </c>
      <c r="B15" s="81" t="s">
        <v>411</v>
      </c>
      <c r="C15" s="81"/>
      <c r="D15" s="83">
        <v>5</v>
      </c>
      <c r="E15" s="83">
        <v>5</v>
      </c>
      <c r="F15" s="83">
        <v>5</v>
      </c>
      <c r="G15" s="86">
        <v>70.5</v>
      </c>
      <c r="H15" s="84">
        <v>68.5</v>
      </c>
      <c r="I15" s="85">
        <v>69.5</v>
      </c>
      <c r="J15" s="227">
        <v>62155</v>
      </c>
      <c r="K15" s="227">
        <v>0</v>
      </c>
      <c r="L15" s="227">
        <v>0</v>
      </c>
    </row>
    <row r="16" spans="1:12" ht="15">
      <c r="A16" s="82" t="s">
        <v>274</v>
      </c>
      <c r="B16" s="81" t="s">
        <v>411</v>
      </c>
      <c r="C16" s="82"/>
      <c r="D16" s="83">
        <v>23</v>
      </c>
      <c r="E16" s="83">
        <v>24</v>
      </c>
      <c r="F16" s="83">
        <v>23.5</v>
      </c>
      <c r="G16" s="86">
        <v>112</v>
      </c>
      <c r="H16" s="84">
        <v>111</v>
      </c>
      <c r="I16" s="85">
        <v>111.5</v>
      </c>
      <c r="J16" s="227">
        <v>292129</v>
      </c>
      <c r="K16" s="227">
        <v>0</v>
      </c>
      <c r="L16" s="227">
        <v>0</v>
      </c>
    </row>
    <row r="17" spans="1:12" ht="15">
      <c r="A17" s="82" t="s">
        <v>277</v>
      </c>
      <c r="B17" s="81" t="s">
        <v>411</v>
      </c>
      <c r="C17" s="81"/>
      <c r="D17" s="83">
        <v>1.5</v>
      </c>
      <c r="E17" s="83">
        <v>2.5</v>
      </c>
      <c r="F17" s="83">
        <v>2</v>
      </c>
      <c r="G17" s="86">
        <v>184.5</v>
      </c>
      <c r="H17" s="84">
        <v>184.5</v>
      </c>
      <c r="I17" s="85">
        <v>184.5</v>
      </c>
      <c r="J17" s="227">
        <v>24862</v>
      </c>
      <c r="K17" s="227">
        <v>0</v>
      </c>
      <c r="L17" s="227">
        <v>0</v>
      </c>
    </row>
    <row r="18" spans="1:12" ht="15">
      <c r="A18" s="81" t="s">
        <v>43</v>
      </c>
      <c r="B18" s="81" t="s">
        <v>411</v>
      </c>
      <c r="C18" s="82"/>
      <c r="D18" s="83">
        <v>4</v>
      </c>
      <c r="E18" s="83">
        <v>5</v>
      </c>
      <c r="F18" s="83">
        <v>4.5</v>
      </c>
      <c r="G18" s="86">
        <v>261.8</v>
      </c>
      <c r="H18" s="84">
        <v>255.6</v>
      </c>
      <c r="I18" s="85">
        <v>258.7</v>
      </c>
      <c r="J18" s="227">
        <v>51263</v>
      </c>
      <c r="K18" s="227">
        <v>1180</v>
      </c>
      <c r="L18" s="227">
        <v>-7179</v>
      </c>
    </row>
    <row r="19" spans="1:12" ht="15">
      <c r="A19" s="82" t="s">
        <v>44</v>
      </c>
      <c r="B19" s="81" t="s">
        <v>411</v>
      </c>
      <c r="C19" s="82"/>
      <c r="D19" s="83">
        <v>9</v>
      </c>
      <c r="E19" s="83">
        <v>8</v>
      </c>
      <c r="F19" s="83">
        <v>8.5</v>
      </c>
      <c r="G19" s="86">
        <v>558</v>
      </c>
      <c r="H19" s="84">
        <v>548</v>
      </c>
      <c r="I19" s="85">
        <v>553</v>
      </c>
      <c r="J19" s="227">
        <v>100987</v>
      </c>
      <c r="K19" s="227">
        <v>0</v>
      </c>
      <c r="L19" s="227">
        <v>26501</v>
      </c>
    </row>
    <row r="20" spans="1:12" ht="15">
      <c r="A20" s="81" t="s">
        <v>416</v>
      </c>
      <c r="B20" s="81" t="s">
        <v>411</v>
      </c>
      <c r="C20" s="81"/>
      <c r="D20" s="83">
        <v>4.5</v>
      </c>
      <c r="E20" s="83">
        <v>7</v>
      </c>
      <c r="F20" s="83">
        <v>5.75</v>
      </c>
      <c r="G20" s="86">
        <v>206.5</v>
      </c>
      <c r="H20" s="84">
        <v>212</v>
      </c>
      <c r="I20" s="85">
        <v>209.25</v>
      </c>
      <c r="J20" s="227">
        <v>71478</v>
      </c>
      <c r="K20" s="227">
        <v>0</v>
      </c>
      <c r="L20" s="227">
        <v>0</v>
      </c>
    </row>
    <row r="21" spans="1:12" ht="15">
      <c r="A21" s="82" t="s">
        <v>118</v>
      </c>
      <c r="B21" s="81" t="s">
        <v>411</v>
      </c>
      <c r="C21" s="82"/>
      <c r="D21" s="83">
        <v>3</v>
      </c>
      <c r="E21" s="83">
        <v>4</v>
      </c>
      <c r="F21" s="83">
        <v>3.5</v>
      </c>
      <c r="G21" s="86">
        <v>151</v>
      </c>
      <c r="H21" s="84">
        <v>150</v>
      </c>
      <c r="I21" s="85">
        <v>150.5</v>
      </c>
      <c r="J21" s="227">
        <v>43509</v>
      </c>
      <c r="K21" s="227">
        <v>0</v>
      </c>
      <c r="L21" s="227">
        <v>0</v>
      </c>
    </row>
    <row r="22" spans="1:12" ht="15">
      <c r="A22" s="81" t="s">
        <v>45</v>
      </c>
      <c r="B22" s="81" t="s">
        <v>408</v>
      </c>
      <c r="C22" s="82"/>
      <c r="D22" s="83">
        <v>3</v>
      </c>
      <c r="E22" s="83">
        <v>4</v>
      </c>
      <c r="F22" s="83">
        <v>3.5</v>
      </c>
      <c r="G22" s="86">
        <v>165.8</v>
      </c>
      <c r="H22" s="84">
        <v>168</v>
      </c>
      <c r="I22" s="85">
        <v>166.9</v>
      </c>
      <c r="J22" s="227">
        <v>43509</v>
      </c>
      <c r="K22" s="227">
        <v>0</v>
      </c>
      <c r="L22" s="227">
        <v>-62882</v>
      </c>
    </row>
    <row r="23" spans="1:12" ht="15">
      <c r="A23" s="82" t="s">
        <v>417</v>
      </c>
      <c r="B23" s="81" t="s">
        <v>408</v>
      </c>
      <c r="C23" s="81" t="s">
        <v>132</v>
      </c>
      <c r="D23" s="83">
        <v>4</v>
      </c>
      <c r="E23" s="83">
        <v>4</v>
      </c>
      <c r="F23" s="83">
        <v>4</v>
      </c>
      <c r="G23" s="86">
        <v>80</v>
      </c>
      <c r="H23" s="84">
        <v>0</v>
      </c>
      <c r="I23" s="85">
        <v>40</v>
      </c>
      <c r="J23" s="227">
        <v>49724</v>
      </c>
      <c r="K23" s="227">
        <v>0</v>
      </c>
      <c r="L23" s="227">
        <v>0</v>
      </c>
    </row>
    <row r="24" spans="1:12" ht="15">
      <c r="A24" s="81" t="s">
        <v>286</v>
      </c>
      <c r="B24" s="81" t="s">
        <v>411</v>
      </c>
      <c r="C24" s="82"/>
      <c r="D24" s="83">
        <v>1</v>
      </c>
      <c r="E24" s="83">
        <v>1</v>
      </c>
      <c r="F24" s="83">
        <v>1</v>
      </c>
      <c r="G24" s="86">
        <v>65</v>
      </c>
      <c r="H24" s="84">
        <v>66.5</v>
      </c>
      <c r="I24" s="85">
        <v>65.75</v>
      </c>
      <c r="J24" s="227">
        <v>12431</v>
      </c>
      <c r="K24" s="227">
        <v>0</v>
      </c>
      <c r="L24" s="227">
        <v>-41969</v>
      </c>
    </row>
    <row r="25" spans="1:12" ht="15">
      <c r="A25" s="82" t="s">
        <v>295</v>
      </c>
      <c r="B25" s="81" t="s">
        <v>411</v>
      </c>
      <c r="C25" s="82"/>
      <c r="D25" s="83">
        <v>21.5</v>
      </c>
      <c r="E25" s="83">
        <v>24</v>
      </c>
      <c r="F25" s="83">
        <v>22.75</v>
      </c>
      <c r="G25" s="86">
        <v>310</v>
      </c>
      <c r="H25" s="84">
        <v>310</v>
      </c>
      <c r="I25" s="85">
        <v>310</v>
      </c>
      <c r="J25" s="227">
        <v>282805</v>
      </c>
      <c r="K25" s="227">
        <v>0</v>
      </c>
      <c r="L25" s="227">
        <v>-24898</v>
      </c>
    </row>
    <row r="26" spans="1:12" ht="15">
      <c r="A26" s="82" t="s">
        <v>123</v>
      </c>
      <c r="B26" s="81" t="s">
        <v>411</v>
      </c>
      <c r="C26" s="81"/>
      <c r="D26" s="83">
        <v>11</v>
      </c>
      <c r="E26" s="83">
        <v>13</v>
      </c>
      <c r="F26" s="83">
        <v>12</v>
      </c>
      <c r="G26" s="86">
        <v>487</v>
      </c>
      <c r="H26" s="84">
        <v>482</v>
      </c>
      <c r="I26" s="85">
        <v>484.5</v>
      </c>
      <c r="J26" s="227">
        <v>149172</v>
      </c>
      <c r="K26" s="227">
        <v>0</v>
      </c>
      <c r="L26" s="227">
        <v>0</v>
      </c>
    </row>
    <row r="27" spans="1:12" ht="15">
      <c r="A27" s="81" t="s">
        <v>47</v>
      </c>
      <c r="B27" s="81" t="s">
        <v>411</v>
      </c>
      <c r="C27" s="82"/>
      <c r="D27" s="83">
        <v>13</v>
      </c>
      <c r="E27" s="83">
        <v>13</v>
      </c>
      <c r="F27" s="83">
        <v>13</v>
      </c>
      <c r="G27" s="86">
        <v>373</v>
      </c>
      <c r="H27" s="84">
        <v>370</v>
      </c>
      <c r="I27" s="85">
        <v>371.5</v>
      </c>
      <c r="J27" s="227">
        <v>161603</v>
      </c>
      <c r="K27" s="227">
        <v>0</v>
      </c>
      <c r="L27" s="227">
        <v>-78493</v>
      </c>
    </row>
    <row r="28" spans="1:12" ht="15">
      <c r="A28" s="82" t="s">
        <v>48</v>
      </c>
      <c r="B28" s="81" t="s">
        <v>411</v>
      </c>
      <c r="C28" s="82"/>
      <c r="D28" s="83">
        <v>16.6</v>
      </c>
      <c r="E28" s="83">
        <v>19.6</v>
      </c>
      <c r="F28" s="83">
        <v>18.1</v>
      </c>
      <c r="G28" s="86">
        <v>174.6</v>
      </c>
      <c r="H28" s="84">
        <v>171</v>
      </c>
      <c r="I28" s="85">
        <v>172.8</v>
      </c>
      <c r="J28" s="227">
        <v>220324</v>
      </c>
      <c r="K28" s="227">
        <v>3784</v>
      </c>
      <c r="L28" s="227">
        <v>-65252</v>
      </c>
    </row>
    <row r="29" spans="1:12" ht="15">
      <c r="A29" s="82" t="s">
        <v>301</v>
      </c>
      <c r="B29" s="81" t="s">
        <v>411</v>
      </c>
      <c r="C29" s="82"/>
      <c r="D29" s="83">
        <v>34</v>
      </c>
      <c r="E29" s="83">
        <v>34</v>
      </c>
      <c r="F29" s="83">
        <v>34</v>
      </c>
      <c r="G29" s="86">
        <v>51</v>
      </c>
      <c r="H29" s="84">
        <v>51</v>
      </c>
      <c r="I29" s="85">
        <v>51</v>
      </c>
      <c r="J29" s="227">
        <v>422654</v>
      </c>
      <c r="K29" s="227">
        <v>0</v>
      </c>
      <c r="L29" s="227">
        <v>-341363</v>
      </c>
    </row>
    <row r="30" spans="1:12" ht="15">
      <c r="A30" s="81" t="s">
        <v>302</v>
      </c>
      <c r="B30" s="81" t="s">
        <v>411</v>
      </c>
      <c r="C30" s="82"/>
      <c r="D30" s="83">
        <v>9</v>
      </c>
      <c r="E30" s="83">
        <v>10</v>
      </c>
      <c r="F30" s="83">
        <v>9.5</v>
      </c>
      <c r="G30" s="86">
        <v>524</v>
      </c>
      <c r="H30" s="84">
        <v>519</v>
      </c>
      <c r="I30" s="85">
        <v>521.5</v>
      </c>
      <c r="J30" s="227">
        <v>118095</v>
      </c>
      <c r="K30" s="227">
        <v>610</v>
      </c>
      <c r="L30" s="227">
        <v>-63240</v>
      </c>
    </row>
    <row r="31" spans="1:12" ht="15">
      <c r="A31" s="82" t="s">
        <v>131</v>
      </c>
      <c r="B31" s="81" t="s">
        <v>411</v>
      </c>
      <c r="C31" s="81"/>
      <c r="D31" s="83">
        <v>2</v>
      </c>
      <c r="E31" s="83">
        <v>2</v>
      </c>
      <c r="F31" s="83">
        <v>2</v>
      </c>
      <c r="G31" s="86">
        <v>184.4</v>
      </c>
      <c r="H31" s="84">
        <v>180.2</v>
      </c>
      <c r="I31" s="85">
        <v>182.3</v>
      </c>
      <c r="J31" s="227">
        <v>24862</v>
      </c>
      <c r="K31" s="227">
        <v>0</v>
      </c>
      <c r="L31" s="227">
        <v>0</v>
      </c>
    </row>
    <row r="32" spans="1:12" ht="15">
      <c r="A32" s="82" t="s">
        <v>133</v>
      </c>
      <c r="B32" s="81" t="s">
        <v>411</v>
      </c>
      <c r="C32" s="81"/>
      <c r="D32" s="83">
        <v>4</v>
      </c>
      <c r="E32" s="83">
        <v>4</v>
      </c>
      <c r="F32" s="83">
        <v>4</v>
      </c>
      <c r="G32" s="86">
        <v>1499.6</v>
      </c>
      <c r="H32" s="84">
        <v>1401</v>
      </c>
      <c r="I32" s="85">
        <v>1450.3</v>
      </c>
      <c r="J32" s="227">
        <v>49724</v>
      </c>
      <c r="K32" s="227">
        <v>0</v>
      </c>
      <c r="L32" s="227">
        <v>0</v>
      </c>
    </row>
    <row r="33" spans="1:12" ht="15">
      <c r="A33" s="81" t="s">
        <v>50</v>
      </c>
      <c r="B33" s="81" t="s">
        <v>411</v>
      </c>
      <c r="C33" s="82"/>
      <c r="D33" s="83">
        <v>35</v>
      </c>
      <c r="E33" s="83">
        <v>35</v>
      </c>
      <c r="F33" s="83">
        <v>35</v>
      </c>
      <c r="G33" s="86">
        <v>820</v>
      </c>
      <c r="H33" s="84">
        <v>800</v>
      </c>
      <c r="I33" s="85">
        <v>810</v>
      </c>
      <c r="J33" s="227">
        <v>435085</v>
      </c>
      <c r="K33" s="227">
        <v>0</v>
      </c>
      <c r="L33" s="227">
        <v>22468</v>
      </c>
    </row>
    <row r="34" spans="1:12" ht="15">
      <c r="A34" s="82" t="s">
        <v>51</v>
      </c>
      <c r="B34" s="81" t="s">
        <v>408</v>
      </c>
      <c r="C34" s="82"/>
      <c r="D34" s="83">
        <v>9.2</v>
      </c>
      <c r="E34" s="83">
        <v>9.2</v>
      </c>
      <c r="F34" s="83">
        <v>9.2</v>
      </c>
      <c r="G34" s="86">
        <v>55</v>
      </c>
      <c r="H34" s="84">
        <v>52</v>
      </c>
      <c r="I34" s="85">
        <v>53.5</v>
      </c>
      <c r="J34" s="227">
        <v>114365</v>
      </c>
      <c r="K34" s="227">
        <v>610</v>
      </c>
      <c r="L34" s="227">
        <v>-54555</v>
      </c>
    </row>
    <row r="35" spans="1:12" ht="15">
      <c r="A35" s="82" t="s">
        <v>304</v>
      </c>
      <c r="B35" s="81" t="s">
        <v>411</v>
      </c>
      <c r="C35" s="65"/>
      <c r="D35" s="83">
        <v>2</v>
      </c>
      <c r="E35" s="83">
        <v>2</v>
      </c>
      <c r="F35" s="83">
        <v>2</v>
      </c>
      <c r="G35" s="86">
        <v>167.5</v>
      </c>
      <c r="H35" s="84">
        <v>165.5</v>
      </c>
      <c r="I35" s="85">
        <v>166.5</v>
      </c>
      <c r="J35" s="227">
        <v>20185</v>
      </c>
      <c r="K35" s="227">
        <v>0</v>
      </c>
      <c r="L35" s="227">
        <v>9982</v>
      </c>
    </row>
    <row r="36" spans="1:12" ht="15">
      <c r="A36" s="81" t="s">
        <v>418</v>
      </c>
      <c r="B36" s="81" t="s">
        <v>408</v>
      </c>
      <c r="C36" s="81" t="s">
        <v>419</v>
      </c>
      <c r="D36" s="83">
        <v>1</v>
      </c>
      <c r="E36" s="83">
        <v>1</v>
      </c>
      <c r="F36" s="83">
        <v>1</v>
      </c>
      <c r="G36" s="86">
        <v>101</v>
      </c>
      <c r="H36" s="84">
        <v>101</v>
      </c>
      <c r="I36" s="85">
        <v>101</v>
      </c>
      <c r="J36" s="227">
        <v>12431</v>
      </c>
      <c r="K36" s="227">
        <v>0</v>
      </c>
      <c r="L36" s="227">
        <v>0</v>
      </c>
    </row>
    <row r="37" spans="1:12" ht="15">
      <c r="A37" s="82" t="s">
        <v>420</v>
      </c>
      <c r="B37" s="81" t="s">
        <v>408</v>
      </c>
      <c r="C37" s="81" t="s">
        <v>419</v>
      </c>
      <c r="D37" s="83">
        <v>2</v>
      </c>
      <c r="E37" s="83">
        <v>4</v>
      </c>
      <c r="F37" s="83">
        <v>3</v>
      </c>
      <c r="G37" s="86">
        <v>180</v>
      </c>
      <c r="H37" s="84">
        <v>180</v>
      </c>
      <c r="I37" s="85">
        <v>180</v>
      </c>
      <c r="J37" s="227">
        <v>37293</v>
      </c>
      <c r="K37" s="227">
        <v>0</v>
      </c>
      <c r="L37" s="227">
        <v>0</v>
      </c>
    </row>
    <row r="38" spans="1:12" ht="15">
      <c r="A38" s="81" t="s">
        <v>421</v>
      </c>
      <c r="B38" s="81" t="s">
        <v>408</v>
      </c>
      <c r="C38" s="82" t="s">
        <v>419</v>
      </c>
      <c r="D38" s="83">
        <v>1</v>
      </c>
      <c r="E38" s="83">
        <v>3</v>
      </c>
      <c r="F38" s="83">
        <v>2</v>
      </c>
      <c r="G38" s="86">
        <v>120</v>
      </c>
      <c r="H38" s="84">
        <v>119</v>
      </c>
      <c r="I38" s="85">
        <v>119.5</v>
      </c>
      <c r="J38" s="227">
        <v>24862</v>
      </c>
      <c r="K38" s="227">
        <v>0</v>
      </c>
      <c r="L38" s="227">
        <v>0</v>
      </c>
    </row>
    <row r="39" spans="1:12" ht="15">
      <c r="A39" s="82" t="s">
        <v>422</v>
      </c>
      <c r="B39" s="81" t="s">
        <v>408</v>
      </c>
      <c r="C39" s="81" t="s">
        <v>419</v>
      </c>
      <c r="D39" s="83">
        <v>0</v>
      </c>
      <c r="E39" s="83">
        <v>2</v>
      </c>
      <c r="F39" s="83">
        <v>1</v>
      </c>
      <c r="G39" s="86">
        <v>143</v>
      </c>
      <c r="H39" s="84">
        <v>143</v>
      </c>
      <c r="I39" s="85">
        <v>143</v>
      </c>
      <c r="J39" s="227">
        <v>12431</v>
      </c>
      <c r="K39" s="227">
        <v>0</v>
      </c>
      <c r="L39" s="227">
        <v>0</v>
      </c>
    </row>
    <row r="40" spans="1:12" ht="15">
      <c r="A40" s="82" t="s">
        <v>142</v>
      </c>
      <c r="B40" s="81" t="s">
        <v>411</v>
      </c>
      <c r="C40" s="81"/>
      <c r="D40" s="83">
        <v>0</v>
      </c>
      <c r="E40" s="83">
        <v>3.6</v>
      </c>
      <c r="F40" s="83">
        <v>1.8</v>
      </c>
      <c r="G40" s="86">
        <v>193.6</v>
      </c>
      <c r="H40" s="84">
        <v>182</v>
      </c>
      <c r="I40" s="85">
        <v>187.8</v>
      </c>
      <c r="J40" s="227">
        <v>22376</v>
      </c>
      <c r="K40" s="227">
        <v>0</v>
      </c>
      <c r="L40" s="227">
        <v>0</v>
      </c>
    </row>
    <row r="41" spans="1:12" ht="15">
      <c r="A41" s="81" t="s">
        <v>53</v>
      </c>
      <c r="B41" s="81" t="s">
        <v>411</v>
      </c>
      <c r="C41" s="82"/>
      <c r="D41" s="83">
        <v>4</v>
      </c>
      <c r="E41" s="83">
        <v>4</v>
      </c>
      <c r="F41" s="83">
        <v>4</v>
      </c>
      <c r="G41" s="86">
        <v>226.2</v>
      </c>
      <c r="H41" s="84">
        <v>203.8</v>
      </c>
      <c r="I41" s="85">
        <v>215</v>
      </c>
      <c r="J41" s="227">
        <v>49724</v>
      </c>
      <c r="K41" s="227">
        <v>0</v>
      </c>
      <c r="L41" s="227">
        <v>1846</v>
      </c>
    </row>
    <row r="42" spans="1:12" ht="15">
      <c r="A42" s="82" t="s">
        <v>143</v>
      </c>
      <c r="B42" s="81" t="s">
        <v>411</v>
      </c>
      <c r="C42" s="81"/>
      <c r="D42" s="83">
        <v>13</v>
      </c>
      <c r="E42" s="83">
        <v>13</v>
      </c>
      <c r="F42" s="83">
        <v>13</v>
      </c>
      <c r="G42" s="86">
        <v>776</v>
      </c>
      <c r="H42" s="84">
        <v>765</v>
      </c>
      <c r="I42" s="85">
        <v>770.5</v>
      </c>
      <c r="J42" s="227">
        <v>161603</v>
      </c>
      <c r="K42" s="227">
        <v>0</v>
      </c>
      <c r="L42" s="227">
        <v>0</v>
      </c>
    </row>
    <row r="43" spans="1:12" ht="15">
      <c r="A43" s="82" t="s">
        <v>144</v>
      </c>
      <c r="B43" s="81" t="s">
        <v>411</v>
      </c>
      <c r="C43" s="82"/>
      <c r="D43" s="83">
        <v>2</v>
      </c>
      <c r="E43" s="83">
        <v>3</v>
      </c>
      <c r="F43" s="83">
        <v>2.5</v>
      </c>
      <c r="G43" s="86">
        <v>496.8</v>
      </c>
      <c r="H43" s="84">
        <v>493.2</v>
      </c>
      <c r="I43" s="85">
        <v>495</v>
      </c>
      <c r="J43" s="227">
        <v>31078</v>
      </c>
      <c r="K43" s="227">
        <v>0</v>
      </c>
      <c r="L43" s="227">
        <v>0</v>
      </c>
    </row>
    <row r="44" spans="1:12" ht="15">
      <c r="A44" s="82" t="s">
        <v>147</v>
      </c>
      <c r="B44" s="81" t="s">
        <v>411</v>
      </c>
      <c r="C44" s="81"/>
      <c r="D44" s="83">
        <v>0</v>
      </c>
      <c r="E44" s="83">
        <v>0</v>
      </c>
      <c r="F44" s="83">
        <v>0</v>
      </c>
      <c r="G44" s="86">
        <v>156.2</v>
      </c>
      <c r="H44" s="84">
        <v>158.8</v>
      </c>
      <c r="I44" s="85">
        <v>157.5</v>
      </c>
      <c r="J44" s="227">
        <v>0</v>
      </c>
      <c r="K44" s="227">
        <v>0</v>
      </c>
      <c r="L44" s="227">
        <v>0</v>
      </c>
    </row>
    <row r="45" spans="1:12" ht="15">
      <c r="A45" s="82" t="s">
        <v>312</v>
      </c>
      <c r="B45" s="81" t="s">
        <v>411</v>
      </c>
      <c r="C45" s="82"/>
      <c r="D45" s="83">
        <v>2</v>
      </c>
      <c r="E45" s="83">
        <v>2</v>
      </c>
      <c r="F45" s="83">
        <v>2</v>
      </c>
      <c r="G45" s="86">
        <v>212.6</v>
      </c>
      <c r="H45" s="84">
        <v>209.6</v>
      </c>
      <c r="I45" s="85">
        <v>211.1</v>
      </c>
      <c r="J45" s="227">
        <v>24862</v>
      </c>
      <c r="K45" s="227">
        <v>163</v>
      </c>
      <c r="L45" s="227">
        <v>4231</v>
      </c>
    </row>
    <row r="46" spans="1:12" ht="15">
      <c r="A46" s="81" t="s">
        <v>54</v>
      </c>
      <c r="B46" s="81" t="s">
        <v>411</v>
      </c>
      <c r="C46" s="82"/>
      <c r="D46" s="83">
        <v>15</v>
      </c>
      <c r="E46" s="83">
        <v>16</v>
      </c>
      <c r="F46" s="83">
        <v>15.5</v>
      </c>
      <c r="G46" s="86">
        <v>758</v>
      </c>
      <c r="H46" s="84">
        <v>753</v>
      </c>
      <c r="I46" s="85">
        <v>755.5</v>
      </c>
      <c r="J46" s="227">
        <v>188650</v>
      </c>
      <c r="K46" s="227">
        <v>0</v>
      </c>
      <c r="L46" s="227">
        <v>-1931</v>
      </c>
    </row>
    <row r="47" spans="1:12" ht="15">
      <c r="A47" s="82" t="s">
        <v>149</v>
      </c>
      <c r="B47" s="81" t="s">
        <v>411</v>
      </c>
      <c r="C47" s="81"/>
      <c r="D47" s="83">
        <v>0</v>
      </c>
      <c r="E47" s="83">
        <v>0</v>
      </c>
      <c r="F47" s="83">
        <v>0</v>
      </c>
      <c r="G47" s="86">
        <v>434.2</v>
      </c>
      <c r="H47" s="84">
        <v>441.6</v>
      </c>
      <c r="I47" s="85">
        <v>437.9</v>
      </c>
      <c r="J47" s="227">
        <v>0</v>
      </c>
      <c r="K47" s="227">
        <v>0</v>
      </c>
      <c r="L47" s="227">
        <v>0</v>
      </c>
    </row>
    <row r="48" spans="1:12" ht="15">
      <c r="A48" s="81" t="s">
        <v>150</v>
      </c>
      <c r="B48" s="81" t="s">
        <v>411</v>
      </c>
      <c r="C48" s="81"/>
      <c r="D48" s="83">
        <v>9</v>
      </c>
      <c r="E48" s="83">
        <v>9</v>
      </c>
      <c r="F48" s="83">
        <v>9</v>
      </c>
      <c r="G48" s="86">
        <v>66.5</v>
      </c>
      <c r="H48" s="84">
        <v>66.5</v>
      </c>
      <c r="I48" s="85">
        <v>66.5</v>
      </c>
      <c r="J48" s="227">
        <v>111879</v>
      </c>
      <c r="K48" s="227">
        <v>0</v>
      </c>
      <c r="L48" s="227">
        <v>0</v>
      </c>
    </row>
    <row r="49" spans="1:12" ht="15">
      <c r="A49" s="82" t="s">
        <v>314</v>
      </c>
      <c r="B49" s="81" t="s">
        <v>411</v>
      </c>
      <c r="C49" s="82"/>
      <c r="D49" s="83">
        <v>2</v>
      </c>
      <c r="E49" s="83">
        <v>2</v>
      </c>
      <c r="F49" s="83">
        <v>2</v>
      </c>
      <c r="G49" s="86">
        <v>338.4</v>
      </c>
      <c r="H49" s="84">
        <v>322.4</v>
      </c>
      <c r="I49" s="85">
        <v>330.4</v>
      </c>
      <c r="J49" s="227">
        <v>24862</v>
      </c>
      <c r="K49" s="227">
        <v>610</v>
      </c>
      <c r="L49" s="227">
        <v>-3591</v>
      </c>
    </row>
    <row r="50" spans="1:12" ht="15">
      <c r="A50" s="81" t="s">
        <v>155</v>
      </c>
      <c r="B50" s="81" t="s">
        <v>411</v>
      </c>
      <c r="C50" s="81"/>
      <c r="D50" s="83">
        <v>3</v>
      </c>
      <c r="E50" s="83">
        <v>3</v>
      </c>
      <c r="F50" s="83">
        <v>3</v>
      </c>
      <c r="G50" s="86">
        <v>247</v>
      </c>
      <c r="H50" s="84">
        <v>248</v>
      </c>
      <c r="I50" s="85">
        <v>247.5</v>
      </c>
      <c r="J50" s="227">
        <v>37293</v>
      </c>
      <c r="K50" s="227">
        <v>0</v>
      </c>
      <c r="L50" s="227">
        <v>0</v>
      </c>
    </row>
    <row r="51" spans="1:12" ht="15">
      <c r="A51" s="81" t="s">
        <v>319</v>
      </c>
      <c r="B51" s="81" t="s">
        <v>411</v>
      </c>
      <c r="C51" s="81"/>
      <c r="D51" s="83">
        <v>60.00000000000001</v>
      </c>
      <c r="E51" s="83">
        <v>62.00000000000001</v>
      </c>
      <c r="F51" s="83">
        <v>61.00000000000001</v>
      </c>
      <c r="G51" s="86">
        <v>868.4</v>
      </c>
      <c r="H51" s="84">
        <v>855.4</v>
      </c>
      <c r="I51" s="85">
        <v>861.9</v>
      </c>
      <c r="J51" s="227">
        <v>758291</v>
      </c>
      <c r="K51" s="227">
        <v>0</v>
      </c>
      <c r="L51" s="227">
        <v>0</v>
      </c>
    </row>
    <row r="52" spans="1:12" ht="15">
      <c r="A52" s="82" t="s">
        <v>159</v>
      </c>
      <c r="B52" s="81" t="s">
        <v>411</v>
      </c>
      <c r="C52" s="81"/>
      <c r="D52" s="83">
        <v>0</v>
      </c>
      <c r="E52" s="83">
        <v>0</v>
      </c>
      <c r="F52" s="83">
        <v>0</v>
      </c>
      <c r="G52" s="86">
        <v>135</v>
      </c>
      <c r="H52" s="84">
        <v>115.2</v>
      </c>
      <c r="I52" s="85">
        <v>125.1</v>
      </c>
      <c r="J52" s="227">
        <v>0</v>
      </c>
      <c r="K52" s="227">
        <v>0</v>
      </c>
      <c r="L52" s="227">
        <v>0</v>
      </c>
    </row>
    <row r="53" spans="1:12" ht="15">
      <c r="A53" s="81" t="s">
        <v>322</v>
      </c>
      <c r="B53" s="81" t="s">
        <v>411</v>
      </c>
      <c r="C53" s="81"/>
      <c r="D53" s="83">
        <v>0</v>
      </c>
      <c r="E53" s="83">
        <v>0</v>
      </c>
      <c r="F53" s="83">
        <v>0</v>
      </c>
      <c r="G53" s="86">
        <v>196.8</v>
      </c>
      <c r="H53" s="84">
        <v>197.8</v>
      </c>
      <c r="I53" s="85">
        <v>197.3</v>
      </c>
      <c r="J53" s="227">
        <v>0</v>
      </c>
      <c r="K53" s="227">
        <v>0</v>
      </c>
      <c r="L53" s="227">
        <v>0</v>
      </c>
    </row>
    <row r="54" spans="1:12" ht="15">
      <c r="A54" s="81" t="s">
        <v>56</v>
      </c>
      <c r="B54" s="81" t="s">
        <v>411</v>
      </c>
      <c r="C54" s="81"/>
      <c r="D54" s="83">
        <v>29</v>
      </c>
      <c r="E54" s="83">
        <v>29</v>
      </c>
      <c r="F54" s="83">
        <v>29</v>
      </c>
      <c r="G54" s="86">
        <v>30</v>
      </c>
      <c r="H54" s="84">
        <v>30</v>
      </c>
      <c r="I54" s="85">
        <v>30</v>
      </c>
      <c r="J54" s="227">
        <v>360499</v>
      </c>
      <c r="K54" s="227">
        <v>0</v>
      </c>
      <c r="L54" s="227">
        <v>30858</v>
      </c>
    </row>
    <row r="55" spans="1:12" ht="15">
      <c r="A55" s="81" t="s">
        <v>330</v>
      </c>
      <c r="B55" s="81" t="s">
        <v>411</v>
      </c>
      <c r="C55" s="81"/>
      <c r="D55" s="83">
        <v>12</v>
      </c>
      <c r="E55" s="83">
        <v>12</v>
      </c>
      <c r="F55" s="83">
        <v>12</v>
      </c>
      <c r="G55" s="86">
        <v>136</v>
      </c>
      <c r="H55" s="84">
        <v>136</v>
      </c>
      <c r="I55" s="85">
        <v>136</v>
      </c>
      <c r="J55" s="227">
        <v>149172</v>
      </c>
      <c r="K55" s="227">
        <v>0</v>
      </c>
      <c r="L55" s="227">
        <v>0</v>
      </c>
    </row>
    <row r="56" spans="1:12" ht="15">
      <c r="A56" s="81" t="s">
        <v>342</v>
      </c>
      <c r="B56" s="81" t="s">
        <v>411</v>
      </c>
      <c r="C56" s="81"/>
      <c r="D56" s="83">
        <v>15.5</v>
      </c>
      <c r="E56" s="83">
        <v>15.5</v>
      </c>
      <c r="F56" s="83">
        <v>15.5</v>
      </c>
      <c r="G56" s="86">
        <v>673.5</v>
      </c>
      <c r="H56" s="84">
        <v>672</v>
      </c>
      <c r="I56" s="85">
        <v>672.75</v>
      </c>
      <c r="J56" s="227">
        <v>192681</v>
      </c>
      <c r="K56" s="227">
        <v>0</v>
      </c>
      <c r="L56" s="227">
        <v>0</v>
      </c>
    </row>
    <row r="57" spans="1:12" ht="15">
      <c r="A57" s="230" t="s">
        <v>343</v>
      </c>
      <c r="B57" s="81" t="s">
        <v>411</v>
      </c>
      <c r="C57" s="65"/>
      <c r="D57" s="83">
        <v>0</v>
      </c>
      <c r="E57" s="83">
        <v>0</v>
      </c>
      <c r="F57" s="83">
        <v>0</v>
      </c>
      <c r="G57" s="86">
        <v>39.5</v>
      </c>
      <c r="H57" s="84">
        <v>43</v>
      </c>
      <c r="I57" s="85">
        <v>41.25</v>
      </c>
      <c r="J57" s="227">
        <v>0</v>
      </c>
      <c r="K57" s="227">
        <v>0</v>
      </c>
      <c r="L57" s="227">
        <v>0</v>
      </c>
    </row>
    <row r="58" spans="1:12" ht="15">
      <c r="A58" s="81" t="s">
        <v>168</v>
      </c>
      <c r="B58" s="81" t="s">
        <v>411</v>
      </c>
      <c r="C58" s="81"/>
      <c r="D58" s="83">
        <v>4</v>
      </c>
      <c r="E58" s="83">
        <v>4</v>
      </c>
      <c r="F58" s="83">
        <v>4</v>
      </c>
      <c r="G58" s="86">
        <v>175</v>
      </c>
      <c r="H58" s="84">
        <v>175</v>
      </c>
      <c r="I58" s="85">
        <v>175</v>
      </c>
      <c r="J58" s="227">
        <v>49724</v>
      </c>
      <c r="K58" s="227">
        <v>0</v>
      </c>
      <c r="L58" s="227">
        <v>0</v>
      </c>
    </row>
    <row r="59" spans="1:12" ht="15">
      <c r="A59" s="82" t="s">
        <v>57</v>
      </c>
      <c r="B59" s="81" t="s">
        <v>411</v>
      </c>
      <c r="C59" s="82"/>
      <c r="D59" s="83">
        <v>82.8</v>
      </c>
      <c r="E59" s="83">
        <v>79.39999999999999</v>
      </c>
      <c r="F59" s="83">
        <v>81.1</v>
      </c>
      <c r="G59" s="86">
        <v>795.4</v>
      </c>
      <c r="H59" s="84">
        <v>783</v>
      </c>
      <c r="I59" s="85">
        <v>789.2</v>
      </c>
      <c r="J59" s="227">
        <v>984769</v>
      </c>
      <c r="K59" s="227">
        <v>8382</v>
      </c>
      <c r="L59" s="227">
        <v>-577463</v>
      </c>
    </row>
    <row r="60" spans="1:12" ht="15">
      <c r="A60" s="81" t="s">
        <v>350</v>
      </c>
      <c r="B60" s="81" t="s">
        <v>411</v>
      </c>
      <c r="C60" s="65"/>
      <c r="D60" s="83">
        <v>4.6</v>
      </c>
      <c r="E60" s="83">
        <v>4.6</v>
      </c>
      <c r="F60" s="83">
        <v>4.6</v>
      </c>
      <c r="G60" s="86">
        <v>43</v>
      </c>
      <c r="H60" s="84">
        <v>43.2</v>
      </c>
      <c r="I60" s="85">
        <v>43.1</v>
      </c>
      <c r="J60" s="227">
        <v>57183</v>
      </c>
      <c r="K60" s="227">
        <v>0</v>
      </c>
      <c r="L60" s="227">
        <v>0</v>
      </c>
    </row>
    <row r="61" spans="1:12" ht="15">
      <c r="A61" s="81" t="s">
        <v>58</v>
      </c>
      <c r="B61" s="81" t="s">
        <v>411</v>
      </c>
      <c r="C61" s="82"/>
      <c r="D61" s="83">
        <v>4</v>
      </c>
      <c r="E61" s="83">
        <v>4</v>
      </c>
      <c r="F61" s="83">
        <v>4</v>
      </c>
      <c r="G61" s="86">
        <v>173.6</v>
      </c>
      <c r="H61" s="84">
        <v>172.4</v>
      </c>
      <c r="I61" s="85">
        <v>173</v>
      </c>
      <c r="J61" s="227">
        <v>49724</v>
      </c>
      <c r="K61" s="227">
        <v>0</v>
      </c>
      <c r="L61" s="227">
        <v>50</v>
      </c>
    </row>
    <row r="62" spans="1:12" ht="15">
      <c r="A62" s="82" t="s">
        <v>352</v>
      </c>
      <c r="B62" s="81" t="s">
        <v>411</v>
      </c>
      <c r="C62" s="81"/>
      <c r="D62" s="83">
        <v>0</v>
      </c>
      <c r="E62" s="83">
        <v>1</v>
      </c>
      <c r="F62" s="83">
        <v>0.5</v>
      </c>
      <c r="G62" s="86">
        <v>28.5</v>
      </c>
      <c r="H62" s="84">
        <v>27</v>
      </c>
      <c r="I62" s="85">
        <v>27.75</v>
      </c>
      <c r="J62" s="227">
        <v>6216</v>
      </c>
      <c r="K62" s="227">
        <v>0</v>
      </c>
      <c r="L62" s="227">
        <v>0</v>
      </c>
    </row>
    <row r="63" spans="1:12" ht="15">
      <c r="A63" s="82" t="s">
        <v>74</v>
      </c>
      <c r="B63" s="81" t="s">
        <v>411</v>
      </c>
      <c r="C63" s="82"/>
      <c r="D63" s="83">
        <v>40</v>
      </c>
      <c r="E63" s="83">
        <v>39</v>
      </c>
      <c r="F63" s="83">
        <v>39.5</v>
      </c>
      <c r="G63" s="86">
        <v>847</v>
      </c>
      <c r="H63" s="84">
        <v>840</v>
      </c>
      <c r="I63" s="85">
        <v>843.5</v>
      </c>
      <c r="J63" s="227">
        <v>491025</v>
      </c>
      <c r="K63" s="227">
        <v>0</v>
      </c>
      <c r="L63" s="227">
        <v>-1770</v>
      </c>
    </row>
    <row r="64" spans="1:12" ht="15">
      <c r="A64" s="81" t="s">
        <v>423</v>
      </c>
      <c r="B64" s="81" t="s">
        <v>408</v>
      </c>
      <c r="C64" s="81" t="s">
        <v>409</v>
      </c>
      <c r="D64" s="83">
        <v>8</v>
      </c>
      <c r="E64" s="83">
        <v>8</v>
      </c>
      <c r="F64" s="83">
        <v>8</v>
      </c>
      <c r="G64" s="86">
        <v>165.5</v>
      </c>
      <c r="H64" s="84">
        <v>165</v>
      </c>
      <c r="I64" s="85">
        <v>165.25</v>
      </c>
      <c r="J64" s="227">
        <v>99448</v>
      </c>
      <c r="K64" s="227">
        <v>0</v>
      </c>
      <c r="L64" s="227">
        <v>0</v>
      </c>
    </row>
    <row r="65" spans="1:12" ht="15">
      <c r="A65" s="82" t="s">
        <v>364</v>
      </c>
      <c r="B65" s="81" t="s">
        <v>411</v>
      </c>
      <c r="C65" s="81"/>
      <c r="D65" s="83">
        <v>2</v>
      </c>
      <c r="E65" s="83">
        <v>2</v>
      </c>
      <c r="F65" s="83">
        <v>2</v>
      </c>
      <c r="G65" s="86">
        <v>63.5</v>
      </c>
      <c r="H65" s="84">
        <v>62.5</v>
      </c>
      <c r="I65" s="85">
        <v>63</v>
      </c>
      <c r="J65" s="227">
        <v>24862</v>
      </c>
      <c r="K65" s="227">
        <v>0</v>
      </c>
      <c r="L65" s="227">
        <v>0</v>
      </c>
    </row>
    <row r="66" spans="1:12" ht="15">
      <c r="A66" s="81" t="s">
        <v>365</v>
      </c>
      <c r="B66" s="81" t="s">
        <v>411</v>
      </c>
      <c r="C66" s="82"/>
      <c r="D66" s="83">
        <v>3</v>
      </c>
      <c r="E66" s="83">
        <v>4</v>
      </c>
      <c r="F66" s="83">
        <v>3.5</v>
      </c>
      <c r="G66" s="86">
        <v>54.5</v>
      </c>
      <c r="H66" s="84">
        <v>55.5</v>
      </c>
      <c r="I66" s="85">
        <v>55</v>
      </c>
      <c r="J66" s="227">
        <v>38832</v>
      </c>
      <c r="K66" s="227">
        <v>0</v>
      </c>
      <c r="L66" s="227">
        <v>-16141</v>
      </c>
    </row>
    <row r="67" spans="1:12" ht="15">
      <c r="A67" s="82" t="s">
        <v>173</v>
      </c>
      <c r="B67" s="81" t="s">
        <v>411</v>
      </c>
      <c r="C67" s="81"/>
      <c r="D67" s="83">
        <v>0</v>
      </c>
      <c r="E67" s="83">
        <v>2</v>
      </c>
      <c r="F67" s="83">
        <v>1</v>
      </c>
      <c r="G67" s="86">
        <v>310.2</v>
      </c>
      <c r="H67" s="84">
        <v>318.6</v>
      </c>
      <c r="I67" s="85">
        <v>314.4</v>
      </c>
      <c r="J67" s="227">
        <v>12431</v>
      </c>
      <c r="K67" s="227">
        <v>0</v>
      </c>
      <c r="L67" s="227">
        <v>0</v>
      </c>
    </row>
    <row r="68" spans="1:12" ht="15">
      <c r="A68" s="82" t="s">
        <v>174</v>
      </c>
      <c r="B68" s="81" t="s">
        <v>411</v>
      </c>
      <c r="C68" s="81"/>
      <c r="D68" s="83">
        <v>0</v>
      </c>
      <c r="E68" s="83">
        <v>0</v>
      </c>
      <c r="F68" s="83">
        <v>0</v>
      </c>
      <c r="G68" s="86">
        <v>286.2</v>
      </c>
      <c r="H68" s="84">
        <v>283.6</v>
      </c>
      <c r="I68" s="85">
        <v>284.9</v>
      </c>
      <c r="J68" s="227">
        <v>0</v>
      </c>
      <c r="K68" s="227">
        <v>0</v>
      </c>
      <c r="L68" s="227">
        <v>0</v>
      </c>
    </row>
    <row r="69" spans="1:12" ht="15">
      <c r="A69" s="81" t="s">
        <v>379</v>
      </c>
      <c r="B69" s="81" t="s">
        <v>411</v>
      </c>
      <c r="C69" s="81"/>
      <c r="D69" s="83">
        <v>0</v>
      </c>
      <c r="E69" s="83">
        <v>0</v>
      </c>
      <c r="F69" s="83">
        <v>0</v>
      </c>
      <c r="G69" s="86">
        <v>217</v>
      </c>
      <c r="H69" s="84">
        <v>211</v>
      </c>
      <c r="I69" s="85">
        <v>214</v>
      </c>
      <c r="J69" s="227">
        <v>0</v>
      </c>
      <c r="K69" s="227">
        <v>0</v>
      </c>
      <c r="L69" s="227">
        <v>0</v>
      </c>
    </row>
    <row r="70" spans="1:12" ht="15">
      <c r="A70" s="81" t="s">
        <v>183</v>
      </c>
      <c r="B70" s="81" t="s">
        <v>411</v>
      </c>
      <c r="C70" s="81"/>
      <c r="D70" s="83">
        <v>0</v>
      </c>
      <c r="E70" s="83">
        <v>0</v>
      </c>
      <c r="F70" s="83">
        <v>0</v>
      </c>
      <c r="G70" s="86">
        <v>368.5</v>
      </c>
      <c r="H70" s="84">
        <v>348.5</v>
      </c>
      <c r="I70" s="85">
        <v>358.5</v>
      </c>
      <c r="J70" s="227">
        <v>0</v>
      </c>
      <c r="K70" s="227">
        <v>0</v>
      </c>
      <c r="L70" s="227">
        <v>0</v>
      </c>
    </row>
    <row r="71" spans="1:12" ht="15">
      <c r="A71" s="82" t="s">
        <v>184</v>
      </c>
      <c r="B71" s="81" t="s">
        <v>411</v>
      </c>
      <c r="C71" s="81"/>
      <c r="D71" s="83">
        <v>3</v>
      </c>
      <c r="E71" s="83">
        <v>2</v>
      </c>
      <c r="F71" s="83">
        <v>2.5</v>
      </c>
      <c r="G71" s="86">
        <v>341</v>
      </c>
      <c r="H71" s="84">
        <v>337</v>
      </c>
      <c r="I71" s="85">
        <v>339</v>
      </c>
      <c r="J71" s="227">
        <v>31078</v>
      </c>
      <c r="K71" s="227">
        <v>0</v>
      </c>
      <c r="L71" s="227">
        <v>0</v>
      </c>
    </row>
    <row r="72" spans="1:12" ht="15">
      <c r="A72" s="82" t="s">
        <v>382</v>
      </c>
      <c r="B72" s="81" t="s">
        <v>411</v>
      </c>
      <c r="C72" s="81"/>
      <c r="D72" s="83">
        <v>4</v>
      </c>
      <c r="E72" s="83">
        <v>4</v>
      </c>
      <c r="F72" s="83">
        <v>4</v>
      </c>
      <c r="G72" s="86">
        <v>41</v>
      </c>
      <c r="H72" s="84">
        <v>38</v>
      </c>
      <c r="I72" s="85">
        <v>39.5</v>
      </c>
      <c r="J72" s="227">
        <v>49724</v>
      </c>
      <c r="K72" s="227">
        <v>0</v>
      </c>
      <c r="L72" s="227">
        <v>0</v>
      </c>
    </row>
    <row r="73" spans="1:12" ht="15">
      <c r="A73" s="81" t="s">
        <v>60</v>
      </c>
      <c r="B73" s="81" t="s">
        <v>411</v>
      </c>
      <c r="C73" s="82"/>
      <c r="D73" s="83">
        <v>17.6</v>
      </c>
      <c r="E73" s="83">
        <v>18.6</v>
      </c>
      <c r="F73" s="83">
        <v>18.1</v>
      </c>
      <c r="G73" s="86">
        <v>276.4</v>
      </c>
      <c r="H73" s="84">
        <v>283.8</v>
      </c>
      <c r="I73" s="85">
        <v>280.1</v>
      </c>
      <c r="J73" s="227">
        <v>225001</v>
      </c>
      <c r="K73" s="227">
        <v>0</v>
      </c>
      <c r="L73" s="227">
        <v>11805</v>
      </c>
    </row>
    <row r="74" spans="1:12" ht="15">
      <c r="A74" s="82" t="s">
        <v>186</v>
      </c>
      <c r="B74" s="81" t="s">
        <v>411</v>
      </c>
      <c r="C74" s="81"/>
      <c r="D74" s="83">
        <v>3</v>
      </c>
      <c r="E74" s="83">
        <v>3</v>
      </c>
      <c r="F74" s="83">
        <v>3</v>
      </c>
      <c r="G74" s="86">
        <v>33</v>
      </c>
      <c r="H74" s="84">
        <v>33</v>
      </c>
      <c r="I74" s="85">
        <v>33</v>
      </c>
      <c r="J74" s="227">
        <v>37293</v>
      </c>
      <c r="K74" s="227">
        <v>0</v>
      </c>
      <c r="L74" s="227">
        <v>0</v>
      </c>
    </row>
    <row r="75" spans="1:12" ht="15">
      <c r="A75" s="81" t="s">
        <v>61</v>
      </c>
      <c r="B75" s="81" t="s">
        <v>411</v>
      </c>
      <c r="C75" s="82"/>
      <c r="D75" s="83">
        <v>6.5</v>
      </c>
      <c r="E75" s="83">
        <v>9.5</v>
      </c>
      <c r="F75" s="83">
        <v>8</v>
      </c>
      <c r="G75" s="86">
        <v>16</v>
      </c>
      <c r="H75" s="84">
        <v>17</v>
      </c>
      <c r="I75" s="85">
        <v>16.5</v>
      </c>
      <c r="J75" s="227">
        <v>99448</v>
      </c>
      <c r="K75" s="227">
        <v>0</v>
      </c>
      <c r="L75" s="227">
        <v>-8502</v>
      </c>
    </row>
    <row r="76" spans="1:12" ht="15">
      <c r="A76" s="82" t="s">
        <v>189</v>
      </c>
      <c r="B76" s="81" t="s">
        <v>411</v>
      </c>
      <c r="C76" s="81"/>
      <c r="D76" s="83">
        <v>3</v>
      </c>
      <c r="E76" s="83">
        <v>3</v>
      </c>
      <c r="F76" s="83">
        <v>3</v>
      </c>
      <c r="G76" s="86">
        <v>283</v>
      </c>
      <c r="H76" s="84">
        <v>281</v>
      </c>
      <c r="I76" s="85">
        <v>282</v>
      </c>
      <c r="J76" s="227">
        <v>37293</v>
      </c>
      <c r="K76" s="227">
        <v>0</v>
      </c>
      <c r="L76" s="227">
        <v>0</v>
      </c>
    </row>
    <row r="77" spans="1:12" ht="15">
      <c r="A77" s="82" t="s">
        <v>403</v>
      </c>
      <c r="B77" s="81" t="s">
        <v>411</v>
      </c>
      <c r="C77" s="82"/>
      <c r="D77" s="83">
        <v>1</v>
      </c>
      <c r="E77" s="83">
        <v>1</v>
      </c>
      <c r="F77" s="83">
        <v>1</v>
      </c>
      <c r="G77" s="86">
        <v>96</v>
      </c>
      <c r="H77" s="84">
        <v>92</v>
      </c>
      <c r="I77" s="85">
        <v>94</v>
      </c>
      <c r="J77" s="227">
        <v>12431</v>
      </c>
      <c r="K77" s="227">
        <v>0</v>
      </c>
      <c r="L77" s="227">
        <v>2624</v>
      </c>
    </row>
    <row r="80" spans="1:12" ht="15">
      <c r="A80" s="228">
        <v>1</v>
      </c>
      <c r="B80" s="66">
        <v>2</v>
      </c>
      <c r="C80" s="66">
        <v>3</v>
      </c>
      <c r="D80" s="228">
        <v>4</v>
      </c>
      <c r="E80" s="66">
        <v>5</v>
      </c>
      <c r="F80" s="66">
        <v>6</v>
      </c>
      <c r="G80" s="228">
        <v>7</v>
      </c>
      <c r="H80" s="66">
        <v>8</v>
      </c>
      <c r="I80" s="66">
        <v>9</v>
      </c>
      <c r="J80" s="228">
        <v>10</v>
      </c>
      <c r="K80" s="66">
        <v>11</v>
      </c>
      <c r="L80" s="66">
        <v>12</v>
      </c>
    </row>
  </sheetData>
  <sheetProtection password="F5DF" sheet="1"/>
  <autoFilter ref="A1:L77"/>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Kratz</dc:creator>
  <cp:keywords/>
  <dc:description/>
  <cp:lastModifiedBy>Diamond, Carrie C.   DPI</cp:lastModifiedBy>
  <cp:lastPrinted>2019-07-18T14:54:34Z</cp:lastPrinted>
  <dcterms:created xsi:type="dcterms:W3CDTF">2014-09-17T14:19:21Z</dcterms:created>
  <dcterms:modified xsi:type="dcterms:W3CDTF">2019-08-22T21:13:41Z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39521823</vt:i4>
  </property>
  <property fmtid="{D5CDD505-2E9C-101B-9397-08002B2CF9AE}" pid="3" name="_NewReviewCycle">
    <vt:lpwstr/>
  </property>
  <property fmtid="{D5CDD505-2E9C-101B-9397-08002B2CF9AE}" pid="4" name="_EmailSubject">
    <vt:lpwstr>GAAP Supplemental Schedule.xls</vt:lpwstr>
  </property>
  <property fmtid="{D5CDD505-2E9C-101B-9397-08002B2CF9AE}" pid="5" name="_AuthorEmail">
    <vt:lpwstr>Terry.Casper@dpi.wi.gov</vt:lpwstr>
  </property>
  <property fmtid="{D5CDD505-2E9C-101B-9397-08002B2CF9AE}" pid="6" name="_AuthorEmailDisplayName">
    <vt:lpwstr>Casper, Terry W.   DPI</vt:lpwstr>
  </property>
  <property fmtid="{D5CDD505-2E9C-101B-9397-08002B2CF9AE}" pid="7" name="_PreviousAdHocReviewCycleID">
    <vt:i4>599545806</vt:i4>
  </property>
  <property fmtid="{D5CDD505-2E9C-101B-9397-08002B2CF9AE}" pid="8" name="_ReviewingToolsShownOnce">
    <vt:lpwstr/>
  </property>
</Properties>
</file>