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"/>
    </mc:Choice>
  </mc:AlternateContent>
  <xr:revisionPtr revIDLastSave="0" documentId="8_{9A4800EC-2441-4C67-9D68-963EF7FF72C9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Instructions" sheetId="6" r:id="rId1"/>
    <sheet name="Direct Delivery (Brown Box)" sheetId="1" r:id="rId2"/>
    <sheet name="Direct Diversion" sheetId="2" r:id="rId3"/>
    <sheet name="State Processed C Codes" sheetId="5" r:id="rId4"/>
    <sheet name="Calculations C Codes" sheetId="4" state="hidden" r:id="rId5"/>
  </sheets>
  <definedNames>
    <definedName name="_xlnm.Print_Area" localSheetId="1">'Direct Delivery (Brown Box)'!$A$1:$H$60</definedName>
    <definedName name="_xlnm.Print_Titles" localSheetId="1">'Direct Delivery (Brown Box)'!$2:$2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4" l="1"/>
  <c r="I22" i="4"/>
  <c r="E14" i="5"/>
  <c r="E3" i="5"/>
  <c r="J24" i="4"/>
  <c r="E12" i="5" s="1"/>
  <c r="I24" i="4"/>
  <c r="J23" i="4"/>
  <c r="I23" i="4"/>
  <c r="J2" i="4"/>
  <c r="I2" i="4"/>
  <c r="G4" i="1" l="1"/>
  <c r="G5" i="1"/>
  <c r="H8" i="1"/>
  <c r="G9" i="1"/>
  <c r="H10" i="1"/>
  <c r="G13" i="1"/>
  <c r="H18" i="1"/>
  <c r="G36" i="1"/>
  <c r="G45" i="1"/>
  <c r="G49" i="1"/>
  <c r="H4" i="5"/>
  <c r="I5" i="5"/>
  <c r="H7" i="5"/>
  <c r="I8" i="5"/>
  <c r="I9" i="5"/>
  <c r="I10" i="5"/>
  <c r="H11" i="5"/>
  <c r="I13" i="5"/>
  <c r="H14" i="5"/>
  <c r="I3" i="5"/>
  <c r="I6" i="5"/>
  <c r="J21" i="4"/>
  <c r="E13" i="5" s="1"/>
  <c r="I21" i="4"/>
  <c r="J20" i="4"/>
  <c r="I20" i="4"/>
  <c r="J19" i="4"/>
  <c r="E11" i="5" s="1"/>
  <c r="I19" i="4"/>
  <c r="J18" i="4"/>
  <c r="I18" i="4"/>
  <c r="J17" i="4"/>
  <c r="I17" i="4"/>
  <c r="J16" i="4"/>
  <c r="I16" i="4"/>
  <c r="J15" i="4"/>
  <c r="I15" i="4"/>
  <c r="J14" i="4"/>
  <c r="E9" i="5" s="1"/>
  <c r="I14" i="4"/>
  <c r="J13" i="4"/>
  <c r="I13" i="4"/>
  <c r="J12" i="4"/>
  <c r="E8" i="5" s="1"/>
  <c r="I12" i="4"/>
  <c r="J11" i="4"/>
  <c r="I11" i="4"/>
  <c r="J10" i="4"/>
  <c r="E7" i="5" s="1"/>
  <c r="I10" i="4"/>
  <c r="H9" i="4"/>
  <c r="J9" i="4" s="1"/>
  <c r="E6" i="5" s="1"/>
  <c r="H8" i="4"/>
  <c r="I8" i="4" s="1"/>
  <c r="J7" i="4"/>
  <c r="I7" i="4"/>
  <c r="H6" i="4"/>
  <c r="J6" i="4" s="1"/>
  <c r="J5" i="4"/>
  <c r="I5" i="4"/>
  <c r="J4" i="4"/>
  <c r="E4" i="5" s="1"/>
  <c r="I4" i="4"/>
  <c r="J3" i="4"/>
  <c r="E10" i="5" s="1"/>
  <c r="I3" i="4"/>
  <c r="I12" i="5"/>
  <c r="H12" i="5"/>
  <c r="I4" i="5"/>
  <c r="G15" i="1"/>
  <c r="G20" i="1"/>
  <c r="G3" i="1"/>
  <c r="G6" i="1"/>
  <c r="H7" i="1"/>
  <c r="G11" i="1"/>
  <c r="G12" i="1"/>
  <c r="G14" i="1"/>
  <c r="G16" i="1"/>
  <c r="G17" i="1"/>
  <c r="G19" i="1"/>
  <c r="G21" i="1"/>
  <c r="G22" i="1"/>
  <c r="G23" i="1"/>
  <c r="G24" i="1"/>
  <c r="G25" i="1"/>
  <c r="G26" i="1"/>
  <c r="H27" i="1"/>
  <c r="G28" i="1"/>
  <c r="G29" i="1"/>
  <c r="G30" i="1"/>
  <c r="G31" i="1"/>
  <c r="G32" i="1"/>
  <c r="G33" i="1"/>
  <c r="G34" i="1"/>
  <c r="H35" i="1"/>
  <c r="G39" i="1"/>
  <c r="G37" i="1"/>
  <c r="G38" i="1"/>
  <c r="G40" i="1"/>
  <c r="G41" i="1"/>
  <c r="H42" i="1"/>
  <c r="H43" i="1"/>
  <c r="G44" i="1"/>
  <c r="G46" i="1"/>
  <c r="G47" i="1"/>
  <c r="G48" i="1"/>
  <c r="H50" i="1"/>
  <c r="H51" i="1"/>
  <c r="G52" i="1"/>
  <c r="J8" i="4" l="1"/>
  <c r="E5" i="5" s="1"/>
  <c r="H13" i="5"/>
  <c r="H5" i="5"/>
  <c r="H9" i="5"/>
  <c r="I14" i="5"/>
  <c r="H8" i="5"/>
  <c r="H6" i="5"/>
  <c r="H10" i="5"/>
  <c r="I11" i="5"/>
  <c r="I7" i="5"/>
  <c r="H3" i="5"/>
  <c r="I6" i="4"/>
  <c r="I9" i="4"/>
  <c r="G43" i="1"/>
  <c r="G8" i="1"/>
  <c r="G7" i="1"/>
  <c r="G50" i="1"/>
  <c r="H34" i="1"/>
  <c r="H33" i="1"/>
  <c r="G42" i="1"/>
  <c r="G10" i="1"/>
  <c r="H26" i="1"/>
  <c r="H25" i="1"/>
  <c r="G27" i="1"/>
  <c r="H17" i="1"/>
  <c r="H49" i="1"/>
  <c r="H16" i="1"/>
  <c r="G18" i="1"/>
  <c r="G51" i="1"/>
  <c r="H41" i="1"/>
  <c r="H6" i="1"/>
  <c r="H48" i="1"/>
  <c r="H40" i="1"/>
  <c r="H32" i="1"/>
  <c r="H24" i="1"/>
  <c r="H14" i="1"/>
  <c r="H5" i="1"/>
  <c r="H47" i="1"/>
  <c r="H36" i="1"/>
  <c r="H31" i="1"/>
  <c r="H23" i="1"/>
  <c r="H13" i="1"/>
  <c r="H4" i="1"/>
  <c r="H46" i="1"/>
  <c r="H38" i="1"/>
  <c r="H30" i="1"/>
  <c r="H22" i="1"/>
  <c r="H12" i="1"/>
  <c r="H3" i="1"/>
  <c r="G35" i="1"/>
  <c r="H45" i="1"/>
  <c r="H37" i="1"/>
  <c r="H29" i="1"/>
  <c r="H21" i="1"/>
  <c r="H11" i="1"/>
  <c r="H20" i="1"/>
  <c r="H52" i="1"/>
  <c r="H44" i="1"/>
  <c r="H39" i="1"/>
  <c r="H28" i="1"/>
  <c r="H19" i="1"/>
  <c r="H9" i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</authors>
  <commentList>
    <comment ref="F2" authorId="0" shapeId="0" xr:uid="{48D40A54-0BCC-47E1-8E17-57C7F70D4321}">
      <text>
        <r>
          <rPr>
            <sz val="9"/>
            <color indexed="81"/>
            <rFont val="Tahoma"/>
            <family val="2"/>
          </rPr>
          <t xml:space="preserve">FOR DPI USE: 
(25) Processing Fee field in FDP.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Jessica M.   DPI</author>
  </authors>
  <commentList>
    <comment ref="F1" authorId="0" shapeId="0" xr:uid="{124B07E4-E4AF-4C19-94C3-B5F036D536F4}">
      <text>
        <r>
          <rPr>
            <sz val="9"/>
            <color indexed="81"/>
            <rFont val="Tahoma"/>
            <family val="2"/>
          </rPr>
          <t xml:space="preserve">USDA Average Material price file is always taken to four places past the decimal. USDA Average Material price file is used for the FDP calculation, </t>
        </r>
        <r>
          <rPr>
            <u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SEPDS USDA Foods Value per lb-- but these numbers should match when using the most recent SEPDS during order prep time. 
In FDP: Field 24 Cost per pound
</t>
        </r>
      </text>
    </comment>
    <comment ref="I1" authorId="0" shapeId="0" xr:uid="{E63149FF-4583-4935-A60B-715F51A432A8}">
      <text>
        <r>
          <rPr>
            <sz val="9"/>
            <color indexed="81"/>
            <rFont val="Tahoma"/>
            <family val="2"/>
          </rPr>
          <t xml:space="preserve">
two places past the decimal. 
In FDP: Field 23 Fixed Cost</t>
        </r>
      </text>
    </comment>
    <comment ref="K1" authorId="0" shapeId="0" xr:uid="{1D5F7818-D652-45D5-BF9B-D7E8348AF76D}">
      <text>
        <r>
          <rPr>
            <sz val="9"/>
            <color indexed="81"/>
            <rFont val="Tahoma"/>
            <family val="2"/>
          </rPr>
          <t xml:space="preserve">Gross and net wt. does not change often, but check product spec sheets from vendor each year. 
Do not need to enter/update "Truck Units" field in FDP. This entry does not effect State PPs with having to balance 1/2 truck loads. </t>
        </r>
      </text>
    </comment>
    <comment ref="L1" authorId="0" shapeId="0" xr:uid="{99E433CF-9796-45D6-BE92-D918A9923B0F}">
      <text>
        <r>
          <rPr>
            <sz val="9"/>
            <color indexed="81"/>
            <rFont val="Tahoma"/>
            <family val="2"/>
          </rPr>
          <t>Use the net case wt to calculate the USDA Foods entitlement value per case (23) Fixed Cost field in FDP.</t>
        </r>
      </text>
    </comment>
  </commentList>
</comments>
</file>

<file path=xl/sharedStrings.xml><?xml version="1.0" encoding="utf-8"?>
<sst xmlns="http://schemas.openxmlformats.org/spreadsheetml/2006/main" count="323" uniqueCount="206">
  <si>
    <t>Apple Slices, Unsweetened, Canned, 6/#10</t>
  </si>
  <si>
    <t>Applesauce, Unsweetened, Cups, Shelf-Stable, 96/4.5 oz</t>
  </si>
  <si>
    <t>Beans, Vegetarian, Low-sodium, Canned, 6/#10</t>
  </si>
  <si>
    <t>Cheese, Cheddar, Yellow, Reduced Fat, Shredded, Chilled, 6/5 lb</t>
  </si>
  <si>
    <t xml:space="preserve">Chicken, Diced, Cooked, Frozen, 40 lb </t>
  </si>
  <si>
    <t>Chicken, Grilled Fillet, 2.0 MMA, Cooked, Frozen, 30 lb</t>
  </si>
  <si>
    <t>Cranberries, Dried, Individual Portion, 300/1.16 oz.</t>
  </si>
  <si>
    <t>Eggs, Patties, Cooked, 1.0 MMA, Round, Frozen, 25 lb</t>
  </si>
  <si>
    <t>Ham, 97% Fat Free, Water-Added, Cooked, Diced, Frozen, 8/5 lb</t>
  </si>
  <si>
    <t>Ham, 97% Fat Free, Water-Added, Cooked, Sliced, Frozen, 8/5 lb</t>
  </si>
  <si>
    <t>Mixed Berries (Blueberries, Strawberries), Cups, Frozen, 96/4 oz.</t>
  </si>
  <si>
    <t>Mixed Fruit (Peaches, Pears, Grapes), Extra Light Syrup, Canned,6/#10</t>
  </si>
  <si>
    <t>Mixed Vegetables, No Salt Added, Frozen, 6/5 lb</t>
  </si>
  <si>
    <t>Pancakes, Whole Grain or Whole Grain-Rich, Frozen, 144 ct</t>
  </si>
  <si>
    <t>Pasta, Penne, Whole Grain-Rich Blend, 2/10 lb bag</t>
  </si>
  <si>
    <t>Pasta, Rotini, Whole Grain-Rich Blend, 20 lb</t>
  </si>
  <si>
    <t>Peaches, Diced, Extra Light Syrup, Canned, 6/#10</t>
  </si>
  <si>
    <t>Peaches, Sliced, Extra Light Syrup, Canned, 6/#10</t>
  </si>
  <si>
    <t>Pears, Sliced, Extra Light Syrup, Canned, 6/#10</t>
  </si>
  <si>
    <t>Potatoes, Oven Fries, Low-sodium, Frozen, 6/5 lb</t>
  </si>
  <si>
    <t>Potatoes, Wedges, Low-sodium, Frozen (IQF), 6/5 lb</t>
  </si>
  <si>
    <t>Salsa, Low-sodium, Canned, 6/#10</t>
  </si>
  <si>
    <t>Spaghetti Sauce, Low-sodium, Canned, 6/#10</t>
  </si>
  <si>
    <t>Strawberries, Diced, Cups, Frozen, 4.5 oz.</t>
  </si>
  <si>
    <t>Strawberries, Sliced, Unsweetened, Frozen (IQF), 6/5 lb</t>
  </si>
  <si>
    <t>Turkey, Deli Breast, Sliced, Frozen, 8/5 lb</t>
  </si>
  <si>
    <t>Turkey, Roast, Frozen, 40 lb w/4 Roasts</t>
  </si>
  <si>
    <t>Fruit</t>
  </si>
  <si>
    <t>Vegetable</t>
  </si>
  <si>
    <t>Grains</t>
  </si>
  <si>
    <t>Peaches, Diced, Cups, Frozen , 96/4.4 oz cup</t>
  </si>
  <si>
    <t>Peanut Butter, Individual Portion, Smooth, 120/1.1 oz unit</t>
  </si>
  <si>
    <t>Beef, Fine Ground, 100%, 85/15, Frozen, 4/10 lb pk</t>
  </si>
  <si>
    <t>Cheese, Mozzarella, Low Moisture Part Skim, String, Chilled, Indiv., 360/1 oz pk</t>
  </si>
  <si>
    <t>Fish, Alaska Pollock, Whole Grain-Rich Breaded Sticks, Frozen, 4/10 lb pk</t>
  </si>
  <si>
    <t>Blueberries, Unsweetened, Frozen, one 30 lb bag</t>
  </si>
  <si>
    <t>Broccoli Florets, No Salt Added, Frozen, one 30 lb bag</t>
  </si>
  <si>
    <t>Carrots, Sliced, No Salt Added, Frozen, one 30 lb bag</t>
  </si>
  <si>
    <t>Beans, Green, No Salt Added, Frozen, one 30 lb bag</t>
  </si>
  <si>
    <t>Cheese, Mozzarella, Low Moisture Part Skim, Shredded, Frozen, one 30 lb bag</t>
  </si>
  <si>
    <t>Corn, Whole Kernel, No Salt Added, Frozen, one 30 lb bag</t>
  </si>
  <si>
    <t>Peas, Green, No Salt Added, Frozen, one 30 lb bag</t>
  </si>
  <si>
    <t>Rice, Brown, Long Grain, Parboiled, one 25 lb bag</t>
  </si>
  <si>
    <t>Orange Juice, Unsweetened, Cups, Individual, Frozen, 96/4 oz</t>
  </si>
  <si>
    <t>Raisins, Unsweetened, Individual Portion, 144/1.33 oz box</t>
  </si>
  <si>
    <t>Beans, Refried, Low-sodium, Canned, 6/#10</t>
  </si>
  <si>
    <t>Corn, Whole Kernel, No Salt Added, Canned, 6/#10 (Kosher)</t>
  </si>
  <si>
    <t>Beans, Green, Low-sodium, Canned, 6/#10 (Kosher)</t>
  </si>
  <si>
    <t>Applesauce, Unsweetened, Canned, 6/#10 (Kosher)</t>
  </si>
  <si>
    <t>Pears, Diced, Extra Light Syrup, Canned, 6/#10 (Kosher)</t>
  </si>
  <si>
    <t>USDA Food Direct Delivery ("Brown Box") Product Description</t>
  </si>
  <si>
    <t>Meat/Meat Alt</t>
  </si>
  <si>
    <t>USDA Product Type</t>
  </si>
  <si>
    <t>USDA Product Code</t>
  </si>
  <si>
    <t>Gross Weight per Case (lb)</t>
  </si>
  <si>
    <t>Handling Fee per Case if Your SFA Uses Commercial Distributor for Delivery ($.082/lb)</t>
  </si>
  <si>
    <t>Handling Fee per Case if Your SFA Uses State Delivery (MPI) ($.125/lb)</t>
  </si>
  <si>
    <t>DPI Product Code</t>
  </si>
  <si>
    <t xml:space="preserve">Direct Diversion USDA Foods Products </t>
  </si>
  <si>
    <t>100036</t>
  </si>
  <si>
    <t>100036d</t>
  </si>
  <si>
    <t>Cheese, Blended American, Yellow, Reduced Fat, Sliced, Chilled, 6/5 lb</t>
  </si>
  <si>
    <t>Eggs, Liquid Whole, Chilled, Bulk Tanker</t>
  </si>
  <si>
    <t>Chicken, Large Birds, Chilled, Bulk Pounds</t>
  </si>
  <si>
    <t>Chicken, Legs, Chilled, Bulk Pounds</t>
  </si>
  <si>
    <t>Turkey, Whole, Chilled, Bulk Pounds</t>
  </si>
  <si>
    <t>Beef, Coarse Ground, 100%, Frozen, 60 lb case</t>
  </si>
  <si>
    <t>Pork, Boneless Picnic, Frozen, 60 lb case</t>
  </si>
  <si>
    <t>100220</t>
  </si>
  <si>
    <t>100220d</t>
  </si>
  <si>
    <t>100225</t>
  </si>
  <si>
    <t>100225d</t>
  </si>
  <si>
    <t>Tomato Paste, For Processing, 2850 lb Totes</t>
  </si>
  <si>
    <t>100397</t>
  </si>
  <si>
    <t>Peanut Butter Smooth Drum - 500 lb.</t>
  </si>
  <si>
    <t>Flour, Bakers Hard Wheat, Unbleached, Bulk Pounds</t>
  </si>
  <si>
    <t>Flour, Bakers Hard Wheat, Hearth, Unbleached, Bulk Pounds</t>
  </si>
  <si>
    <t>Potatoes, For Processing to Frozen, Bulk Pounds</t>
  </si>
  <si>
    <t>Turkey, Thighs, Boneless, Skinless, Chilled, Bulk Pounds</t>
  </si>
  <si>
    <t>Flour, Bread, Bulk Pounds</t>
  </si>
  <si>
    <t>Sweet Potatoes, For Processing, Bulk Pounds</t>
  </si>
  <si>
    <t>Apples, For Processing, Bulk Pounds</t>
  </si>
  <si>
    <t>Potatoes, For Processing to Dehydrated, Bulk Pounds</t>
  </si>
  <si>
    <t>Cheese, Natural American, Barrel, Chilled, 500 lb barrel</t>
  </si>
  <si>
    <t>Cheese, Mozzarella, Low Moisture Part Skim, Chilled, Processor Pack</t>
  </si>
  <si>
    <t>Peanuts, Raw, Shelled, 44,000 Pound Unit</t>
  </si>
  <si>
    <t>C712</t>
  </si>
  <si>
    <t>C710</t>
  </si>
  <si>
    <t>C701</t>
  </si>
  <si>
    <t>C414</t>
  </si>
  <si>
    <t>C615</t>
  </si>
  <si>
    <t>C600</t>
  </si>
  <si>
    <t>C308</t>
  </si>
  <si>
    <t>C310</t>
  </si>
  <si>
    <t>C716</t>
  </si>
  <si>
    <t>C703</t>
  </si>
  <si>
    <t>C704</t>
  </si>
  <si>
    <t>C810</t>
  </si>
  <si>
    <t>C802</t>
  </si>
  <si>
    <t>C530</t>
  </si>
  <si>
    <t>C526</t>
  </si>
  <si>
    <t>C501</t>
  </si>
  <si>
    <t>C504</t>
  </si>
  <si>
    <t>C722</t>
  </si>
  <si>
    <t>C418</t>
  </si>
  <si>
    <t>C511</t>
  </si>
  <si>
    <r>
      <t xml:space="preserve">Entitlement Value/Case </t>
    </r>
    <r>
      <rPr>
        <i/>
        <sz val="11"/>
        <rFont val="Lato"/>
        <family val="2"/>
      </rPr>
      <t>(from the USDA Foods Available List)</t>
    </r>
  </si>
  <si>
    <t>This institution is an equal opportunity provider.</t>
  </si>
  <si>
    <t>Product Code</t>
  </si>
  <si>
    <t>Product Description</t>
  </si>
  <si>
    <t>Processor</t>
  </si>
  <si>
    <t>Entitlement Value per Case*</t>
  </si>
  <si>
    <t>Processing Fee per Case</t>
  </si>
  <si>
    <t>Gross Weight per Case</t>
  </si>
  <si>
    <t>*State Delivery ($.125/lb)</t>
  </si>
  <si>
    <t>*Commercial Delivery ($.082/lb)</t>
  </si>
  <si>
    <t>Servings per Case</t>
  </si>
  <si>
    <t>Portion for CN Crediting</t>
  </si>
  <si>
    <t>Commercial Equivalent Code</t>
  </si>
  <si>
    <t>Beef Crumbles, 8/5 lb</t>
  </si>
  <si>
    <t>Tyson Foods</t>
  </si>
  <si>
    <t>Beef Patties, 6/5 lb</t>
  </si>
  <si>
    <t>JTM Food Group</t>
  </si>
  <si>
    <t>One 2.17 oz. patty = 2.0 oz. eq. M/MA</t>
  </si>
  <si>
    <t>5679CE</t>
  </si>
  <si>
    <t>Cheese Quesadilla, 96/4.4 oz</t>
  </si>
  <si>
    <t xml:space="preserve">Schwan's Food Service, Inc. </t>
  </si>
  <si>
    <t>One 4.4 oz. portion (two 2.20 oz. quesadillas) = 2.0 oz. eq. M/MA and 2.0 oz. eq. Grain</t>
  </si>
  <si>
    <t>Cheese Slices, 6/5 lb lvs</t>
  </si>
  <si>
    <t>Bongard's Creameries</t>
  </si>
  <si>
    <t>Chicken Fajita Strips, 39.93 lb</t>
  </si>
  <si>
    <t>Chicken Fajita Strips, 30 lb</t>
  </si>
  <si>
    <t xml:space="preserve">Pilgrim's Pride </t>
  </si>
  <si>
    <t>Chicken Nuggets, Whole Grain, 30 lb</t>
  </si>
  <si>
    <t>Five nuggets (3.04 oz. portion) = 2 oz. eq. M/MA and 1 oz. eq. Grain</t>
  </si>
  <si>
    <t>Chicken Patties, Whole Grain, 30 lb</t>
  </si>
  <si>
    <t>One 3.05 oz. patty = 2.0 oz eq. M/MA and 1 oz. eq. Grain</t>
  </si>
  <si>
    <t>Chicken Smackers, Whole Grain, 30 lb</t>
  </si>
  <si>
    <t>10 pieces (4.3 oz. portion) = 2 oz. eq. M/MA and 1 oz. eq. Grain</t>
  </si>
  <si>
    <t>French Toast Sticks, Frozen, 16.25 lb</t>
  </si>
  <si>
    <t xml:space="preserve">Michael Foods </t>
  </si>
  <si>
    <t>3 sticks = 1 oz. eq. M/MA and 1 oz. eq. Grain</t>
  </si>
  <si>
    <t>46025-75016-00</t>
  </si>
  <si>
    <t>WGR Macaroni &amp; Cheese, 6/5 lb</t>
  </si>
  <si>
    <t>ES Foods</t>
  </si>
  <si>
    <t>One 6 oz. portion = 2,0 oz. eq. M/MA and 1 oz. eq. Grain</t>
  </si>
  <si>
    <t>Mozzarella Pizza Sticks, 23.16 lb</t>
  </si>
  <si>
    <t>Conagra Foodservice</t>
  </si>
  <si>
    <t>Two sticks = 2 oz. eq. M/MA and 2 oz. eq. Grain</t>
  </si>
  <si>
    <t>77387-12602</t>
  </si>
  <si>
    <t>Pork BBQ, Frozen, 6/5 lb</t>
  </si>
  <si>
    <t>5406CE</t>
  </si>
  <si>
    <t>Pork Taco Filling, 6/5 lb</t>
  </si>
  <si>
    <t>5205CE</t>
  </si>
  <si>
    <t>Turkey Meatballs, Frozen, 6/5 lb</t>
  </si>
  <si>
    <t>5052CE</t>
  </si>
  <si>
    <t>Turkey Mini Corn Dogs, 6/5 lb</t>
  </si>
  <si>
    <t>Six 0.67 oz. corn dogs= 2.0 oz. eq. M/MA and 2.0 oz. eq. Grain</t>
  </si>
  <si>
    <t>* If your SFA particiaptes in Direct Diversion, you cannot order State Processed Products (C-codes).</t>
  </si>
  <si>
    <t>**The entitlement values per case are updated based on the Actual Weighted Average Purchase Price in February.</t>
  </si>
  <si>
    <t>The value of received USDA Foods is drawndown from the SFA's allocated entitlement. WI DPI allocates entitlement to SFAs based on previous year meal counts.</t>
  </si>
  <si>
    <t xml:space="preserve">Handling fees are automatically deducted from the monthly National School Lunch reimbursement claim. </t>
  </si>
  <si>
    <t>*State Delivery fee includes DPI Admin, storage and state contracted delivery fees.</t>
  </si>
  <si>
    <t>*Commercial delivery fee includes DPI Admin &amp; storage, your vendor will charge your SFA separately for delivery.</t>
  </si>
  <si>
    <t>WBSCM Material Code</t>
  </si>
  <si>
    <t>Commercial      End- Product Equivalent Code</t>
  </si>
  <si>
    <t>Entitlement Value/Pound (from the USDA Average Material Price, SY 2022)</t>
  </si>
  <si>
    <t>SEPDS USDA Foods Inventory Draw-down per Case (lbs.)</t>
  </si>
  <si>
    <t>Entitlement Value per Case (from the USDA Average Material Price, SY 2022)</t>
  </si>
  <si>
    <t>Gross Pack Weight (lbs.)</t>
  </si>
  <si>
    <t>Net Pack Weight (lbs.)</t>
  </si>
  <si>
    <t>100103 W/D</t>
  </si>
  <si>
    <r>
      <rPr>
        <u/>
        <sz val="12"/>
        <rFont val="Lato"/>
        <family val="2"/>
      </rPr>
      <t>Non</t>
    </r>
    <r>
      <rPr>
        <sz val="12"/>
        <rFont val="Lato"/>
        <family val="2"/>
      </rPr>
      <t>-WGRMacaroni &amp; Cheese, 6/5 lb</t>
    </r>
  </si>
  <si>
    <t>WI DPI List of USDA Direct Delivery (formerly Brown Box) for SY 2022-23, Entitlement Value and Handling Fees</t>
  </si>
  <si>
    <t>WI DPI List of USDA Direct Diversion for SY 2022-23, Entitlement Value and Administrative Fees</t>
  </si>
  <si>
    <t>WI DPI List of State Processed Products for SY 2022-23</t>
  </si>
  <si>
    <t>Beef, Crumbles, w/SPP, Cooked, Frozen, 4/10 lb pks</t>
  </si>
  <si>
    <t>Cheese, American, Yellow, Pasteurized, Sliced, Chilled, 6/5 lb pkg</t>
  </si>
  <si>
    <t>Chicken, Fajita Strips, Fully Cooked, Frozen, IQF, 30 lb</t>
  </si>
  <si>
    <t>C302</t>
  </si>
  <si>
    <t>C402</t>
  </si>
  <si>
    <t>C705</t>
  </si>
  <si>
    <r>
      <t xml:space="preserve">Entitlement Value/Pound </t>
    </r>
    <r>
      <rPr>
        <i/>
        <sz val="11"/>
        <rFont val="Lato"/>
        <family val="2"/>
      </rPr>
      <t>(from the USDA Average Material Price, SY 2022-23)</t>
    </r>
  </si>
  <si>
    <t>Mozzarella Pizza Sticks, 26.25 lb</t>
  </si>
  <si>
    <t>Beef Meatballs, Frozen, 6/5 lb</t>
  </si>
  <si>
    <t>Turkey Breakfast Sausage Patty, 6/5 lb</t>
  </si>
  <si>
    <t>100-4.2 oz. servings</t>
  </si>
  <si>
    <t xml:space="preserve">One 3.17 oz. portion = 2.0 oz. eq. M/MA and 1/8 cup red/orange vegetable subgroup. </t>
  </si>
  <si>
    <t>Four 0.65 oz. meatballs = 2.0 oz. eq. M/MA</t>
  </si>
  <si>
    <t>One 1.30 oz breakfast sausage patty= 1.00 oz M/MA</t>
  </si>
  <si>
    <t>CP5679</t>
  </si>
  <si>
    <t>CP5205</t>
  </si>
  <si>
    <t>CP5035</t>
  </si>
  <si>
    <t>CP5090</t>
  </si>
  <si>
    <t xml:space="preserve">*The above entitlement values per case are based on the SY 23  USDA Average Material Price. </t>
  </si>
  <si>
    <t xml:space="preserve">* All products meet WI Nutritional Standards. For more information, review the SY 2022-23 State Processed Product Nutrition and Specification Sheets. </t>
  </si>
  <si>
    <t>110601</t>
  </si>
  <si>
    <t>Alaska Fish Pollock, Bulk Frozen - 49.5 lb</t>
  </si>
  <si>
    <r>
      <t xml:space="preserve">Calculated Entitlement Value/Case </t>
    </r>
    <r>
      <rPr>
        <i/>
        <sz val="12"/>
        <rFont val="Lato"/>
        <family val="2"/>
      </rPr>
      <t>(Based on Actual Weighted Average Purchase Price - February 2023 Update)</t>
    </r>
  </si>
  <si>
    <r>
      <t xml:space="preserve">Entitlement Value/Pound </t>
    </r>
    <r>
      <rPr>
        <i/>
        <sz val="12"/>
        <rFont val="Lato"/>
        <family val="2"/>
      </rPr>
      <t xml:space="preserve"> (Based on Actual Weighted Average Purchase Price - February 2023 Update)</t>
    </r>
  </si>
  <si>
    <t xml:space="preserve"> Entitlement Value per Case (February Update)**</t>
  </si>
  <si>
    <t>cancelled</t>
  </si>
  <si>
    <t>SY 2022-23 Handling Fees Per Case</t>
  </si>
  <si>
    <r>
      <t xml:space="preserve">Entitlement Value/Pound  (Based on </t>
    </r>
    <r>
      <rPr>
        <b/>
        <u/>
        <sz val="12"/>
        <rFont val="Lato"/>
        <family val="2"/>
      </rPr>
      <t>Actual</t>
    </r>
    <r>
      <rPr>
        <b/>
        <sz val="12"/>
        <rFont val="Lato"/>
        <family val="2"/>
      </rPr>
      <t xml:space="preserve"> Weighted </t>
    </r>
    <r>
      <rPr>
        <b/>
        <u/>
        <sz val="12"/>
        <rFont val="Lato"/>
        <family val="2"/>
      </rPr>
      <t>Average Purchase Price</t>
    </r>
    <r>
      <rPr>
        <b/>
        <sz val="12"/>
        <rFont val="Lato"/>
        <family val="2"/>
      </rPr>
      <t xml:space="preserve"> - February 2023 Update)</t>
    </r>
  </si>
  <si>
    <r>
      <t xml:space="preserve"> Entitlement Value/Case (Based on </t>
    </r>
    <r>
      <rPr>
        <b/>
        <u/>
        <sz val="12"/>
        <rFont val="Lato"/>
        <family val="2"/>
      </rPr>
      <t>Actual</t>
    </r>
    <r>
      <rPr>
        <b/>
        <sz val="12"/>
        <rFont val="Lato"/>
        <family val="2"/>
      </rPr>
      <t xml:space="preserve"> Weighted </t>
    </r>
    <r>
      <rPr>
        <b/>
        <u/>
        <sz val="12"/>
        <rFont val="Lato"/>
        <family val="2"/>
      </rPr>
      <t>Average Purchase Price</t>
    </r>
    <r>
      <rPr>
        <b/>
        <sz val="12"/>
        <rFont val="Lato"/>
        <family val="2"/>
      </rPr>
      <t xml:space="preserve"> - February 2023 Update)</t>
    </r>
  </si>
  <si>
    <t>Turkey Bkft Sausage Patty, 6/5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</si>
</sst>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  <numFmt numFmtId="167" formatCode="00000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Lato"/>
      <family val="2"/>
    </font>
    <font>
      <b/>
      <sz val="11"/>
      <name val="Lato"/>
      <family val="2"/>
    </font>
    <font>
      <u/>
      <sz val="10"/>
      <color theme="10"/>
      <name val="Arial"/>
      <family val="2"/>
    </font>
    <font>
      <b/>
      <sz val="12"/>
      <name val="Lato"/>
      <family val="2"/>
    </font>
    <font>
      <sz val="16"/>
      <name val="Lato"/>
      <family val="2"/>
    </font>
    <font>
      <sz val="13"/>
      <name val="Lato"/>
      <family val="2"/>
    </font>
    <font>
      <b/>
      <sz val="16"/>
      <name val="Lato"/>
      <family val="2"/>
    </font>
    <font>
      <i/>
      <sz val="11"/>
      <name val="Lato"/>
      <family val="2"/>
    </font>
    <font>
      <sz val="10"/>
      <name val="Lato"/>
      <family val="2"/>
    </font>
    <font>
      <sz val="12"/>
      <name val="Lato"/>
      <family val="2"/>
    </font>
    <font>
      <sz val="10"/>
      <name val="Arial"/>
      <family val="2"/>
    </font>
    <font>
      <sz val="12"/>
      <color theme="1"/>
      <name val="Lato"/>
      <family val="2"/>
    </font>
    <font>
      <u/>
      <sz val="12"/>
      <name val="Lato"/>
      <family val="2"/>
    </font>
    <font>
      <u/>
      <sz val="12"/>
      <color theme="10"/>
      <name val="Lato"/>
      <family val="2"/>
    </font>
    <font>
      <sz val="9"/>
      <color indexed="81"/>
      <name val="Tahoma"/>
      <family val="2"/>
    </font>
    <font>
      <b/>
      <u/>
      <sz val="12"/>
      <name val="Lato"/>
      <family val="2"/>
    </font>
    <font>
      <sz val="12"/>
      <color rgb="FFFF0000"/>
      <name val="Lato"/>
      <family val="2"/>
    </font>
    <font>
      <u/>
      <sz val="9"/>
      <color indexed="81"/>
      <name val="Tahoma"/>
      <family val="2"/>
    </font>
    <font>
      <i/>
      <sz val="12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96">
    <xf numFmtId="0" fontId="0" fillId="0" borderId="0" xfId="0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164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5" fillId="0" borderId="0" xfId="2"/>
    <xf numFmtId="0" fontId="5" fillId="0" borderId="0" xfId="2" applyFill="1" applyBorder="1" applyAlignment="1">
      <alignment horizontal="left"/>
    </xf>
    <xf numFmtId="0" fontId="12" fillId="0" borderId="0" xfId="0" applyFont="1"/>
    <xf numFmtId="0" fontId="9" fillId="0" borderId="5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" xfId="1" applyFont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2" fillId="0" borderId="0" xfId="1" applyFont="1" applyFill="1" applyBorder="1" applyAlignment="1"/>
    <xf numFmtId="0" fontId="12" fillId="0" borderId="0" xfId="1" applyNumberFormat="1" applyFont="1" applyFill="1" applyBorder="1" applyAlignment="1"/>
    <xf numFmtId="0" fontId="14" fillId="0" borderId="0" xfId="0" applyFont="1"/>
    <xf numFmtId="0" fontId="12" fillId="0" borderId="0" xfId="1" applyFont="1" applyFill="1" applyBorder="1" applyAlignment="1">
      <alignment horizontal="center"/>
    </xf>
    <xf numFmtId="0" fontId="16" fillId="0" borderId="0" xfId="2" applyFont="1" applyAlignment="1"/>
    <xf numFmtId="0" fontId="16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12" fillId="6" borderId="1" xfId="1" applyFont="1" applyFill="1" applyBorder="1" applyAlignment="1">
      <alignment horizontal="center"/>
    </xf>
    <xf numFmtId="0" fontId="14" fillId="6" borderId="1" xfId="0" applyNumberFormat="1" applyFont="1" applyFill="1" applyBorder="1" applyAlignment="1">
      <alignment horizontal="center"/>
    </xf>
    <xf numFmtId="165" fontId="14" fillId="6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/>
    </xf>
    <xf numFmtId="164" fontId="12" fillId="6" borderId="1" xfId="3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485105</xdr:colOff>
      <xdr:row>41</xdr:row>
      <xdr:rowOff>142027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C5C27F-F710-9307-BDDD-C39521299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1905" cy="67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9525</xdr:rowOff>
    </xdr:from>
    <xdr:to>
      <xdr:col>8</xdr:col>
      <xdr:colOff>0</xdr:colOff>
      <xdr:row>61</xdr:row>
      <xdr:rowOff>68580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93E7BE-BEC7-4BFC-8E8D-6A02E5F05656}"/>
            </a:ext>
          </a:extLst>
        </xdr:cNvPr>
        <xdr:cNvSpPr txBox="1"/>
      </xdr:nvSpPr>
      <xdr:spPr>
        <a:xfrm>
          <a:off x="0" y="11431905"/>
          <a:ext cx="10728960" cy="1636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Go to the USDA Foods Product Information webpage for more details.  https://www.fns.usda.gov/usda-fis/usda-foods-product-information-sheets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(columns D) are from the USDA Foods Available List.  https://www.fns.usda.gov/usda-fis/usda-foods-available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(columns D) are used during the Annual Order and other ordering opportunities. 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The entitlement value of USDA Foods is drawndown from the SFA's entitlement. SFA's entitlement is based on previous year meal counts.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 February, WI DPI recalculates the entitlement value based on actual product costs.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 February,</a:t>
          </a:r>
          <a:r>
            <a:rPr lang="en-US" sz="1200" baseline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 t</a:t>
          </a:r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he calculated entitlement values (Columns E) are used on the Commodity Allocation and Receipt Report (CARS).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Handling fees are automatically deducted from the monthly National School Lunch reimbursement claim.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796290</xdr:colOff>
      <xdr:row>67</xdr:row>
      <xdr:rowOff>55880</xdr:rowOff>
    </xdr:to>
    <xdr:pic>
      <xdr:nvPicPr>
        <xdr:cNvPr id="3" name="Picture 2" descr="DPI Logo">
          <a:extLst>
            <a:ext uri="{FF2B5EF4-FFF2-40B4-BE49-F238E27FC236}">
              <a16:creationId xmlns:a16="http://schemas.microsoft.com/office/drawing/2014/main" id="{887830E9-927B-4E79-802F-AC4DAEA57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68375"/>
          <a:ext cx="1920240" cy="10922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140970</xdr:rowOff>
    </xdr:from>
    <xdr:to>
      <xdr:col>4</xdr:col>
      <xdr:colOff>0</xdr:colOff>
      <xdr:row>40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E059ED-5D60-4C55-BAEF-610BE45105D8}"/>
            </a:ext>
          </a:extLst>
        </xdr:cNvPr>
        <xdr:cNvSpPr txBox="1"/>
      </xdr:nvSpPr>
      <xdr:spPr>
        <a:xfrm>
          <a:off x="0" y="6046470"/>
          <a:ext cx="8201025" cy="2192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Go to the USDA Foods Product Information webpage for more details.  https://www.fns.usda.gov/usda-fis/usda-foods-product-information-sheets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 D) is from the USDA Average Material Price SY 2022-23.  https://www.fns.usda.gov/usda-fis/processor-material-prices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Entitlement values (column D ) is used during the Annual Order and other ordering opportunities. 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The entitlement value of USDA Foods is drawndown from the SFA's entitlement. SFA's entitlement is based on previous year meal counts.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 February, WI DPI recalculates the entitlement value based on actual product costs (column E).</a:t>
          </a:r>
        </a:p>
        <a:p>
          <a:r>
            <a:rPr lang="en-US" sz="12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Calculated entitlement values is used on the Commodity Allocation and Receipt Report (CARS).</a:t>
          </a:r>
        </a:p>
        <a:p>
          <a:r>
            <a:rPr lang="en-US" sz="1200" b="1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Administrative fees are $0.015/pound and automatically deducted from the monthly National School Lunch reimbursement claim in the fall.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19050</xdr:colOff>
      <xdr:row>40</xdr:row>
      <xdr:rowOff>133350</xdr:rowOff>
    </xdr:from>
    <xdr:to>
      <xdr:col>1</xdr:col>
      <xdr:colOff>798195</xdr:colOff>
      <xdr:row>47</xdr:row>
      <xdr:rowOff>2540</xdr:rowOff>
    </xdr:to>
    <xdr:pic>
      <xdr:nvPicPr>
        <xdr:cNvPr id="3" name="Picture 2" descr="DPI Logo">
          <a:extLst>
            <a:ext uri="{FF2B5EF4-FFF2-40B4-BE49-F238E27FC236}">
              <a16:creationId xmlns:a16="http://schemas.microsoft.com/office/drawing/2014/main" id="{86E1BE5B-BFAB-4988-BE21-2BEB26852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96200"/>
          <a:ext cx="1884045" cy="103124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27</xdr:row>
      <xdr:rowOff>122464</xdr:rowOff>
    </xdr:from>
    <xdr:to>
      <xdr:col>1</xdr:col>
      <xdr:colOff>1221921</xdr:colOff>
      <xdr:row>30</xdr:row>
      <xdr:rowOff>101237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7E4A11-6B66-4A61-A4E0-BB81DBB8CF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7304314"/>
          <a:ext cx="2130879" cy="5216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C7301-F3C7-4993-880F-DE640C262454}" name="Table1" displayName="Table1" ref="A2:H52" totalsRowShown="0" headerRowBorderDxfId="10" tableBorderDxfId="9" totalsRowBorderDxfId="8">
  <sortState xmlns:xlrd2="http://schemas.microsoft.com/office/spreadsheetml/2017/richdata2" ref="A3:H52">
    <sortCondition ref="C3:C52"/>
  </sortState>
  <tableColumns count="8">
    <tableColumn id="1" xr3:uid="{B7D67157-A076-4651-8BD7-D0658F7900A2}" name="USDA Product Type" dataDxfId="7"/>
    <tableColumn id="2" xr3:uid="{04791B74-5205-49A7-A3E4-B31E66360A4D}" name="USDA Product Code" dataDxfId="6"/>
    <tableColumn id="3" xr3:uid="{75A887F3-46A2-43B4-931F-862EEADEA23C}" name="USDA Food Direct Delivery (&quot;Brown Box&quot;) Product Description" dataDxfId="5"/>
    <tableColumn id="5" xr3:uid="{3E85B49C-5D4B-45E0-A989-1EDAFE2CFAF5}" name="Entitlement Value/Case (from the USDA Foods Available List)" dataDxfId="4"/>
    <tableColumn id="4" xr3:uid="{1AFCEB7C-71B2-4E5D-A42B-8E4E4CD63DAA}" name="Calculated Entitlement Value/Case (Based on Actual Weighted Average Purchase Price - February 2023 Update)" dataDxfId="3"/>
    <tableColumn id="9" xr3:uid="{72B5B0A5-98DA-4F0E-96DF-9F3383F06C10}" name="Gross Weight per Case (lb)" dataDxfId="2"/>
    <tableColumn id="10" xr3:uid="{274913B4-B371-44EA-9835-522F23FB5A3A}" name="Handling Fee per Case if Your SFA Uses State Delivery (MPI) ($.125/lb)" dataDxfId="1">
      <calculatedColumnFormula>Table1[[#This Row],[Gross Weight per Case (lb)]]*0.125</calculatedColumnFormula>
    </tableColumn>
    <tableColumn id="11" xr3:uid="{2E13634D-1900-4D54-81D4-BFEF61C08C51}" name="Handling Fee per Case if Your SFA Uses Commercial Distributor for Delivery ($.082/lb)" dataDxfId="0">
      <calculatedColumnFormula>0.082*Table1[[#This Row],[Gross Weight per Case (lb)]]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89E13-CDEB-4FD8-B35F-AC92EAE082C3}">
  <dimension ref="A1"/>
  <sheetViews>
    <sheetView tabSelected="1" workbookViewId="0">
      <selection activeCell="J1" sqref="J1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zoomScaleNormal="100" workbookViewId="0">
      <pane ySplit="2" topLeftCell="A3" activePane="bottomLeft" state="frozen"/>
      <selection pane="bottomLeft"/>
    </sheetView>
  </sheetViews>
  <sheetFormatPr defaultColWidth="9.1796875" defaultRowHeight="14" x14ac:dyDescent="0.3"/>
  <cols>
    <col min="1" max="1" width="16.453125" style="2" customWidth="1"/>
    <col min="2" max="2" width="14.453125" style="2" customWidth="1"/>
    <col min="3" max="3" width="53.453125" style="3" customWidth="1"/>
    <col min="4" max="5" width="19.54296875" style="3" customWidth="1"/>
    <col min="6" max="6" width="17.54296875" style="2" customWidth="1"/>
    <col min="7" max="7" width="15.54296875" style="8" customWidth="1"/>
    <col min="8" max="8" width="19.453125" style="8" customWidth="1"/>
    <col min="9" max="16384" width="9.1796875" style="8"/>
  </cols>
  <sheetData>
    <row r="1" spans="1:8" ht="24.75" customHeight="1" x14ac:dyDescent="0.4">
      <c r="A1" s="22" t="s">
        <v>173</v>
      </c>
      <c r="G1" s="24"/>
      <c r="H1" s="36"/>
    </row>
    <row r="2" spans="1:8" ht="123" customHeight="1" x14ac:dyDescent="0.3">
      <c r="A2" s="12" t="s">
        <v>52</v>
      </c>
      <c r="B2" s="13" t="s">
        <v>53</v>
      </c>
      <c r="C2" s="14" t="s">
        <v>50</v>
      </c>
      <c r="D2" s="15" t="s">
        <v>106</v>
      </c>
      <c r="E2" s="85" t="s">
        <v>198</v>
      </c>
      <c r="F2" s="25" t="s">
        <v>54</v>
      </c>
      <c r="G2" s="26" t="s">
        <v>56</v>
      </c>
      <c r="H2" s="26" t="s">
        <v>55</v>
      </c>
    </row>
    <row r="3" spans="1:8" x14ac:dyDescent="0.3">
      <c r="A3" s="10" t="s">
        <v>27</v>
      </c>
      <c r="B3" s="4">
        <v>100206</v>
      </c>
      <c r="C3" s="5" t="s">
        <v>0</v>
      </c>
      <c r="D3" s="6">
        <v>40.04</v>
      </c>
      <c r="E3" s="6">
        <v>42.9</v>
      </c>
      <c r="F3" s="21">
        <v>45</v>
      </c>
      <c r="G3" s="6">
        <f>Table1[[#This Row],[Gross Weight per Case (lb)]]*0.125</f>
        <v>5.625</v>
      </c>
      <c r="H3" s="6">
        <f>0.082*Table1[[#This Row],[Gross Weight per Case (lb)]]</f>
        <v>3.69</v>
      </c>
    </row>
    <row r="4" spans="1:8" x14ac:dyDescent="0.3">
      <c r="A4" s="11" t="s">
        <v>27</v>
      </c>
      <c r="B4" s="4">
        <v>110541</v>
      </c>
      <c r="C4" s="5" t="s">
        <v>48</v>
      </c>
      <c r="D4" s="6">
        <v>32.270000000000003</v>
      </c>
      <c r="E4" s="6">
        <v>34.632199999999997</v>
      </c>
      <c r="F4" s="21">
        <v>45.63</v>
      </c>
      <c r="G4" s="6">
        <f>Table1[[#This Row],[Gross Weight per Case (lb)]]*0.125</f>
        <v>5.7037500000000003</v>
      </c>
      <c r="H4" s="6">
        <f>0.082*Table1[[#This Row],[Gross Weight per Case (lb)]]</f>
        <v>3.7416600000000004</v>
      </c>
    </row>
    <row r="5" spans="1:8" x14ac:dyDescent="0.3">
      <c r="A5" s="11" t="s">
        <v>27</v>
      </c>
      <c r="B5" s="4">
        <v>110361</v>
      </c>
      <c r="C5" s="5" t="s">
        <v>1</v>
      </c>
      <c r="D5" s="6">
        <v>38.4</v>
      </c>
      <c r="E5" s="6">
        <v>36.124099999999999</v>
      </c>
      <c r="F5" s="21">
        <v>32.4</v>
      </c>
      <c r="G5" s="6">
        <f>Table1[[#This Row],[Gross Weight per Case (lb)]]*0.125</f>
        <v>4.05</v>
      </c>
      <c r="H5" s="6">
        <f>0.082*Table1[[#This Row],[Gross Weight per Case (lb)]]</f>
        <v>2.6568000000000001</v>
      </c>
    </row>
    <row r="6" spans="1:8" x14ac:dyDescent="0.3">
      <c r="A6" s="11" t="s">
        <v>28</v>
      </c>
      <c r="B6" s="4">
        <v>100307</v>
      </c>
      <c r="C6" s="5" t="s">
        <v>47</v>
      </c>
      <c r="D6" s="6">
        <v>20.05</v>
      </c>
      <c r="E6" s="6">
        <v>22.42</v>
      </c>
      <c r="F6" s="21">
        <v>46</v>
      </c>
      <c r="G6" s="6">
        <f>Table1[[#This Row],[Gross Weight per Case (lb)]]*0.125</f>
        <v>5.75</v>
      </c>
      <c r="H6" s="6">
        <f>0.082*Table1[[#This Row],[Gross Weight per Case (lb)]]</f>
        <v>3.7720000000000002</v>
      </c>
    </row>
    <row r="7" spans="1:8" x14ac:dyDescent="0.3">
      <c r="A7" s="11" t="s">
        <v>28</v>
      </c>
      <c r="B7" s="4">
        <v>100351</v>
      </c>
      <c r="C7" s="5" t="s">
        <v>38</v>
      </c>
      <c r="D7" s="6">
        <v>22.14</v>
      </c>
      <c r="E7" s="6">
        <v>24.985700000000001</v>
      </c>
      <c r="F7" s="21">
        <v>32</v>
      </c>
      <c r="G7" s="6">
        <f>Table1[[#This Row],[Gross Weight per Case (lb)]]*0.125</f>
        <v>4</v>
      </c>
      <c r="H7" s="6">
        <f>0.082*Table1[[#This Row],[Gross Weight per Case (lb)]]</f>
        <v>2.6240000000000001</v>
      </c>
    </row>
    <row r="8" spans="1:8" x14ac:dyDescent="0.3">
      <c r="A8" s="11" t="s">
        <v>28</v>
      </c>
      <c r="B8" s="4">
        <v>100362</v>
      </c>
      <c r="C8" s="5" t="s">
        <v>45</v>
      </c>
      <c r="D8" s="6">
        <v>32.409999999999997</v>
      </c>
      <c r="E8" s="6" t="s">
        <v>201</v>
      </c>
      <c r="F8" s="21">
        <v>48.8</v>
      </c>
      <c r="G8" s="6">
        <f>Table1[[#This Row],[Gross Weight per Case (lb)]]*0.125</f>
        <v>6.1</v>
      </c>
      <c r="H8" s="6">
        <f>0.082*Table1[[#This Row],[Gross Weight per Case (lb)]]</f>
        <v>4.0015999999999998</v>
      </c>
    </row>
    <row r="9" spans="1:8" x14ac:dyDescent="0.3">
      <c r="A9" s="11" t="s">
        <v>28</v>
      </c>
      <c r="B9" s="4">
        <v>100364</v>
      </c>
      <c r="C9" s="5" t="s">
        <v>2</v>
      </c>
      <c r="D9" s="6">
        <v>23.92</v>
      </c>
      <c r="E9" s="6">
        <v>25.160599999999999</v>
      </c>
      <c r="F9" s="21">
        <v>48</v>
      </c>
      <c r="G9" s="6">
        <f>Table1[[#This Row],[Gross Weight per Case (lb)]]*0.125</f>
        <v>6</v>
      </c>
      <c r="H9" s="6">
        <f>0.082*Table1[[#This Row],[Gross Weight per Case (lb)]]</f>
        <v>3.9359999999999999</v>
      </c>
    </row>
    <row r="10" spans="1:8" x14ac:dyDescent="0.3">
      <c r="A10" s="10" t="s">
        <v>51</v>
      </c>
      <c r="B10" s="4">
        <v>100134</v>
      </c>
      <c r="C10" s="5" t="s">
        <v>176</v>
      </c>
      <c r="D10" s="6">
        <v>151.4</v>
      </c>
      <c r="E10" s="6">
        <v>143.19999999999999</v>
      </c>
      <c r="F10" s="21">
        <v>43</v>
      </c>
      <c r="G10" s="6">
        <f>Table1[[#This Row],[Gross Weight per Case (lb)]]*0.125</f>
        <v>5.375</v>
      </c>
      <c r="H10" s="6">
        <f>0.082*Table1[[#This Row],[Gross Weight per Case (lb)]]</f>
        <v>3.5260000000000002</v>
      </c>
    </row>
    <row r="11" spans="1:8" x14ac:dyDescent="0.3">
      <c r="A11" s="11" t="s">
        <v>51</v>
      </c>
      <c r="B11" s="4">
        <v>100158</v>
      </c>
      <c r="C11" s="5" t="s">
        <v>32</v>
      </c>
      <c r="D11" s="6">
        <v>141.91</v>
      </c>
      <c r="E11" s="6">
        <v>132.13329999999999</v>
      </c>
      <c r="F11" s="21">
        <v>43</v>
      </c>
      <c r="G11" s="6">
        <f>Table1[[#This Row],[Gross Weight per Case (lb)]]*0.125</f>
        <v>5.375</v>
      </c>
      <c r="H11" s="6">
        <f>0.082*Table1[[#This Row],[Gross Weight per Case (lb)]]</f>
        <v>3.5260000000000002</v>
      </c>
    </row>
    <row r="12" spans="1:8" x14ac:dyDescent="0.3">
      <c r="A12" s="11" t="s">
        <v>27</v>
      </c>
      <c r="B12" s="4">
        <v>110624</v>
      </c>
      <c r="C12" s="5" t="s">
        <v>35</v>
      </c>
      <c r="D12" s="6">
        <v>43.31</v>
      </c>
      <c r="E12" s="6">
        <v>38.807099999999998</v>
      </c>
      <c r="F12" s="21">
        <v>32</v>
      </c>
      <c r="G12" s="6">
        <f>Table1[[#This Row],[Gross Weight per Case (lb)]]*0.125</f>
        <v>4</v>
      </c>
      <c r="H12" s="6">
        <f>0.082*Table1[[#This Row],[Gross Weight per Case (lb)]]</f>
        <v>2.6240000000000001</v>
      </c>
    </row>
    <row r="13" spans="1:8" x14ac:dyDescent="0.3">
      <c r="A13" s="11" t="s">
        <v>28</v>
      </c>
      <c r="B13" s="4">
        <v>110473</v>
      </c>
      <c r="C13" s="5" t="s">
        <v>36</v>
      </c>
      <c r="D13" s="6">
        <v>50.09</v>
      </c>
      <c r="E13" s="6">
        <v>53.05</v>
      </c>
      <c r="F13" s="21">
        <v>31.5</v>
      </c>
      <c r="G13" s="6">
        <f>Table1[[#This Row],[Gross Weight per Case (lb)]]*0.125</f>
        <v>3.9375</v>
      </c>
      <c r="H13" s="6">
        <f>0.082*Table1[[#This Row],[Gross Weight per Case (lb)]]</f>
        <v>2.5830000000000002</v>
      </c>
    </row>
    <row r="14" spans="1:8" x14ac:dyDescent="0.3">
      <c r="A14" s="11" t="s">
        <v>28</v>
      </c>
      <c r="B14" s="4">
        <v>100352</v>
      </c>
      <c r="C14" s="5" t="s">
        <v>37</v>
      </c>
      <c r="D14" s="6">
        <v>17.38</v>
      </c>
      <c r="E14" s="6">
        <v>19.440000000000001</v>
      </c>
      <c r="F14" s="21">
        <v>32</v>
      </c>
      <c r="G14" s="6">
        <f>Table1[[#This Row],[Gross Weight per Case (lb)]]*0.125</f>
        <v>4</v>
      </c>
      <c r="H14" s="6">
        <f>0.082*Table1[[#This Row],[Gross Weight per Case (lb)]]</f>
        <v>2.6240000000000001</v>
      </c>
    </row>
    <row r="15" spans="1:8" x14ac:dyDescent="0.3">
      <c r="A15" s="10" t="s">
        <v>51</v>
      </c>
      <c r="B15" s="4">
        <v>100018</v>
      </c>
      <c r="C15" s="5" t="s">
        <v>177</v>
      </c>
      <c r="D15" s="6">
        <v>66.599999999999994</v>
      </c>
      <c r="E15" s="6">
        <v>69.3</v>
      </c>
      <c r="F15" s="21">
        <v>32</v>
      </c>
      <c r="G15" s="6">
        <f>Table1[[#This Row],[Gross Weight per Case (lb)]]*0.125</f>
        <v>4</v>
      </c>
      <c r="H15" s="6">
        <f>0.082*Table1[[#This Row],[Gross Weight per Case (lb)]]</f>
        <v>2.6240000000000001</v>
      </c>
    </row>
    <row r="16" spans="1:8" x14ac:dyDescent="0.3">
      <c r="A16" s="11" t="s">
        <v>51</v>
      </c>
      <c r="B16" s="4">
        <v>100012</v>
      </c>
      <c r="C16" s="5" t="s">
        <v>3</v>
      </c>
      <c r="D16" s="6">
        <v>70.06</v>
      </c>
      <c r="E16" s="6">
        <v>73.275000000000006</v>
      </c>
      <c r="F16" s="21">
        <v>31</v>
      </c>
      <c r="G16" s="6">
        <f>Table1[[#This Row],[Gross Weight per Case (lb)]]*0.125</f>
        <v>3.875</v>
      </c>
      <c r="H16" s="6">
        <f>0.082*Table1[[#This Row],[Gross Weight per Case (lb)]]</f>
        <v>2.5420000000000003</v>
      </c>
    </row>
    <row r="17" spans="1:8" x14ac:dyDescent="0.3">
      <c r="A17" s="11" t="s">
        <v>51</v>
      </c>
      <c r="B17" s="4">
        <v>100021</v>
      </c>
      <c r="C17" s="5" t="s">
        <v>39</v>
      </c>
      <c r="D17" s="6">
        <v>60.02</v>
      </c>
      <c r="E17" s="6">
        <v>66.599999999999994</v>
      </c>
      <c r="F17" s="21">
        <v>32</v>
      </c>
      <c r="G17" s="6">
        <f>Table1[[#This Row],[Gross Weight per Case (lb)]]*0.125</f>
        <v>4</v>
      </c>
      <c r="H17" s="6">
        <f>0.082*Table1[[#This Row],[Gross Weight per Case (lb)]]</f>
        <v>2.6240000000000001</v>
      </c>
    </row>
    <row r="18" spans="1:8" s="9" customFormat="1" x14ac:dyDescent="0.3">
      <c r="A18" s="11" t="s">
        <v>51</v>
      </c>
      <c r="B18" s="4">
        <v>110396</v>
      </c>
      <c r="C18" s="5" t="s">
        <v>33</v>
      </c>
      <c r="D18" s="6">
        <v>67.19</v>
      </c>
      <c r="E18" s="6">
        <v>88.5</v>
      </c>
      <c r="F18" s="21">
        <v>24</v>
      </c>
      <c r="G18" s="6">
        <f>Table1[[#This Row],[Gross Weight per Case (lb)]]*0.125</f>
        <v>3</v>
      </c>
      <c r="H18" s="6">
        <f>0.082*Table1[[#This Row],[Gross Weight per Case (lb)]]</f>
        <v>1.968</v>
      </c>
    </row>
    <row r="19" spans="1:8" x14ac:dyDescent="0.3">
      <c r="A19" s="11" t="s">
        <v>51</v>
      </c>
      <c r="B19" s="4">
        <v>100101</v>
      </c>
      <c r="C19" s="5" t="s">
        <v>4</v>
      </c>
      <c r="D19" s="6">
        <v>103.44</v>
      </c>
      <c r="E19" s="6">
        <v>136.94999999999999</v>
      </c>
      <c r="F19" s="21">
        <v>42</v>
      </c>
      <c r="G19" s="6">
        <f>Table1[[#This Row],[Gross Weight per Case (lb)]]*0.125</f>
        <v>5.25</v>
      </c>
      <c r="H19" s="6">
        <f>0.082*Table1[[#This Row],[Gross Weight per Case (lb)]]</f>
        <v>3.444</v>
      </c>
    </row>
    <row r="20" spans="1:8" x14ac:dyDescent="0.3">
      <c r="A20" s="10" t="s">
        <v>51</v>
      </c>
      <c r="B20" s="4">
        <v>100117</v>
      </c>
      <c r="C20" s="5" t="s">
        <v>178</v>
      </c>
      <c r="D20" s="6">
        <v>89.74</v>
      </c>
      <c r="E20" s="6">
        <v>106.95</v>
      </c>
      <c r="F20" s="21">
        <v>31.5</v>
      </c>
      <c r="G20" s="6">
        <f>Table1[[#This Row],[Gross Weight per Case (lb)]]*0.125</f>
        <v>3.9375</v>
      </c>
      <c r="H20" s="6">
        <f>0.082*Table1[[#This Row],[Gross Weight per Case (lb)]]</f>
        <v>2.5830000000000002</v>
      </c>
    </row>
    <row r="21" spans="1:8" x14ac:dyDescent="0.3">
      <c r="A21" s="11" t="s">
        <v>51</v>
      </c>
      <c r="B21" s="4">
        <v>110921</v>
      </c>
      <c r="C21" s="5" t="s">
        <v>5</v>
      </c>
      <c r="D21" s="6">
        <v>106.8</v>
      </c>
      <c r="E21" s="6">
        <v>142.80000000000001</v>
      </c>
      <c r="F21" s="21">
        <v>31.5</v>
      </c>
      <c r="G21" s="6">
        <f>Table1[[#This Row],[Gross Weight per Case (lb)]]*0.125</f>
        <v>3.9375</v>
      </c>
      <c r="H21" s="6">
        <f>0.082*Table1[[#This Row],[Gross Weight per Case (lb)]]</f>
        <v>2.5830000000000002</v>
      </c>
    </row>
    <row r="22" spans="1:8" x14ac:dyDescent="0.3">
      <c r="A22" s="11" t="s">
        <v>28</v>
      </c>
      <c r="B22" s="4">
        <v>100313</v>
      </c>
      <c r="C22" s="5" t="s">
        <v>46</v>
      </c>
      <c r="D22" s="6">
        <v>22.6</v>
      </c>
      <c r="E22" s="6">
        <v>24.247499999999999</v>
      </c>
      <c r="F22" s="21">
        <v>47</v>
      </c>
      <c r="G22" s="6">
        <f>Table1[[#This Row],[Gross Weight per Case (lb)]]*0.125</f>
        <v>5.875</v>
      </c>
      <c r="H22" s="6">
        <f>0.082*Table1[[#This Row],[Gross Weight per Case (lb)]]</f>
        <v>3.8540000000000001</v>
      </c>
    </row>
    <row r="23" spans="1:8" x14ac:dyDescent="0.3">
      <c r="A23" s="11" t="s">
        <v>28</v>
      </c>
      <c r="B23" s="4">
        <v>100348</v>
      </c>
      <c r="C23" s="5" t="s">
        <v>40</v>
      </c>
      <c r="D23" s="6">
        <v>18.899999999999999</v>
      </c>
      <c r="E23" s="6">
        <v>21.873899999999999</v>
      </c>
      <c r="F23" s="21">
        <v>32</v>
      </c>
      <c r="G23" s="6">
        <f>Table1[[#This Row],[Gross Weight per Case (lb)]]*0.125</f>
        <v>4</v>
      </c>
      <c r="H23" s="6">
        <f>0.082*Table1[[#This Row],[Gross Weight per Case (lb)]]</f>
        <v>2.6240000000000001</v>
      </c>
    </row>
    <row r="24" spans="1:8" x14ac:dyDescent="0.3">
      <c r="A24" s="11" t="s">
        <v>27</v>
      </c>
      <c r="B24" s="4">
        <v>110723</v>
      </c>
      <c r="C24" s="5" t="s">
        <v>6</v>
      </c>
      <c r="D24" s="6">
        <v>64.63</v>
      </c>
      <c r="E24" s="6">
        <v>72.862499999999997</v>
      </c>
      <c r="F24" s="21">
        <v>25.01</v>
      </c>
      <c r="G24" s="6">
        <f>Table1[[#This Row],[Gross Weight per Case (lb)]]*0.125</f>
        <v>3.1262500000000002</v>
      </c>
      <c r="H24" s="6">
        <f>0.082*Table1[[#This Row],[Gross Weight per Case (lb)]]</f>
        <v>2.0508200000000003</v>
      </c>
    </row>
    <row r="25" spans="1:8" x14ac:dyDescent="0.3">
      <c r="A25" s="11" t="s">
        <v>51</v>
      </c>
      <c r="B25" s="4">
        <v>110931</v>
      </c>
      <c r="C25" s="5" t="s">
        <v>7</v>
      </c>
      <c r="D25" s="6">
        <v>57.86</v>
      </c>
      <c r="E25" s="6">
        <v>85</v>
      </c>
      <c r="F25" s="21">
        <v>26.68</v>
      </c>
      <c r="G25" s="6">
        <f>Table1[[#This Row],[Gross Weight per Case (lb)]]*0.125</f>
        <v>3.335</v>
      </c>
      <c r="H25" s="6">
        <f>0.082*Table1[[#This Row],[Gross Weight per Case (lb)]]</f>
        <v>2.1877599999999999</v>
      </c>
    </row>
    <row r="26" spans="1:8" x14ac:dyDescent="0.3">
      <c r="A26" s="11" t="s">
        <v>51</v>
      </c>
      <c r="B26" s="4">
        <v>110851</v>
      </c>
      <c r="C26" s="5" t="s">
        <v>34</v>
      </c>
      <c r="D26" s="6">
        <v>105.99</v>
      </c>
      <c r="E26" s="6">
        <v>146</v>
      </c>
      <c r="F26" s="21">
        <v>44</v>
      </c>
      <c r="G26" s="6">
        <f>Table1[[#This Row],[Gross Weight per Case (lb)]]*0.125</f>
        <v>5.5</v>
      </c>
      <c r="H26" s="6">
        <f>0.082*Table1[[#This Row],[Gross Weight per Case (lb)]]</f>
        <v>3.6080000000000001</v>
      </c>
    </row>
    <row r="27" spans="1:8" x14ac:dyDescent="0.3">
      <c r="A27" s="11" t="s">
        <v>51</v>
      </c>
      <c r="B27" s="7">
        <v>100188</v>
      </c>
      <c r="C27" s="5" t="s">
        <v>8</v>
      </c>
      <c r="D27" s="6">
        <v>119.88</v>
      </c>
      <c r="E27" s="6">
        <v>98</v>
      </c>
      <c r="F27" s="21">
        <v>43</v>
      </c>
      <c r="G27" s="6">
        <f>Table1[[#This Row],[Gross Weight per Case (lb)]]*0.125</f>
        <v>5.375</v>
      </c>
      <c r="H27" s="6">
        <f>0.082*Table1[[#This Row],[Gross Weight per Case (lb)]]</f>
        <v>3.5260000000000002</v>
      </c>
    </row>
    <row r="28" spans="1:8" x14ac:dyDescent="0.3">
      <c r="A28" s="11" t="s">
        <v>51</v>
      </c>
      <c r="B28" s="7">
        <v>100187</v>
      </c>
      <c r="C28" s="5" t="s">
        <v>9</v>
      </c>
      <c r="D28" s="6">
        <v>108.89</v>
      </c>
      <c r="E28" s="6">
        <v>111.1</v>
      </c>
      <c r="F28" s="21">
        <v>43</v>
      </c>
      <c r="G28" s="6">
        <f>Table1[[#This Row],[Gross Weight per Case (lb)]]*0.125</f>
        <v>5.375</v>
      </c>
      <c r="H28" s="6">
        <f>0.082*Table1[[#This Row],[Gross Weight per Case (lb)]]</f>
        <v>3.5260000000000002</v>
      </c>
    </row>
    <row r="29" spans="1:8" x14ac:dyDescent="0.3">
      <c r="A29" s="11" t="s">
        <v>27</v>
      </c>
      <c r="B29" s="4">
        <v>110859</v>
      </c>
      <c r="C29" s="5" t="s">
        <v>10</v>
      </c>
      <c r="D29" s="6">
        <v>44.47</v>
      </c>
      <c r="E29" s="6">
        <v>45.59</v>
      </c>
      <c r="F29" s="21">
        <v>27.82</v>
      </c>
      <c r="G29" s="6">
        <f>Table1[[#This Row],[Gross Weight per Case (lb)]]*0.125</f>
        <v>3.4775</v>
      </c>
      <c r="H29" s="6">
        <f>0.082*Table1[[#This Row],[Gross Weight per Case (lb)]]</f>
        <v>2.2812399999999999</v>
      </c>
    </row>
    <row r="30" spans="1:8" x14ac:dyDescent="0.3">
      <c r="A30" s="11" t="s">
        <v>27</v>
      </c>
      <c r="B30" s="4">
        <v>100212</v>
      </c>
      <c r="C30" s="5" t="s">
        <v>11</v>
      </c>
      <c r="D30" s="6">
        <v>33.64</v>
      </c>
      <c r="E30" s="6">
        <v>40.064700000000002</v>
      </c>
      <c r="F30" s="21">
        <v>46</v>
      </c>
      <c r="G30" s="6">
        <f>Table1[[#This Row],[Gross Weight per Case (lb)]]*0.125</f>
        <v>5.75</v>
      </c>
      <c r="H30" s="6">
        <f>0.082*Table1[[#This Row],[Gross Weight per Case (lb)]]</f>
        <v>3.7720000000000002</v>
      </c>
    </row>
    <row r="31" spans="1:8" s="9" customFormat="1" x14ac:dyDescent="0.3">
      <c r="A31" s="10" t="s">
        <v>28</v>
      </c>
      <c r="B31" s="4">
        <v>111230</v>
      </c>
      <c r="C31" s="5" t="s">
        <v>12</v>
      </c>
      <c r="D31" s="6">
        <v>22.86</v>
      </c>
      <c r="E31" s="6">
        <v>28.7</v>
      </c>
      <c r="F31" s="21">
        <v>32.01</v>
      </c>
      <c r="G31" s="6">
        <f>Table1[[#This Row],[Gross Weight per Case (lb)]]*0.125</f>
        <v>4.0012499999999998</v>
      </c>
      <c r="H31" s="6">
        <f>0.082*Table1[[#This Row],[Gross Weight per Case (lb)]]</f>
        <v>2.6248200000000002</v>
      </c>
    </row>
    <row r="32" spans="1:8" x14ac:dyDescent="0.3">
      <c r="A32" s="11" t="s">
        <v>27</v>
      </c>
      <c r="B32" s="7">
        <v>110651</v>
      </c>
      <c r="C32" s="5" t="s">
        <v>43</v>
      </c>
      <c r="D32" s="6">
        <v>16.41</v>
      </c>
      <c r="E32" s="6" t="s">
        <v>201</v>
      </c>
      <c r="F32" s="21">
        <v>28.51</v>
      </c>
      <c r="G32" s="6">
        <f>Table1[[#This Row],[Gross Weight per Case (lb)]]*0.125</f>
        <v>3.5637500000000002</v>
      </c>
      <c r="H32" s="6">
        <f>0.082*Table1[[#This Row],[Gross Weight per Case (lb)]]</f>
        <v>2.3378200000000002</v>
      </c>
    </row>
    <row r="33" spans="1:8" x14ac:dyDescent="0.3">
      <c r="A33" s="11" t="s">
        <v>29</v>
      </c>
      <c r="B33" s="4">
        <v>110393</v>
      </c>
      <c r="C33" s="5" t="s">
        <v>13</v>
      </c>
      <c r="D33" s="6">
        <v>12.92</v>
      </c>
      <c r="E33" s="6">
        <v>12.852</v>
      </c>
      <c r="F33" s="21">
        <v>12</v>
      </c>
      <c r="G33" s="6">
        <f>Table1[[#This Row],[Gross Weight per Case (lb)]]*0.125</f>
        <v>1.5</v>
      </c>
      <c r="H33" s="6">
        <f>0.082*Table1[[#This Row],[Gross Weight per Case (lb)]]</f>
        <v>0.98399999999999999</v>
      </c>
    </row>
    <row r="34" spans="1:8" x14ac:dyDescent="0.3">
      <c r="A34" s="11" t="s">
        <v>29</v>
      </c>
      <c r="B34" s="4">
        <v>110520</v>
      </c>
      <c r="C34" s="5" t="s">
        <v>14</v>
      </c>
      <c r="D34" s="6">
        <v>16.55</v>
      </c>
      <c r="E34" s="6">
        <v>45</v>
      </c>
      <c r="F34" s="21">
        <v>21.7</v>
      </c>
      <c r="G34" s="6">
        <f>Table1[[#This Row],[Gross Weight per Case (lb)]]*0.125</f>
        <v>2.7124999999999999</v>
      </c>
      <c r="H34" s="6">
        <f>0.082*Table1[[#This Row],[Gross Weight per Case (lb)]]</f>
        <v>1.7794000000000001</v>
      </c>
    </row>
    <row r="35" spans="1:8" ht="12.75" customHeight="1" x14ac:dyDescent="0.3">
      <c r="A35" s="11" t="s">
        <v>29</v>
      </c>
      <c r="B35" s="4">
        <v>110504</v>
      </c>
      <c r="C35" s="5" t="s">
        <v>15</v>
      </c>
      <c r="D35" s="6">
        <v>17.690000000000001</v>
      </c>
      <c r="E35" s="6">
        <v>44.8</v>
      </c>
      <c r="F35" s="21">
        <v>21.4</v>
      </c>
      <c r="G35" s="6">
        <f>Table1[[#This Row],[Gross Weight per Case (lb)]]*0.125</f>
        <v>2.6749999999999998</v>
      </c>
      <c r="H35" s="6">
        <f>0.082*Table1[[#This Row],[Gross Weight per Case (lb)]]</f>
        <v>1.7547999999999999</v>
      </c>
    </row>
    <row r="36" spans="1:8" ht="12.75" customHeight="1" x14ac:dyDescent="0.3">
      <c r="A36" s="11" t="s">
        <v>27</v>
      </c>
      <c r="B36" s="4">
        <v>100241</v>
      </c>
      <c r="C36" s="5" t="s">
        <v>30</v>
      </c>
      <c r="D36" s="6">
        <v>40.99</v>
      </c>
      <c r="E36" s="6">
        <v>44.123199999999997</v>
      </c>
      <c r="F36" s="21">
        <v>30.7</v>
      </c>
      <c r="G36" s="6">
        <f>Table1[[#This Row],[Gross Weight per Case (lb)]]*0.125</f>
        <v>3.8374999999999999</v>
      </c>
      <c r="H36" s="6">
        <f>0.082*Table1[[#This Row],[Gross Weight per Case (lb)]]</f>
        <v>2.5173999999999999</v>
      </c>
    </row>
    <row r="37" spans="1:8" x14ac:dyDescent="0.3">
      <c r="A37" s="11" t="s">
        <v>27</v>
      </c>
      <c r="B37" s="4">
        <v>100220</v>
      </c>
      <c r="C37" s="5" t="s">
        <v>16</v>
      </c>
      <c r="D37" s="6">
        <v>35.380000000000003</v>
      </c>
      <c r="E37" s="6">
        <v>39.783099999999997</v>
      </c>
      <c r="F37" s="21">
        <v>46</v>
      </c>
      <c r="G37" s="6">
        <f>Table1[[#This Row],[Gross Weight per Case (lb)]]*0.125</f>
        <v>5.75</v>
      </c>
      <c r="H37" s="6">
        <f>0.082*Table1[[#This Row],[Gross Weight per Case (lb)]]</f>
        <v>3.7720000000000002</v>
      </c>
    </row>
    <row r="38" spans="1:8" s="9" customFormat="1" x14ac:dyDescent="0.3">
      <c r="A38" s="11" t="s">
        <v>27</v>
      </c>
      <c r="B38" s="4">
        <v>100219</v>
      </c>
      <c r="C38" s="5" t="s">
        <v>17</v>
      </c>
      <c r="D38" s="6">
        <v>32.369999999999997</v>
      </c>
      <c r="E38" s="6">
        <v>39.645400000000002</v>
      </c>
      <c r="F38" s="21">
        <v>46</v>
      </c>
      <c r="G38" s="6">
        <f>Table1[[#This Row],[Gross Weight per Case (lb)]]*0.125</f>
        <v>5.75</v>
      </c>
      <c r="H38" s="6">
        <f>0.082*Table1[[#This Row],[Gross Weight per Case (lb)]]</f>
        <v>3.7720000000000002</v>
      </c>
    </row>
    <row r="39" spans="1:8" x14ac:dyDescent="0.3">
      <c r="A39" s="11" t="s">
        <v>51</v>
      </c>
      <c r="B39" s="4">
        <v>110854</v>
      </c>
      <c r="C39" s="5" t="s">
        <v>31</v>
      </c>
      <c r="D39" s="6">
        <v>17.87</v>
      </c>
      <c r="E39" s="6">
        <v>16.747499999999999</v>
      </c>
      <c r="F39" s="21">
        <v>8.8000000000000007</v>
      </c>
      <c r="G39" s="6">
        <f>Table1[[#This Row],[Gross Weight per Case (lb)]]*0.125</f>
        <v>1.1000000000000001</v>
      </c>
      <c r="H39" s="6">
        <f>0.082*Table1[[#This Row],[Gross Weight per Case (lb)]]</f>
        <v>0.72160000000000013</v>
      </c>
    </row>
    <row r="40" spans="1:8" x14ac:dyDescent="0.3">
      <c r="A40" s="11" t="s">
        <v>27</v>
      </c>
      <c r="B40" s="4">
        <v>100225</v>
      </c>
      <c r="C40" s="5" t="s">
        <v>49</v>
      </c>
      <c r="D40" s="6">
        <v>34.74</v>
      </c>
      <c r="E40" s="6">
        <v>40.598599999999998</v>
      </c>
      <c r="F40" s="21">
        <v>46</v>
      </c>
      <c r="G40" s="6">
        <f>Table1[[#This Row],[Gross Weight per Case (lb)]]*0.125</f>
        <v>5.75</v>
      </c>
      <c r="H40" s="6">
        <f>0.082*Table1[[#This Row],[Gross Weight per Case (lb)]]</f>
        <v>3.7720000000000002</v>
      </c>
    </row>
    <row r="41" spans="1:8" s="9" customFormat="1" x14ac:dyDescent="0.3">
      <c r="A41" s="10" t="s">
        <v>27</v>
      </c>
      <c r="B41" s="4">
        <v>100224</v>
      </c>
      <c r="C41" s="5" t="s">
        <v>18</v>
      </c>
      <c r="D41" s="6">
        <v>34.24</v>
      </c>
      <c r="E41" s="6">
        <v>43.816800000000001</v>
      </c>
      <c r="F41" s="21">
        <v>46</v>
      </c>
      <c r="G41" s="6">
        <f>Table1[[#This Row],[Gross Weight per Case (lb)]]*0.125</f>
        <v>5.75</v>
      </c>
      <c r="H41" s="6">
        <f>0.082*Table1[[#This Row],[Gross Weight per Case (lb)]]</f>
        <v>3.7720000000000002</v>
      </c>
    </row>
    <row r="42" spans="1:8" x14ac:dyDescent="0.3">
      <c r="A42" s="11" t="s">
        <v>28</v>
      </c>
      <c r="B42" s="4">
        <v>100350</v>
      </c>
      <c r="C42" s="5" t="s">
        <v>41</v>
      </c>
      <c r="D42" s="6">
        <v>24.13</v>
      </c>
      <c r="E42" s="6">
        <v>27.415400000000002</v>
      </c>
      <c r="F42" s="21">
        <v>32</v>
      </c>
      <c r="G42" s="6">
        <f>Table1[[#This Row],[Gross Weight per Case (lb)]]*0.125</f>
        <v>4</v>
      </c>
      <c r="H42" s="6">
        <f>0.082*Table1[[#This Row],[Gross Weight per Case (lb)]]</f>
        <v>2.6240000000000001</v>
      </c>
    </row>
    <row r="43" spans="1:8" x14ac:dyDescent="0.3">
      <c r="A43" s="11" t="s">
        <v>28</v>
      </c>
      <c r="B43" s="4">
        <v>100357</v>
      </c>
      <c r="C43" s="5" t="s">
        <v>19</v>
      </c>
      <c r="D43" s="6">
        <v>19.05</v>
      </c>
      <c r="E43" s="6">
        <v>37.200000000000003</v>
      </c>
      <c r="F43" s="21">
        <v>32</v>
      </c>
      <c r="G43" s="6">
        <f>Table1[[#This Row],[Gross Weight per Case (lb)]]*0.125</f>
        <v>4</v>
      </c>
      <c r="H43" s="6">
        <f>0.082*Table1[[#This Row],[Gross Weight per Case (lb)]]</f>
        <v>2.6240000000000001</v>
      </c>
    </row>
    <row r="44" spans="1:8" x14ac:dyDescent="0.3">
      <c r="A44" s="11" t="s">
        <v>28</v>
      </c>
      <c r="B44" s="4">
        <v>100355</v>
      </c>
      <c r="C44" s="5" t="s">
        <v>20</v>
      </c>
      <c r="D44" s="6">
        <v>20.98</v>
      </c>
      <c r="E44" s="6">
        <v>41.7</v>
      </c>
      <c r="F44" s="21">
        <v>32</v>
      </c>
      <c r="G44" s="6">
        <f>Table1[[#This Row],[Gross Weight per Case (lb)]]*0.125</f>
        <v>4</v>
      </c>
      <c r="H44" s="6">
        <f>0.082*Table1[[#This Row],[Gross Weight per Case (lb)]]</f>
        <v>2.6240000000000001</v>
      </c>
    </row>
    <row r="45" spans="1:8" x14ac:dyDescent="0.3">
      <c r="A45" s="11" t="s">
        <v>27</v>
      </c>
      <c r="B45" s="4">
        <v>100293</v>
      </c>
      <c r="C45" s="5" t="s">
        <v>44</v>
      </c>
      <c r="D45" s="6">
        <v>28.06</v>
      </c>
      <c r="E45" s="6">
        <v>35.58</v>
      </c>
      <c r="F45" s="21">
        <v>14.3</v>
      </c>
      <c r="G45" s="6">
        <f>Table1[[#This Row],[Gross Weight per Case (lb)]]*0.125</f>
        <v>1.7875000000000001</v>
      </c>
      <c r="H45" s="6">
        <f>0.082*Table1[[#This Row],[Gross Weight per Case (lb)]]</f>
        <v>1.1726000000000001</v>
      </c>
    </row>
    <row r="46" spans="1:8" x14ac:dyDescent="0.3">
      <c r="A46" s="11" t="s">
        <v>29</v>
      </c>
      <c r="B46" s="4">
        <v>101031</v>
      </c>
      <c r="C46" s="5" t="s">
        <v>42</v>
      </c>
      <c r="D46" s="6">
        <v>10.68</v>
      </c>
      <c r="E46" s="6">
        <v>22.75</v>
      </c>
      <c r="F46" s="21">
        <v>25.5</v>
      </c>
      <c r="G46" s="6">
        <f>Table1[[#This Row],[Gross Weight per Case (lb)]]*0.125</f>
        <v>3.1875</v>
      </c>
      <c r="H46" s="6">
        <f>0.082*Table1[[#This Row],[Gross Weight per Case (lb)]]</f>
        <v>2.0910000000000002</v>
      </c>
    </row>
    <row r="47" spans="1:8" x14ac:dyDescent="0.3">
      <c r="A47" s="11" t="s">
        <v>28</v>
      </c>
      <c r="B47" s="4">
        <v>100330</v>
      </c>
      <c r="C47" s="5" t="s">
        <v>21</v>
      </c>
      <c r="D47" s="6">
        <v>29.26</v>
      </c>
      <c r="E47" s="6">
        <v>31.8</v>
      </c>
      <c r="F47" s="21">
        <v>47</v>
      </c>
      <c r="G47" s="6">
        <f>Table1[[#This Row],[Gross Weight per Case (lb)]]*0.125</f>
        <v>5.875</v>
      </c>
      <c r="H47" s="6">
        <f>0.082*Table1[[#This Row],[Gross Weight per Case (lb)]]</f>
        <v>3.8540000000000001</v>
      </c>
    </row>
    <row r="48" spans="1:8" x14ac:dyDescent="0.3">
      <c r="A48" s="11" t="s">
        <v>28</v>
      </c>
      <c r="B48" s="4">
        <v>100336</v>
      </c>
      <c r="C48" s="5" t="s">
        <v>22</v>
      </c>
      <c r="D48" s="6">
        <v>26.02</v>
      </c>
      <c r="E48" s="6">
        <v>28.2225</v>
      </c>
      <c r="F48" s="21">
        <v>46</v>
      </c>
      <c r="G48" s="6">
        <f>Table1[[#This Row],[Gross Weight per Case (lb)]]*0.125</f>
        <v>5.75</v>
      </c>
      <c r="H48" s="6">
        <f>0.082*Table1[[#This Row],[Gross Weight per Case (lb)]]</f>
        <v>3.7720000000000002</v>
      </c>
    </row>
    <row r="49" spans="1:8" x14ac:dyDescent="0.3">
      <c r="A49" s="11" t="s">
        <v>27</v>
      </c>
      <c r="B49" s="4">
        <v>100256</v>
      </c>
      <c r="C49" s="5" t="s">
        <v>23</v>
      </c>
      <c r="D49" s="6">
        <v>50.42</v>
      </c>
      <c r="E49" s="6">
        <v>53.233800000000002</v>
      </c>
      <c r="F49" s="21">
        <v>31.3</v>
      </c>
      <c r="G49" s="6">
        <f>Table1[[#This Row],[Gross Weight per Case (lb)]]*0.125</f>
        <v>3.9125000000000001</v>
      </c>
      <c r="H49" s="6">
        <f>0.082*Table1[[#This Row],[Gross Weight per Case (lb)]]</f>
        <v>2.5666000000000002</v>
      </c>
    </row>
    <row r="50" spans="1:8" x14ac:dyDescent="0.3">
      <c r="A50" s="11" t="s">
        <v>27</v>
      </c>
      <c r="B50" s="4">
        <v>110860</v>
      </c>
      <c r="C50" s="5" t="s">
        <v>24</v>
      </c>
      <c r="D50" s="6">
        <v>52.76</v>
      </c>
      <c r="E50" s="6">
        <v>53.625</v>
      </c>
      <c r="F50" s="21">
        <v>32.01</v>
      </c>
      <c r="G50" s="6">
        <f>Table1[[#This Row],[Gross Weight per Case (lb)]]*0.125</f>
        <v>4.0012499999999998</v>
      </c>
      <c r="H50" s="6">
        <f>0.082*Table1[[#This Row],[Gross Weight per Case (lb)]]</f>
        <v>2.6248200000000002</v>
      </c>
    </row>
    <row r="51" spans="1:8" x14ac:dyDescent="0.3">
      <c r="A51" s="11" t="s">
        <v>51</v>
      </c>
      <c r="B51" s="4">
        <v>110554</v>
      </c>
      <c r="C51" s="5" t="s">
        <v>25</v>
      </c>
      <c r="D51" s="6">
        <v>149</v>
      </c>
      <c r="E51" s="6">
        <v>206.26669999999999</v>
      </c>
      <c r="F51" s="21">
        <v>42</v>
      </c>
      <c r="G51" s="6">
        <f>Table1[[#This Row],[Gross Weight per Case (lb)]]*0.125</f>
        <v>5.25</v>
      </c>
      <c r="H51" s="6">
        <f>0.082*Table1[[#This Row],[Gross Weight per Case (lb)]]</f>
        <v>3.444</v>
      </c>
    </row>
    <row r="52" spans="1:8" x14ac:dyDescent="0.3">
      <c r="A52" s="11" t="s">
        <v>51</v>
      </c>
      <c r="B52" s="4">
        <v>100125</v>
      </c>
      <c r="C52" s="5" t="s">
        <v>26</v>
      </c>
      <c r="D52" s="6">
        <v>127.4</v>
      </c>
      <c r="E52" s="6" t="s">
        <v>201</v>
      </c>
      <c r="F52" s="21">
        <v>42</v>
      </c>
      <c r="G52" s="6">
        <f>Table1[[#This Row],[Gross Weight per Case (lb)]]*0.125</f>
        <v>5.25</v>
      </c>
      <c r="H52" s="6">
        <f>0.082*Table1[[#This Row],[Gross Weight per Case (lb)]]</f>
        <v>3.444</v>
      </c>
    </row>
    <row r="53" spans="1:8" x14ac:dyDescent="0.3">
      <c r="A53" s="17"/>
      <c r="B53" s="18"/>
      <c r="C53" s="19"/>
      <c r="D53" s="19"/>
      <c r="E53" s="19"/>
      <c r="F53" s="1"/>
      <c r="G53" s="16"/>
      <c r="H53" s="16"/>
    </row>
    <row r="54" spans="1:8" ht="16" customHeight="1" x14ac:dyDescent="0.3">
      <c r="B54" s="19"/>
      <c r="C54" s="19"/>
      <c r="D54" s="20"/>
      <c r="E54" s="20"/>
      <c r="F54" s="20"/>
      <c r="G54" s="16"/>
    </row>
    <row r="55" spans="1:8" ht="16" customHeight="1" x14ac:dyDescent="0.3">
      <c r="B55" s="3"/>
      <c r="D55" s="2"/>
      <c r="E55" s="2"/>
    </row>
    <row r="56" spans="1:8" ht="16" customHeight="1" x14ac:dyDescent="0.3">
      <c r="B56" s="3"/>
      <c r="D56" s="2"/>
      <c r="E56" s="2"/>
    </row>
    <row r="57" spans="1:8" ht="16" customHeight="1" x14ac:dyDescent="0.3">
      <c r="B57" s="3"/>
      <c r="D57" s="2"/>
      <c r="E57" s="2"/>
    </row>
    <row r="58" spans="1:8" ht="16" customHeight="1" x14ac:dyDescent="0.3">
      <c r="B58" s="3"/>
      <c r="D58" s="2"/>
      <c r="E58" s="2"/>
    </row>
    <row r="59" spans="1:8" ht="16" customHeight="1" x14ac:dyDescent="0.3">
      <c r="B59" s="3"/>
      <c r="D59" s="2"/>
      <c r="E59" s="2"/>
    </row>
    <row r="60" spans="1:8" ht="16.5" x14ac:dyDescent="0.35">
      <c r="A60" s="23"/>
    </row>
    <row r="61" spans="1:8" x14ac:dyDescent="0.3">
      <c r="A61" s="34"/>
    </row>
    <row r="69" spans="1:1" ht="15" x14ac:dyDescent="0.3">
      <c r="A69" s="35" t="s">
        <v>107</v>
      </c>
    </row>
  </sheetData>
  <phoneticPr fontId="1" type="noConversion"/>
  <dataValidations count="1">
    <dataValidation errorStyle="information" allowBlank="1" showInputMessage="1" showErrorMessage="1" sqref="C3:C32 B54:F54 C34:E53" xr:uid="{00000000-0002-0000-0000-000000000000}"/>
  </dataValidations>
  <printOptions gridLines="1"/>
  <pageMargins left="0.25" right="0" top="0.55000000000000004" bottom="0" header="0" footer="0"/>
  <pageSetup scale="68" fitToHeight="0" orientation="landscape" r:id="rId1"/>
  <headerFooter alignWithMargins="0">
    <oddHeader xml:space="preserve">&amp;C&amp;"Arial,Bold"&amp;12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0B473-DCC9-4E75-9867-B1831F59E1DA}">
  <dimension ref="A1:E46"/>
  <sheetViews>
    <sheetView workbookViewId="0"/>
  </sheetViews>
  <sheetFormatPr defaultRowHeight="12.5" x14ac:dyDescent="0.25"/>
  <cols>
    <col min="1" max="2" width="16.54296875" customWidth="1"/>
    <col min="3" max="3" width="70.453125" customWidth="1"/>
    <col min="4" max="4" width="19.453125" customWidth="1"/>
    <col min="5" max="5" width="19" customWidth="1"/>
  </cols>
  <sheetData>
    <row r="1" spans="1:5" ht="20" x14ac:dyDescent="0.4">
      <c r="A1" s="22" t="s">
        <v>174</v>
      </c>
    </row>
    <row r="2" spans="1:5" ht="105" x14ac:dyDescent="0.3">
      <c r="A2" s="27" t="s">
        <v>53</v>
      </c>
      <c r="B2" s="27" t="s">
        <v>57</v>
      </c>
      <c r="C2" s="28" t="s">
        <v>58</v>
      </c>
      <c r="D2" s="25" t="s">
        <v>182</v>
      </c>
      <c r="E2" s="85" t="s">
        <v>199</v>
      </c>
    </row>
    <row r="3" spans="1:5" ht="14" x14ac:dyDescent="0.25">
      <c r="A3" s="29" t="s">
        <v>59</v>
      </c>
      <c r="B3" s="29" t="s">
        <v>60</v>
      </c>
      <c r="C3" s="30" t="s">
        <v>61</v>
      </c>
      <c r="D3" s="31">
        <v>1.8954</v>
      </c>
      <c r="E3" s="31">
        <v>2.1</v>
      </c>
    </row>
    <row r="4" spans="1:5" ht="14" x14ac:dyDescent="0.25">
      <c r="A4" s="29">
        <v>100047</v>
      </c>
      <c r="B4" s="29">
        <v>100047</v>
      </c>
      <c r="C4" s="30" t="s">
        <v>62</v>
      </c>
      <c r="D4" s="31">
        <v>0.63690000000000002</v>
      </c>
      <c r="E4" s="31">
        <v>2.8</v>
      </c>
    </row>
    <row r="5" spans="1:5" ht="14" x14ac:dyDescent="0.25">
      <c r="A5" s="29">
        <v>100103</v>
      </c>
      <c r="B5" s="29">
        <v>100103</v>
      </c>
      <c r="C5" s="30" t="s">
        <v>63</v>
      </c>
      <c r="D5" s="31">
        <v>1.0667</v>
      </c>
      <c r="E5" s="31">
        <v>1.4125000000000001</v>
      </c>
    </row>
    <row r="6" spans="1:5" ht="14" x14ac:dyDescent="0.25">
      <c r="A6" s="29">
        <v>100113</v>
      </c>
      <c r="B6" s="29">
        <v>100113</v>
      </c>
      <c r="C6" s="30" t="s">
        <v>64</v>
      </c>
      <c r="D6" s="31">
        <v>0.48709999999999998</v>
      </c>
      <c r="E6" s="31">
        <v>0.66</v>
      </c>
    </row>
    <row r="7" spans="1:5" ht="14" x14ac:dyDescent="0.25">
      <c r="A7" s="29">
        <v>100124</v>
      </c>
      <c r="B7" s="29">
        <v>100124</v>
      </c>
      <c r="C7" s="30" t="s">
        <v>65</v>
      </c>
      <c r="D7" s="31">
        <v>1.4497</v>
      </c>
      <c r="E7" s="31">
        <v>1.7082999999999999</v>
      </c>
    </row>
    <row r="8" spans="1:5" ht="14" x14ac:dyDescent="0.25">
      <c r="A8" s="29">
        <v>100154</v>
      </c>
      <c r="B8" s="29">
        <v>100154</v>
      </c>
      <c r="C8" s="30" t="s">
        <v>66</v>
      </c>
      <c r="D8" s="31">
        <v>3.5655000000000001</v>
      </c>
      <c r="E8" s="31">
        <v>2.7818000000000001</v>
      </c>
    </row>
    <row r="9" spans="1:5" ht="14" x14ac:dyDescent="0.25">
      <c r="A9" s="29">
        <v>100193</v>
      </c>
      <c r="B9" s="29">
        <v>100193</v>
      </c>
      <c r="C9" s="30" t="s">
        <v>67</v>
      </c>
      <c r="D9" s="31">
        <v>1.6483000000000001</v>
      </c>
      <c r="E9" s="31">
        <v>1.4167000000000001</v>
      </c>
    </row>
    <row r="10" spans="1:5" ht="14" x14ac:dyDescent="0.3">
      <c r="A10" s="29" t="s">
        <v>68</v>
      </c>
      <c r="B10" s="29" t="s">
        <v>69</v>
      </c>
      <c r="C10" s="5" t="s">
        <v>16</v>
      </c>
      <c r="D10" s="31">
        <v>0.8901</v>
      </c>
      <c r="E10" s="31">
        <v>1</v>
      </c>
    </row>
    <row r="11" spans="1:5" ht="14" x14ac:dyDescent="0.3">
      <c r="A11" s="29" t="s">
        <v>70</v>
      </c>
      <c r="B11" s="29" t="s">
        <v>71</v>
      </c>
      <c r="C11" s="5" t="s">
        <v>49</v>
      </c>
      <c r="D11" s="31">
        <v>0.87939999999999996</v>
      </c>
      <c r="E11" s="31">
        <v>1.03</v>
      </c>
    </row>
    <row r="12" spans="1:5" ht="14" x14ac:dyDescent="0.25">
      <c r="A12" s="29">
        <v>100332</v>
      </c>
      <c r="B12" s="29">
        <v>100332</v>
      </c>
      <c r="C12" s="30" t="s">
        <v>72</v>
      </c>
      <c r="D12" s="31">
        <v>1.1011</v>
      </c>
      <c r="E12" s="31">
        <v>0.72670000000000001</v>
      </c>
    </row>
    <row r="13" spans="1:5" ht="14" x14ac:dyDescent="0.25">
      <c r="A13" s="29" t="s">
        <v>73</v>
      </c>
      <c r="B13" s="29" t="s">
        <v>73</v>
      </c>
      <c r="C13" s="30" t="s">
        <v>74</v>
      </c>
      <c r="D13" s="31">
        <v>0.95899999999999996</v>
      </c>
      <c r="E13" s="31">
        <v>0.96</v>
      </c>
    </row>
    <row r="14" spans="1:5" ht="14" x14ac:dyDescent="0.25">
      <c r="A14" s="29">
        <v>100418</v>
      </c>
      <c r="B14" s="29">
        <v>100418</v>
      </c>
      <c r="C14" s="30" t="s">
        <v>75</v>
      </c>
      <c r="D14" s="31">
        <v>0.29070000000000001</v>
      </c>
      <c r="E14" s="31">
        <v>0.375</v>
      </c>
    </row>
    <row r="15" spans="1:5" ht="14" x14ac:dyDescent="0.25">
      <c r="A15" s="29">
        <v>100420</v>
      </c>
      <c r="B15" s="29">
        <v>100420</v>
      </c>
      <c r="C15" s="30" t="s">
        <v>76</v>
      </c>
      <c r="D15" s="31">
        <v>0.23</v>
      </c>
      <c r="E15" s="31">
        <v>0.35</v>
      </c>
    </row>
    <row r="16" spans="1:5" ht="14" x14ac:dyDescent="0.25">
      <c r="A16" s="29">
        <v>100506</v>
      </c>
      <c r="B16" s="29">
        <v>100506</v>
      </c>
      <c r="C16" s="30" t="s">
        <v>77</v>
      </c>
      <c r="D16" s="31">
        <v>0.1216</v>
      </c>
      <c r="E16" s="31">
        <v>0.14000000000000001</v>
      </c>
    </row>
    <row r="17" spans="1:5" ht="14" x14ac:dyDescent="0.25">
      <c r="A17" s="29">
        <v>100883</v>
      </c>
      <c r="B17" s="29">
        <v>100883</v>
      </c>
      <c r="C17" s="30" t="s">
        <v>78</v>
      </c>
      <c r="D17" s="31">
        <v>2.9594999999999998</v>
      </c>
      <c r="E17" s="31">
        <v>2.9249999999999998</v>
      </c>
    </row>
    <row r="18" spans="1:5" ht="14" x14ac:dyDescent="0.25">
      <c r="A18" s="29">
        <v>100912</v>
      </c>
      <c r="B18" s="29">
        <v>100912</v>
      </c>
      <c r="C18" s="30" t="s">
        <v>79</v>
      </c>
      <c r="D18" s="31">
        <v>0.3049</v>
      </c>
      <c r="E18" s="31">
        <v>0.37</v>
      </c>
    </row>
    <row r="19" spans="1:5" ht="14" x14ac:dyDescent="0.25">
      <c r="A19" s="29">
        <v>100980</v>
      </c>
      <c r="B19" s="29">
        <v>100980</v>
      </c>
      <c r="C19" s="30" t="s">
        <v>80</v>
      </c>
      <c r="D19" s="31">
        <v>0.23619999999999999</v>
      </c>
      <c r="E19" s="31">
        <v>0.19</v>
      </c>
    </row>
    <row r="20" spans="1:5" ht="14" x14ac:dyDescent="0.25">
      <c r="A20" s="29">
        <v>110149</v>
      </c>
      <c r="B20" s="29">
        <v>110149</v>
      </c>
      <c r="C20" s="30" t="s">
        <v>81</v>
      </c>
      <c r="D20" s="31">
        <v>0.47449999999999998</v>
      </c>
      <c r="E20" s="31">
        <v>0.46</v>
      </c>
    </row>
    <row r="21" spans="1:5" ht="14" x14ac:dyDescent="0.25">
      <c r="A21" s="29">
        <v>110227</v>
      </c>
      <c r="B21" s="29">
        <v>110227</v>
      </c>
      <c r="C21" s="30" t="s">
        <v>82</v>
      </c>
      <c r="D21" s="31">
        <v>9.1999999999999998E-2</v>
      </c>
      <c r="E21" s="31">
        <v>0.12</v>
      </c>
    </row>
    <row r="22" spans="1:5" ht="14" x14ac:dyDescent="0.25">
      <c r="A22" s="29">
        <v>110242</v>
      </c>
      <c r="B22" s="29">
        <v>110242</v>
      </c>
      <c r="C22" s="30" t="s">
        <v>83</v>
      </c>
      <c r="D22" s="31">
        <v>2.1394000000000002</v>
      </c>
      <c r="E22" s="31">
        <v>2.2517999999999998</v>
      </c>
    </row>
    <row r="23" spans="1:5" ht="14" x14ac:dyDescent="0.25">
      <c r="A23" s="29">
        <v>110244</v>
      </c>
      <c r="B23" s="29">
        <v>110244</v>
      </c>
      <c r="C23" s="30" t="s">
        <v>84</v>
      </c>
      <c r="D23" s="31">
        <v>1.8582000000000001</v>
      </c>
      <c r="E23" s="31">
        <v>2.0682999999999998</v>
      </c>
    </row>
    <row r="24" spans="1:5" ht="14" x14ac:dyDescent="0.25">
      <c r="A24" s="29">
        <v>110601</v>
      </c>
      <c r="B24" s="29" t="s">
        <v>196</v>
      </c>
      <c r="C24" s="30" t="s">
        <v>197</v>
      </c>
      <c r="D24" s="31">
        <v>2.09</v>
      </c>
      <c r="E24" s="31">
        <v>2.39</v>
      </c>
    </row>
    <row r="25" spans="1:5" ht="14" x14ac:dyDescent="0.25">
      <c r="A25" s="29">
        <v>110700</v>
      </c>
      <c r="B25" s="29">
        <v>110700</v>
      </c>
      <c r="C25" s="30" t="s">
        <v>85</v>
      </c>
      <c r="D25" s="31">
        <v>0.54</v>
      </c>
      <c r="E25" s="31">
        <v>0.56999999999999995</v>
      </c>
    </row>
    <row r="27" spans="1:5" x14ac:dyDescent="0.25">
      <c r="A27" s="32"/>
    </row>
    <row r="31" spans="1:5" x14ac:dyDescent="0.25">
      <c r="A31" s="33"/>
    </row>
    <row r="46" spans="1:1" ht="15" x14ac:dyDescent="0.3">
      <c r="A46" s="35" t="s">
        <v>107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9867-2F6A-469F-8AF8-0BCEE6BDDA7B}">
  <dimension ref="A1:N28"/>
  <sheetViews>
    <sheetView workbookViewId="0">
      <selection activeCell="A2" sqref="A2"/>
    </sheetView>
  </sheetViews>
  <sheetFormatPr defaultColWidth="9.1796875" defaultRowHeight="15" x14ac:dyDescent="0.3"/>
  <cols>
    <col min="1" max="1" width="14.81640625" style="38" bestFit="1" customWidth="1"/>
    <col min="2" max="2" width="40" style="38" bestFit="1" customWidth="1"/>
    <col min="3" max="3" width="30.1796875" style="38" bestFit="1" customWidth="1"/>
    <col min="4" max="4" width="20.54296875" style="38" bestFit="1" customWidth="1"/>
    <col min="5" max="5" width="20.54296875" style="38" customWidth="1"/>
    <col min="6" max="6" width="17" style="38" bestFit="1" customWidth="1"/>
    <col min="7" max="8" width="17" style="38" customWidth="1"/>
    <col min="9" max="9" width="19.453125" style="38" customWidth="1"/>
    <col min="10" max="10" width="22.54296875" style="38" bestFit="1" customWidth="1"/>
    <col min="11" max="11" width="86.453125" style="38" bestFit="1" customWidth="1"/>
    <col min="12" max="12" width="20.54296875" style="42" bestFit="1" customWidth="1"/>
    <col min="13" max="13" width="13.453125" style="38" bestFit="1" customWidth="1"/>
    <col min="14" max="14" width="13" style="38" customWidth="1"/>
    <col min="15" max="16384" width="9.1796875" style="38"/>
  </cols>
  <sheetData>
    <row r="1" spans="1:14" ht="20" x14ac:dyDescent="0.4">
      <c r="A1" s="37" t="s">
        <v>175</v>
      </c>
      <c r="G1" s="39"/>
      <c r="H1" s="40" t="s">
        <v>202</v>
      </c>
      <c r="I1" s="41"/>
    </row>
    <row r="2" spans="1:14" ht="45" x14ac:dyDescent="0.3">
      <c r="A2" s="43" t="s">
        <v>108</v>
      </c>
      <c r="B2" s="44" t="s">
        <v>109</v>
      </c>
      <c r="C2" s="44" t="s">
        <v>110</v>
      </c>
      <c r="D2" s="44" t="s">
        <v>111</v>
      </c>
      <c r="E2" s="86" t="s">
        <v>200</v>
      </c>
      <c r="F2" s="44" t="s">
        <v>112</v>
      </c>
      <c r="G2" s="44" t="s">
        <v>113</v>
      </c>
      <c r="H2" s="45" t="s">
        <v>114</v>
      </c>
      <c r="I2" s="45" t="s">
        <v>115</v>
      </c>
      <c r="J2" s="44" t="s">
        <v>116</v>
      </c>
      <c r="K2" s="44" t="s">
        <v>117</v>
      </c>
      <c r="L2" s="46" t="s">
        <v>118</v>
      </c>
      <c r="M2" s="47"/>
      <c r="N2" s="47"/>
    </row>
    <row r="3" spans="1:14" x14ac:dyDescent="0.3">
      <c r="A3" s="48" t="s">
        <v>181</v>
      </c>
      <c r="B3" s="48" t="s">
        <v>183</v>
      </c>
      <c r="C3" s="48" t="s">
        <v>126</v>
      </c>
      <c r="D3" s="49">
        <v>18.37</v>
      </c>
      <c r="E3" s="49">
        <f>VLOOKUP(A3,'Calculations C Codes'!$A$2:$J$26,10,FALSE)</f>
        <v>20.683</v>
      </c>
      <c r="F3" s="50">
        <v>30.11</v>
      </c>
      <c r="G3" s="51">
        <v>28.75</v>
      </c>
      <c r="H3" s="52">
        <f>G3*0.125</f>
        <v>3.59375</v>
      </c>
      <c r="I3" s="52">
        <f>G3*0.082</f>
        <v>2.3574999999999999</v>
      </c>
      <c r="J3" s="48" t="s">
        <v>186</v>
      </c>
      <c r="K3" s="53" t="s">
        <v>148</v>
      </c>
      <c r="L3" s="54">
        <v>73338</v>
      </c>
      <c r="M3" s="55"/>
    </row>
    <row r="4" spans="1:14" x14ac:dyDescent="0.3">
      <c r="A4" s="48" t="s">
        <v>103</v>
      </c>
      <c r="B4" s="48" t="s">
        <v>125</v>
      </c>
      <c r="C4" s="48" t="s">
        <v>126</v>
      </c>
      <c r="D4" s="49">
        <v>16.75</v>
      </c>
      <c r="E4" s="49">
        <f>VLOOKUP(A4,'Calculations C Codes'!$A$2:$J$26,10,FALSE)</f>
        <v>18.862895999999996</v>
      </c>
      <c r="F4" s="50">
        <v>38.78</v>
      </c>
      <c r="G4" s="51">
        <v>28.06</v>
      </c>
      <c r="H4" s="52">
        <f t="shared" ref="H4:H14" si="0">G4*0.125</f>
        <v>3.5074999999999998</v>
      </c>
      <c r="I4" s="52">
        <f t="shared" ref="I4:I14" si="1">G4*0.082</f>
        <v>2.3009200000000001</v>
      </c>
      <c r="J4" s="48">
        <v>96</v>
      </c>
      <c r="K4" s="53" t="s">
        <v>127</v>
      </c>
      <c r="L4" s="54">
        <v>78372</v>
      </c>
      <c r="M4" s="55"/>
    </row>
    <row r="5" spans="1:14" x14ac:dyDescent="0.3">
      <c r="A5" s="48" t="s">
        <v>99</v>
      </c>
      <c r="B5" s="48" t="s">
        <v>133</v>
      </c>
      <c r="C5" s="48" t="s">
        <v>132</v>
      </c>
      <c r="D5" s="49">
        <v>18.03</v>
      </c>
      <c r="E5" s="49">
        <f>VLOOKUP(A5,'Calculations C Codes'!$A$2:$J$26,10,FALSE)</f>
        <v>28.645500000000002</v>
      </c>
      <c r="F5" s="50">
        <v>53.19</v>
      </c>
      <c r="G5" s="51">
        <v>31.87</v>
      </c>
      <c r="H5" s="52">
        <f t="shared" si="0"/>
        <v>3.9837500000000001</v>
      </c>
      <c r="I5" s="52">
        <f t="shared" si="1"/>
        <v>2.61334</v>
      </c>
      <c r="J5" s="48">
        <v>158</v>
      </c>
      <c r="K5" s="53" t="s">
        <v>134</v>
      </c>
      <c r="L5" s="54">
        <v>615300</v>
      </c>
      <c r="M5" s="55"/>
    </row>
    <row r="6" spans="1:14" x14ac:dyDescent="0.3">
      <c r="A6" s="48" t="s">
        <v>100</v>
      </c>
      <c r="B6" s="48" t="s">
        <v>135</v>
      </c>
      <c r="C6" s="48" t="s">
        <v>132</v>
      </c>
      <c r="D6" s="49">
        <v>18.03</v>
      </c>
      <c r="E6" s="49">
        <f>VLOOKUP(A6,'Calculations C Codes'!$A$2:$J$26,10,FALSE)</f>
        <v>28.645500000000002</v>
      </c>
      <c r="F6" s="50">
        <v>53.19</v>
      </c>
      <c r="G6" s="51">
        <v>31.95</v>
      </c>
      <c r="H6" s="52">
        <f t="shared" si="0"/>
        <v>3.9937499999999999</v>
      </c>
      <c r="I6" s="52">
        <f t="shared" si="1"/>
        <v>2.6198999999999999</v>
      </c>
      <c r="J6" s="48">
        <v>156</v>
      </c>
      <c r="K6" s="53" t="s">
        <v>136</v>
      </c>
      <c r="L6" s="54">
        <v>665400</v>
      </c>
      <c r="M6" s="55"/>
    </row>
    <row r="7" spans="1:14" x14ac:dyDescent="0.3">
      <c r="A7" s="48" t="s">
        <v>101</v>
      </c>
      <c r="B7" s="48" t="s">
        <v>137</v>
      </c>
      <c r="C7" s="48" t="s">
        <v>132</v>
      </c>
      <c r="D7" s="49">
        <v>25.62</v>
      </c>
      <c r="E7" s="49">
        <f>VLOOKUP(A7,'Calculations C Codes'!$A$2:$J$26,10,FALSE)</f>
        <v>42.34675</v>
      </c>
      <c r="F7" s="50">
        <v>50.92</v>
      </c>
      <c r="G7" s="51">
        <v>31.95</v>
      </c>
      <c r="H7" s="52">
        <f t="shared" si="0"/>
        <v>3.9937499999999999</v>
      </c>
      <c r="I7" s="52">
        <f t="shared" si="1"/>
        <v>2.6198999999999999</v>
      </c>
      <c r="J7" s="48">
        <v>108</v>
      </c>
      <c r="K7" s="53" t="s">
        <v>138</v>
      </c>
      <c r="L7" s="54">
        <v>110452</v>
      </c>
      <c r="M7" s="55"/>
    </row>
    <row r="8" spans="1:14" x14ac:dyDescent="0.3">
      <c r="A8" s="48" t="s">
        <v>98</v>
      </c>
      <c r="B8" s="48" t="s">
        <v>139</v>
      </c>
      <c r="C8" s="48" t="s">
        <v>140</v>
      </c>
      <c r="D8" s="49">
        <v>3.56</v>
      </c>
      <c r="E8" s="49">
        <f>VLOOKUP(A8,'Calculations C Codes'!$A$2:$J$26,10,FALSE)</f>
        <v>16.239999999999998</v>
      </c>
      <c r="F8" s="50">
        <v>35.72</v>
      </c>
      <c r="G8" s="51">
        <v>18.72</v>
      </c>
      <c r="H8" s="52">
        <f t="shared" si="0"/>
        <v>2.34</v>
      </c>
      <c r="I8" s="52">
        <f t="shared" si="1"/>
        <v>1.53504</v>
      </c>
      <c r="J8" s="48">
        <v>100</v>
      </c>
      <c r="K8" s="53" t="s">
        <v>141</v>
      </c>
      <c r="L8" s="54" t="s">
        <v>142</v>
      </c>
      <c r="M8" s="55"/>
    </row>
    <row r="9" spans="1:14" x14ac:dyDescent="0.3">
      <c r="A9" s="48" t="s">
        <v>96</v>
      </c>
      <c r="B9" s="48" t="s">
        <v>143</v>
      </c>
      <c r="C9" s="48" t="s">
        <v>144</v>
      </c>
      <c r="D9" s="49">
        <v>11.55</v>
      </c>
      <c r="E9" s="49">
        <f>VLOOKUP(A9,'Calculations C Codes'!$A$2:$J$26,10,FALSE)</f>
        <v>14.97447</v>
      </c>
      <c r="F9" s="50">
        <v>38.9</v>
      </c>
      <c r="G9" s="51">
        <v>31</v>
      </c>
      <c r="H9" s="52">
        <f t="shared" si="0"/>
        <v>3.875</v>
      </c>
      <c r="I9" s="52">
        <f t="shared" si="1"/>
        <v>2.5420000000000003</v>
      </c>
      <c r="J9" s="48">
        <v>80</v>
      </c>
      <c r="K9" s="53" t="s">
        <v>145</v>
      </c>
      <c r="L9" s="54">
        <v>5915</v>
      </c>
      <c r="M9" s="55"/>
    </row>
    <row r="10" spans="1:14" x14ac:dyDescent="0.3">
      <c r="A10" s="48" t="s">
        <v>89</v>
      </c>
      <c r="B10" s="48" t="s">
        <v>121</v>
      </c>
      <c r="C10" s="48" t="s">
        <v>122</v>
      </c>
      <c r="D10" s="49">
        <v>63.4</v>
      </c>
      <c r="E10" s="49">
        <f>VLOOKUP(A10,'Calculations C Codes'!$A$2:$J$26,10,FALSE)</f>
        <v>62.173230000000004</v>
      </c>
      <c r="F10" s="50">
        <v>29.39</v>
      </c>
      <c r="G10" s="51">
        <v>31.56</v>
      </c>
      <c r="H10" s="52">
        <f t="shared" si="0"/>
        <v>3.9449999999999998</v>
      </c>
      <c r="I10" s="52">
        <f t="shared" si="1"/>
        <v>2.58792</v>
      </c>
      <c r="J10" s="48">
        <v>221</v>
      </c>
      <c r="K10" s="53" t="s">
        <v>123</v>
      </c>
      <c r="L10" s="54" t="s">
        <v>190</v>
      </c>
      <c r="M10" s="55"/>
    </row>
    <row r="11" spans="1:14" x14ac:dyDescent="0.3">
      <c r="A11" s="48" t="s">
        <v>91</v>
      </c>
      <c r="B11" s="48" t="s">
        <v>152</v>
      </c>
      <c r="C11" s="48" t="s">
        <v>122</v>
      </c>
      <c r="D11" s="49">
        <v>27.82</v>
      </c>
      <c r="E11" s="49">
        <f>VLOOKUP(A11,'Calculations C Codes'!$A$2:$J$26,10,FALSE)</f>
        <v>23.673057000000004</v>
      </c>
      <c r="F11" s="50">
        <v>25.29</v>
      </c>
      <c r="G11" s="51">
        <v>31.3</v>
      </c>
      <c r="H11" s="52">
        <f t="shared" si="0"/>
        <v>3.9125000000000001</v>
      </c>
      <c r="I11" s="52">
        <f t="shared" si="1"/>
        <v>2.5666000000000002</v>
      </c>
      <c r="J11" s="48">
        <v>151</v>
      </c>
      <c r="K11" s="53" t="s">
        <v>187</v>
      </c>
      <c r="L11" s="54" t="s">
        <v>191</v>
      </c>
      <c r="M11" s="55"/>
    </row>
    <row r="12" spans="1:14" s="58" customFormat="1" x14ac:dyDescent="0.3">
      <c r="A12" s="48" t="s">
        <v>180</v>
      </c>
      <c r="B12" s="48" t="s">
        <v>184</v>
      </c>
      <c r="C12" s="48" t="s">
        <v>122</v>
      </c>
      <c r="D12" s="49">
        <v>66.81</v>
      </c>
      <c r="E12" s="49">
        <f>VLOOKUP(A12,'Calculations C Codes'!$A$2:$J$26,10,FALSE)</f>
        <v>65.511390000000006</v>
      </c>
      <c r="F12" s="50">
        <v>30.21</v>
      </c>
      <c r="G12" s="51">
        <v>31.5</v>
      </c>
      <c r="H12" s="52">
        <f t="shared" si="0"/>
        <v>3.9375</v>
      </c>
      <c r="I12" s="52">
        <f t="shared" si="1"/>
        <v>2.5830000000000002</v>
      </c>
      <c r="J12" s="48">
        <v>184</v>
      </c>
      <c r="K12" s="56" t="s">
        <v>188</v>
      </c>
      <c r="L12" s="54" t="s">
        <v>192</v>
      </c>
      <c r="M12" s="55"/>
    </row>
    <row r="13" spans="1:14" s="58" customFormat="1" x14ac:dyDescent="0.3">
      <c r="A13" s="48" t="s">
        <v>93</v>
      </c>
      <c r="B13" s="48" t="s">
        <v>156</v>
      </c>
      <c r="C13" s="48" t="s">
        <v>122</v>
      </c>
      <c r="D13" s="49">
        <v>39.119999999999997</v>
      </c>
      <c r="E13" s="49">
        <f>VLOOKUP(A13,'Calculations C Codes'!$A$2:$J$26,10,FALSE)</f>
        <v>49.841999999999992</v>
      </c>
      <c r="F13" s="50">
        <v>56.39</v>
      </c>
      <c r="G13" s="51">
        <v>31.44</v>
      </c>
      <c r="H13" s="52">
        <f t="shared" si="0"/>
        <v>3.93</v>
      </c>
      <c r="I13" s="52">
        <f t="shared" si="1"/>
        <v>2.5780800000000004</v>
      </c>
      <c r="J13" s="48">
        <v>119</v>
      </c>
      <c r="K13" s="56" t="s">
        <v>157</v>
      </c>
      <c r="L13" s="54" t="s">
        <v>193</v>
      </c>
      <c r="M13" s="55"/>
    </row>
    <row r="14" spans="1:14" x14ac:dyDescent="0.3">
      <c r="A14" s="48" t="s">
        <v>179</v>
      </c>
      <c r="B14" s="48" t="s">
        <v>185</v>
      </c>
      <c r="C14" s="48" t="s">
        <v>122</v>
      </c>
      <c r="D14" s="49">
        <v>55.62</v>
      </c>
      <c r="E14" s="49">
        <f>VLOOKUP(A14,'Calculations C Codes'!$A$2:$J$26,10,FALSE)</f>
        <v>70.872749999999996</v>
      </c>
      <c r="F14" s="50">
        <v>48.54</v>
      </c>
      <c r="G14" s="51">
        <v>31.5</v>
      </c>
      <c r="H14" s="52">
        <f t="shared" si="0"/>
        <v>3.9375</v>
      </c>
      <c r="I14" s="52">
        <f t="shared" si="1"/>
        <v>2.5830000000000002</v>
      </c>
      <c r="J14" s="48">
        <v>369</v>
      </c>
      <c r="K14" s="53" t="s">
        <v>189</v>
      </c>
      <c r="L14" s="54">
        <v>5685</v>
      </c>
      <c r="M14" s="55"/>
    </row>
    <row r="15" spans="1:14" x14ac:dyDescent="0.3">
      <c r="M15" s="55"/>
    </row>
    <row r="16" spans="1:14" x14ac:dyDescent="0.3">
      <c r="A16" s="60" t="s">
        <v>158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0"/>
      <c r="N16" s="60"/>
    </row>
    <row r="17" spans="1:11" s="62" customFormat="1" x14ac:dyDescent="0.3"/>
    <row r="18" spans="1:11" x14ac:dyDescent="0.3">
      <c r="A18" s="60" t="s">
        <v>194</v>
      </c>
      <c r="B18" s="60"/>
      <c r="C18" s="60"/>
      <c r="D18" s="60"/>
      <c r="E18" s="60"/>
      <c r="F18" s="60"/>
      <c r="G18" s="60"/>
      <c r="H18" s="60"/>
      <c r="I18" s="60"/>
      <c r="J18" s="63"/>
    </row>
    <row r="19" spans="1:1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3"/>
    </row>
    <row r="20" spans="1:11" x14ac:dyDescent="0.3">
      <c r="A20" s="60" t="s">
        <v>159</v>
      </c>
      <c r="B20" s="60"/>
      <c r="C20" s="60"/>
      <c r="D20" s="60"/>
      <c r="E20" s="60"/>
      <c r="F20" s="60"/>
      <c r="G20" s="60"/>
      <c r="H20" s="60"/>
      <c r="I20" s="60"/>
      <c r="J20" s="63"/>
    </row>
    <row r="21" spans="1:1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3"/>
    </row>
    <row r="22" spans="1:11" x14ac:dyDescent="0.3">
      <c r="A22" s="64" t="s">
        <v>195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3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6.5" x14ac:dyDescent="0.35">
      <c r="A24" s="66" t="s">
        <v>160</v>
      </c>
    </row>
    <row r="25" spans="1:11" ht="16.5" x14ac:dyDescent="0.35">
      <c r="A25" s="66" t="s">
        <v>161</v>
      </c>
    </row>
    <row r="26" spans="1:11" ht="16.5" x14ac:dyDescent="0.35">
      <c r="A26" s="66" t="s">
        <v>162</v>
      </c>
    </row>
    <row r="27" spans="1:11" ht="16.5" x14ac:dyDescent="0.35">
      <c r="A27" s="66" t="s">
        <v>163</v>
      </c>
    </row>
    <row r="28" spans="1:11" ht="16.5" x14ac:dyDescent="0.35">
      <c r="A28" s="66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AE966-2BB4-4672-818E-FE766748B63C}">
  <dimension ref="A1:N25"/>
  <sheetViews>
    <sheetView zoomScaleNormal="100" workbookViewId="0">
      <selection activeCell="B27" sqref="B27"/>
    </sheetView>
  </sheetViews>
  <sheetFormatPr defaultColWidth="9.1796875" defaultRowHeight="15" x14ac:dyDescent="0.3"/>
  <cols>
    <col min="1" max="1" width="15.54296875" style="38" bestFit="1" customWidth="1"/>
    <col min="2" max="2" width="39.1796875" style="38" bestFit="1" customWidth="1"/>
    <col min="3" max="3" width="28.54296875" style="38" bestFit="1" customWidth="1"/>
    <col min="4" max="4" width="14.453125" style="38" bestFit="1" customWidth="1"/>
    <col min="5" max="5" width="18.54296875" style="42" bestFit="1" customWidth="1"/>
    <col min="6" max="6" width="16" style="84" bestFit="1" customWidth="1"/>
    <col min="7" max="7" width="18.54296875" style="84" customWidth="1"/>
    <col min="8" max="8" width="16" style="42" customWidth="1"/>
    <col min="9" max="9" width="15.453125" style="82" customWidth="1"/>
    <col min="10" max="10" width="17.54296875" style="82" customWidth="1"/>
    <col min="11" max="12" width="9.1796875" style="83"/>
    <col min="13" max="13" width="11.81640625" style="38" customWidth="1"/>
    <col min="14" max="14" width="13.1796875" style="38" customWidth="1"/>
    <col min="15" max="16384" width="9.1796875" style="38"/>
  </cols>
  <sheetData>
    <row r="1" spans="1:14" ht="135" x14ac:dyDescent="0.3">
      <c r="A1" s="67" t="s">
        <v>108</v>
      </c>
      <c r="B1" s="68" t="s">
        <v>109</v>
      </c>
      <c r="C1" s="68" t="s">
        <v>110</v>
      </c>
      <c r="D1" s="68" t="s">
        <v>164</v>
      </c>
      <c r="E1" s="69" t="s">
        <v>165</v>
      </c>
      <c r="F1" s="70" t="s">
        <v>166</v>
      </c>
      <c r="G1" s="71" t="s">
        <v>203</v>
      </c>
      <c r="H1" s="69" t="s">
        <v>167</v>
      </c>
      <c r="I1" s="72" t="s">
        <v>168</v>
      </c>
      <c r="J1" s="73" t="s">
        <v>204</v>
      </c>
      <c r="K1" s="74" t="s">
        <v>169</v>
      </c>
      <c r="L1" s="74" t="s">
        <v>170</v>
      </c>
      <c r="M1" s="75"/>
      <c r="N1" s="75"/>
    </row>
    <row r="2" spans="1:14" x14ac:dyDescent="0.3">
      <c r="A2" s="87" t="s">
        <v>104</v>
      </c>
      <c r="B2" s="87" t="s">
        <v>119</v>
      </c>
      <c r="C2" s="87" t="s">
        <v>120</v>
      </c>
      <c r="D2" s="87">
        <v>100154</v>
      </c>
      <c r="E2" s="88">
        <v>10000008737</v>
      </c>
      <c r="F2" s="89">
        <v>2.6869999999999998</v>
      </c>
      <c r="G2" s="89">
        <v>2.7818000000000001</v>
      </c>
      <c r="H2" s="90">
        <v>32.28</v>
      </c>
      <c r="I2" s="91">
        <f>F2*H2</f>
        <v>86.736359999999991</v>
      </c>
      <c r="J2" s="91">
        <f>G2*H2</f>
        <v>89.796503999999999</v>
      </c>
      <c r="K2" s="90">
        <v>41.73</v>
      </c>
      <c r="L2" s="90">
        <v>40</v>
      </c>
    </row>
    <row r="3" spans="1:14" x14ac:dyDescent="0.3">
      <c r="A3" s="48" t="s">
        <v>89</v>
      </c>
      <c r="B3" s="48" t="s">
        <v>121</v>
      </c>
      <c r="C3" s="48" t="s">
        <v>122</v>
      </c>
      <c r="D3" s="48">
        <v>100154</v>
      </c>
      <c r="E3" s="54" t="s">
        <v>124</v>
      </c>
      <c r="F3" s="76">
        <v>2.8369</v>
      </c>
      <c r="G3" s="76">
        <v>2.7818000000000001</v>
      </c>
      <c r="H3" s="77">
        <v>22.35</v>
      </c>
      <c r="I3" s="49">
        <f t="shared" ref="I3:I21" si="0">F3*H3</f>
        <v>63.404715000000003</v>
      </c>
      <c r="J3" s="49">
        <f t="shared" ref="J3:J21" si="1">G3*H3</f>
        <v>62.173230000000004</v>
      </c>
      <c r="K3" s="77">
        <v>31.56</v>
      </c>
      <c r="L3" s="77">
        <v>30</v>
      </c>
    </row>
    <row r="4" spans="1:14" x14ac:dyDescent="0.3">
      <c r="A4" s="48" t="s">
        <v>103</v>
      </c>
      <c r="B4" s="48" t="s">
        <v>125</v>
      </c>
      <c r="C4" s="48" t="s">
        <v>126</v>
      </c>
      <c r="D4" s="48">
        <v>110244</v>
      </c>
      <c r="E4" s="54">
        <v>78372</v>
      </c>
      <c r="F4" s="76">
        <v>1.8467</v>
      </c>
      <c r="G4" s="76">
        <v>2.0682999999999998</v>
      </c>
      <c r="H4" s="77">
        <v>9.1199999999999992</v>
      </c>
      <c r="I4" s="49">
        <f t="shared" si="0"/>
        <v>16.841904</v>
      </c>
      <c r="J4" s="49">
        <f t="shared" si="1"/>
        <v>18.862895999999996</v>
      </c>
      <c r="K4" s="77">
        <v>28.06</v>
      </c>
      <c r="L4" s="77">
        <v>26.4</v>
      </c>
    </row>
    <row r="5" spans="1:14" x14ac:dyDescent="0.3">
      <c r="A5" s="87" t="s">
        <v>86</v>
      </c>
      <c r="B5" s="87" t="s">
        <v>128</v>
      </c>
      <c r="C5" s="87" t="s">
        <v>129</v>
      </c>
      <c r="D5" s="87">
        <v>110242</v>
      </c>
      <c r="E5" s="88">
        <v>101351</v>
      </c>
      <c r="F5" s="89">
        <v>1.7956000000000001</v>
      </c>
      <c r="G5" s="89">
        <v>2.2517999999999998</v>
      </c>
      <c r="H5" s="90">
        <v>23.17</v>
      </c>
      <c r="I5" s="91">
        <f t="shared" si="0"/>
        <v>41.604052000000003</v>
      </c>
      <c r="J5" s="91">
        <f t="shared" si="1"/>
        <v>52.174205999999998</v>
      </c>
      <c r="K5" s="90">
        <v>30.59</v>
      </c>
      <c r="L5" s="90">
        <v>30</v>
      </c>
    </row>
    <row r="6" spans="1:14" x14ac:dyDescent="0.3">
      <c r="A6" s="87" t="s">
        <v>105</v>
      </c>
      <c r="B6" s="87" t="s">
        <v>130</v>
      </c>
      <c r="C6" s="87" t="s">
        <v>120</v>
      </c>
      <c r="D6" s="87" t="s">
        <v>171</v>
      </c>
      <c r="E6" s="88">
        <v>10035220928</v>
      </c>
      <c r="F6" s="89">
        <v>0.92700000000000005</v>
      </c>
      <c r="G6" s="89">
        <v>1.4125000000000001</v>
      </c>
      <c r="H6" s="90">
        <f>SUM(21.952+32.928)</f>
        <v>54.879999999999995</v>
      </c>
      <c r="I6" s="91">
        <f t="shared" si="0"/>
        <v>50.873759999999997</v>
      </c>
      <c r="J6" s="91">
        <f t="shared" si="1"/>
        <v>77.518000000000001</v>
      </c>
      <c r="K6" s="90">
        <v>42.872599999999998</v>
      </c>
      <c r="L6" s="90">
        <v>39.93</v>
      </c>
    </row>
    <row r="7" spans="1:14" x14ac:dyDescent="0.3">
      <c r="A7" s="87" t="s">
        <v>102</v>
      </c>
      <c r="B7" s="87" t="s">
        <v>131</v>
      </c>
      <c r="C7" s="87" t="s">
        <v>132</v>
      </c>
      <c r="D7" s="87" t="s">
        <v>171</v>
      </c>
      <c r="E7" s="88">
        <v>1250</v>
      </c>
      <c r="F7" s="89">
        <v>0.92700000000000005</v>
      </c>
      <c r="G7" s="89">
        <v>1.4125000000000001</v>
      </c>
      <c r="H7" s="90">
        <v>36</v>
      </c>
      <c r="I7" s="91">
        <f t="shared" si="0"/>
        <v>33.372</v>
      </c>
      <c r="J7" s="91">
        <f t="shared" si="1"/>
        <v>50.85</v>
      </c>
      <c r="K7" s="90">
        <v>31.73</v>
      </c>
      <c r="L7" s="90">
        <v>30</v>
      </c>
    </row>
    <row r="8" spans="1:14" x14ac:dyDescent="0.3">
      <c r="A8" s="48" t="s">
        <v>99</v>
      </c>
      <c r="B8" s="48" t="s">
        <v>133</v>
      </c>
      <c r="C8" s="48" t="s">
        <v>132</v>
      </c>
      <c r="D8" s="48" t="s">
        <v>171</v>
      </c>
      <c r="E8" s="54">
        <v>615300</v>
      </c>
      <c r="F8" s="76">
        <v>0.92700000000000005</v>
      </c>
      <c r="G8" s="76">
        <v>1.4125000000000001</v>
      </c>
      <c r="H8" s="77">
        <f>SUM(10.14+10.14)</f>
        <v>20.28</v>
      </c>
      <c r="I8" s="49">
        <f t="shared" si="0"/>
        <v>18.799560000000003</v>
      </c>
      <c r="J8" s="49">
        <f t="shared" si="1"/>
        <v>28.645500000000002</v>
      </c>
      <c r="K8" s="77">
        <v>31.87</v>
      </c>
      <c r="L8" s="77">
        <v>30</v>
      </c>
    </row>
    <row r="9" spans="1:14" x14ac:dyDescent="0.3">
      <c r="A9" s="48" t="s">
        <v>100</v>
      </c>
      <c r="B9" s="48" t="s">
        <v>135</v>
      </c>
      <c r="C9" s="48" t="s">
        <v>132</v>
      </c>
      <c r="D9" s="48" t="s">
        <v>171</v>
      </c>
      <c r="E9" s="54">
        <v>665400</v>
      </c>
      <c r="F9" s="76">
        <v>0.92700000000000005</v>
      </c>
      <c r="G9" s="76">
        <v>1.4125000000000001</v>
      </c>
      <c r="H9" s="77">
        <f>SUM(10.14+10.14)</f>
        <v>20.28</v>
      </c>
      <c r="I9" s="49">
        <f t="shared" si="0"/>
        <v>18.799560000000003</v>
      </c>
      <c r="J9" s="49">
        <f t="shared" si="1"/>
        <v>28.645500000000002</v>
      </c>
      <c r="K9" s="77">
        <v>31.95</v>
      </c>
      <c r="L9" s="77">
        <v>30</v>
      </c>
    </row>
    <row r="10" spans="1:14" x14ac:dyDescent="0.3">
      <c r="A10" s="48" t="s">
        <v>101</v>
      </c>
      <c r="B10" s="48" t="s">
        <v>137</v>
      </c>
      <c r="C10" s="48" t="s">
        <v>132</v>
      </c>
      <c r="D10" s="48" t="s">
        <v>171</v>
      </c>
      <c r="E10" s="54">
        <v>110452</v>
      </c>
      <c r="F10" s="76">
        <v>0.92700000000000005</v>
      </c>
      <c r="G10" s="76">
        <v>1.4125000000000001</v>
      </c>
      <c r="H10" s="77">
        <v>29.98</v>
      </c>
      <c r="I10" s="49">
        <f t="shared" si="0"/>
        <v>27.791460000000001</v>
      </c>
      <c r="J10" s="49">
        <f t="shared" si="1"/>
        <v>42.34675</v>
      </c>
      <c r="K10" s="77">
        <v>31.95</v>
      </c>
      <c r="L10" s="77">
        <v>30</v>
      </c>
    </row>
    <row r="11" spans="1:14" x14ac:dyDescent="0.3">
      <c r="A11" s="87" t="s">
        <v>97</v>
      </c>
      <c r="B11" s="87" t="s">
        <v>139</v>
      </c>
      <c r="C11" s="87" t="s">
        <v>140</v>
      </c>
      <c r="D11" s="87">
        <v>100047</v>
      </c>
      <c r="E11" s="92" t="s">
        <v>142</v>
      </c>
      <c r="F11" s="93">
        <v>0.53900000000000003</v>
      </c>
      <c r="G11" s="89">
        <v>2.8</v>
      </c>
      <c r="H11" s="94">
        <v>5.8</v>
      </c>
      <c r="I11" s="91">
        <f t="shared" si="0"/>
        <v>3.1262000000000003</v>
      </c>
      <c r="J11" s="91">
        <f t="shared" si="1"/>
        <v>16.239999999999998</v>
      </c>
      <c r="K11" s="94">
        <v>18.73</v>
      </c>
      <c r="L11" s="90">
        <v>16.3</v>
      </c>
    </row>
    <row r="12" spans="1:14" x14ac:dyDescent="0.3">
      <c r="A12" s="48" t="s">
        <v>98</v>
      </c>
      <c r="B12" s="48" t="s">
        <v>139</v>
      </c>
      <c r="C12" s="48" t="s">
        <v>140</v>
      </c>
      <c r="D12" s="48">
        <v>100047</v>
      </c>
      <c r="E12" s="57" t="s">
        <v>142</v>
      </c>
      <c r="F12" s="78">
        <v>0.53900000000000003</v>
      </c>
      <c r="G12" s="76">
        <v>2.8</v>
      </c>
      <c r="H12" s="79">
        <v>5.8</v>
      </c>
      <c r="I12" s="49">
        <f t="shared" si="0"/>
        <v>3.1262000000000003</v>
      </c>
      <c r="J12" s="49">
        <f t="shared" si="1"/>
        <v>16.239999999999998</v>
      </c>
      <c r="K12" s="77">
        <v>17.8</v>
      </c>
      <c r="L12" s="77">
        <v>16.3</v>
      </c>
    </row>
    <row r="13" spans="1:14" x14ac:dyDescent="0.3">
      <c r="A13" s="87" t="s">
        <v>94</v>
      </c>
      <c r="B13" s="87" t="s">
        <v>143</v>
      </c>
      <c r="C13" s="87" t="s">
        <v>144</v>
      </c>
      <c r="D13" s="87">
        <v>110242</v>
      </c>
      <c r="E13" s="95">
        <v>5915</v>
      </c>
      <c r="F13" s="89">
        <v>1.7956000000000001</v>
      </c>
      <c r="G13" s="89">
        <v>2.2517999999999998</v>
      </c>
      <c r="H13" s="90">
        <v>6.65</v>
      </c>
      <c r="I13" s="91">
        <f t="shared" si="0"/>
        <v>11.940740000000002</v>
      </c>
      <c r="J13" s="91">
        <f t="shared" si="1"/>
        <v>14.97447</v>
      </c>
      <c r="K13" s="90">
        <v>31</v>
      </c>
      <c r="L13" s="90">
        <v>30</v>
      </c>
    </row>
    <row r="14" spans="1:14" x14ac:dyDescent="0.3">
      <c r="A14" s="48" t="s">
        <v>96</v>
      </c>
      <c r="B14" s="48" t="s">
        <v>143</v>
      </c>
      <c r="C14" s="48" t="s">
        <v>144</v>
      </c>
      <c r="D14" s="48">
        <v>110242</v>
      </c>
      <c r="E14" s="59">
        <v>5915</v>
      </c>
      <c r="F14" s="76">
        <v>1.7956000000000001</v>
      </c>
      <c r="G14" s="76">
        <v>2.2517999999999998</v>
      </c>
      <c r="H14" s="77">
        <v>6.65</v>
      </c>
      <c r="I14" s="49">
        <f t="shared" si="0"/>
        <v>11.940740000000002</v>
      </c>
      <c r="J14" s="49">
        <f t="shared" si="1"/>
        <v>14.97447</v>
      </c>
      <c r="K14" s="77">
        <v>31</v>
      </c>
      <c r="L14" s="77">
        <v>30</v>
      </c>
    </row>
    <row r="15" spans="1:14" hidden="1" x14ac:dyDescent="0.3">
      <c r="A15" s="48" t="s">
        <v>95</v>
      </c>
      <c r="B15" s="48" t="s">
        <v>172</v>
      </c>
      <c r="C15" s="48" t="s">
        <v>144</v>
      </c>
      <c r="D15" s="48">
        <v>110242</v>
      </c>
      <c r="E15" s="59">
        <v>5905</v>
      </c>
      <c r="F15" s="76">
        <v>1.7956000000000001</v>
      </c>
      <c r="G15" s="76">
        <v>2.2517999999999998</v>
      </c>
      <c r="H15" s="77">
        <v>6.65</v>
      </c>
      <c r="I15" s="49">
        <f t="shared" si="0"/>
        <v>11.940740000000002</v>
      </c>
      <c r="J15" s="49">
        <f t="shared" si="1"/>
        <v>14.97447</v>
      </c>
      <c r="K15" s="77">
        <v>31</v>
      </c>
      <c r="L15" s="77">
        <v>30</v>
      </c>
    </row>
    <row r="16" spans="1:14" x14ac:dyDescent="0.3">
      <c r="A16" s="87" t="s">
        <v>87</v>
      </c>
      <c r="B16" s="87" t="s">
        <v>146</v>
      </c>
      <c r="C16" s="87" t="s">
        <v>147</v>
      </c>
      <c r="D16" s="87">
        <v>110244</v>
      </c>
      <c r="E16" s="88" t="s">
        <v>149</v>
      </c>
      <c r="F16" s="89">
        <v>1.8467</v>
      </c>
      <c r="G16" s="89">
        <v>2.0682999999999998</v>
      </c>
      <c r="H16" s="90">
        <v>12.11</v>
      </c>
      <c r="I16" s="91">
        <f t="shared" si="0"/>
        <v>22.363536999999997</v>
      </c>
      <c r="J16" s="91">
        <f t="shared" si="1"/>
        <v>25.047112999999996</v>
      </c>
      <c r="K16" s="90">
        <v>25.282</v>
      </c>
      <c r="L16" s="90">
        <v>23.16</v>
      </c>
    </row>
    <row r="17" spans="1:12" x14ac:dyDescent="0.3">
      <c r="A17" s="87" t="s">
        <v>88</v>
      </c>
      <c r="B17" s="87" t="s">
        <v>146</v>
      </c>
      <c r="C17" s="87" t="s">
        <v>147</v>
      </c>
      <c r="D17" s="87">
        <v>110244</v>
      </c>
      <c r="E17" s="88" t="s">
        <v>149</v>
      </c>
      <c r="F17" s="89">
        <v>1.8467</v>
      </c>
      <c r="G17" s="89">
        <v>2.0682999999999998</v>
      </c>
      <c r="H17" s="90">
        <v>12.11</v>
      </c>
      <c r="I17" s="91">
        <f t="shared" si="0"/>
        <v>22.363536999999997</v>
      </c>
      <c r="J17" s="91">
        <f t="shared" si="1"/>
        <v>25.047112999999996</v>
      </c>
      <c r="K17" s="90">
        <v>25.282</v>
      </c>
      <c r="L17" s="90">
        <v>23.16</v>
      </c>
    </row>
    <row r="18" spans="1:12" x14ac:dyDescent="0.3">
      <c r="A18" s="87" t="s">
        <v>90</v>
      </c>
      <c r="B18" s="87" t="s">
        <v>150</v>
      </c>
      <c r="C18" s="87" t="s">
        <v>122</v>
      </c>
      <c r="D18" s="87">
        <v>100193</v>
      </c>
      <c r="E18" s="88" t="s">
        <v>151</v>
      </c>
      <c r="F18" s="89">
        <v>1.4477</v>
      </c>
      <c r="G18" s="89">
        <v>1.4167000000000001</v>
      </c>
      <c r="H18" s="90">
        <v>19.71</v>
      </c>
      <c r="I18" s="91">
        <f t="shared" si="0"/>
        <v>28.534167</v>
      </c>
      <c r="J18" s="91">
        <f t="shared" si="1"/>
        <v>27.923157000000003</v>
      </c>
      <c r="K18" s="90">
        <v>31.3</v>
      </c>
      <c r="L18" s="90">
        <v>30</v>
      </c>
    </row>
    <row r="19" spans="1:12" x14ac:dyDescent="0.3">
      <c r="A19" s="48" t="s">
        <v>91</v>
      </c>
      <c r="B19" s="48" t="s">
        <v>152</v>
      </c>
      <c r="C19" s="48" t="s">
        <v>122</v>
      </c>
      <c r="D19" s="48">
        <v>100193</v>
      </c>
      <c r="E19" s="54" t="s">
        <v>153</v>
      </c>
      <c r="F19" s="76">
        <v>1.4477</v>
      </c>
      <c r="G19" s="76">
        <v>1.4167000000000001</v>
      </c>
      <c r="H19" s="77">
        <v>16.71</v>
      </c>
      <c r="I19" s="49">
        <f t="shared" si="0"/>
        <v>24.191067</v>
      </c>
      <c r="J19" s="49">
        <f t="shared" si="1"/>
        <v>23.673057000000004</v>
      </c>
      <c r="K19" s="77">
        <v>31.3</v>
      </c>
      <c r="L19" s="77">
        <v>30</v>
      </c>
    </row>
    <row r="20" spans="1:12" x14ac:dyDescent="0.3">
      <c r="A20" s="87" t="s">
        <v>92</v>
      </c>
      <c r="B20" s="87" t="s">
        <v>154</v>
      </c>
      <c r="C20" s="87" t="s">
        <v>122</v>
      </c>
      <c r="D20" s="87">
        <v>100883</v>
      </c>
      <c r="E20" s="88" t="s">
        <v>155</v>
      </c>
      <c r="F20" s="89">
        <v>1.6315999999999999</v>
      </c>
      <c r="G20" s="89">
        <v>2.9249999999999998</v>
      </c>
      <c r="H20" s="90">
        <v>23.4</v>
      </c>
      <c r="I20" s="91">
        <f t="shared" si="0"/>
        <v>38.17944</v>
      </c>
      <c r="J20" s="91">
        <f>G20*H20</f>
        <v>68.444999999999993</v>
      </c>
      <c r="K20" s="90">
        <v>31.5</v>
      </c>
      <c r="L20" s="90">
        <v>30</v>
      </c>
    </row>
    <row r="21" spans="1:12" x14ac:dyDescent="0.3">
      <c r="A21" s="48" t="s">
        <v>93</v>
      </c>
      <c r="B21" s="48" t="s">
        <v>156</v>
      </c>
      <c r="C21" s="48" t="s">
        <v>122</v>
      </c>
      <c r="D21" s="48">
        <v>100883</v>
      </c>
      <c r="E21" s="54">
        <v>5090</v>
      </c>
      <c r="F21" s="76">
        <v>1.6315999999999999</v>
      </c>
      <c r="G21" s="76">
        <v>2.9249999999999998</v>
      </c>
      <c r="H21" s="77">
        <v>17.04</v>
      </c>
      <c r="I21" s="49">
        <f t="shared" si="0"/>
        <v>27.802463999999997</v>
      </c>
      <c r="J21" s="49">
        <f t="shared" si="1"/>
        <v>49.841999999999992</v>
      </c>
      <c r="K21" s="77">
        <v>31.44</v>
      </c>
      <c r="L21" s="77">
        <v>30</v>
      </c>
    </row>
    <row r="22" spans="1:12" x14ac:dyDescent="0.3">
      <c r="A22" s="48" t="s">
        <v>179</v>
      </c>
      <c r="B22" s="48" t="s">
        <v>205</v>
      </c>
      <c r="C22" s="48" t="s">
        <v>122</v>
      </c>
      <c r="D22" s="48">
        <v>100883</v>
      </c>
      <c r="E22" s="54">
        <v>5685</v>
      </c>
      <c r="F22" s="76">
        <v>2.2955000000000001</v>
      </c>
      <c r="G22" s="76">
        <v>2.9249999999999998</v>
      </c>
      <c r="H22" s="77">
        <v>24.23</v>
      </c>
      <c r="I22" s="49">
        <f t="shared" ref="I22" si="2">F22*H22</f>
        <v>55.619965000000001</v>
      </c>
      <c r="J22" s="49">
        <f t="shared" ref="J22" si="3">G22*H22</f>
        <v>70.872749999999996</v>
      </c>
      <c r="K22" s="77">
        <v>31.5</v>
      </c>
      <c r="L22" s="77">
        <v>30</v>
      </c>
    </row>
    <row r="23" spans="1:12" x14ac:dyDescent="0.3">
      <c r="A23" s="48" t="s">
        <v>181</v>
      </c>
      <c r="B23" s="48" t="s">
        <v>146</v>
      </c>
      <c r="C23" s="48" t="s">
        <v>126</v>
      </c>
      <c r="D23" s="48">
        <v>110244</v>
      </c>
      <c r="E23" s="54">
        <v>73338</v>
      </c>
      <c r="F23" s="76">
        <v>1.8369</v>
      </c>
      <c r="G23" s="76">
        <v>2.0682999999999998</v>
      </c>
      <c r="H23" s="77">
        <v>10</v>
      </c>
      <c r="I23" s="49">
        <f t="shared" ref="I23:I24" si="4">F23*H23</f>
        <v>18.369</v>
      </c>
      <c r="J23" s="49">
        <f t="shared" ref="J23" si="5">G23*H23</f>
        <v>20.683</v>
      </c>
      <c r="K23" s="77">
        <v>28.75</v>
      </c>
      <c r="L23" s="77">
        <v>26.25</v>
      </c>
    </row>
    <row r="24" spans="1:12" x14ac:dyDescent="0.3">
      <c r="A24" s="48" t="s">
        <v>180</v>
      </c>
      <c r="B24" s="48" t="s">
        <v>184</v>
      </c>
      <c r="C24" s="48" t="s">
        <v>122</v>
      </c>
      <c r="D24" s="48">
        <v>100154</v>
      </c>
      <c r="E24" s="54" t="s">
        <v>192</v>
      </c>
      <c r="F24" s="76">
        <v>2.8369</v>
      </c>
      <c r="G24" s="76">
        <v>2.7818000000000001</v>
      </c>
      <c r="H24" s="77">
        <v>23.55</v>
      </c>
      <c r="I24" s="49">
        <f t="shared" si="4"/>
        <v>66.808994999999996</v>
      </c>
      <c r="J24" s="49">
        <f>G24*H24</f>
        <v>65.511390000000006</v>
      </c>
      <c r="K24" s="77">
        <v>31.5</v>
      </c>
      <c r="L24" s="77">
        <v>30</v>
      </c>
    </row>
    <row r="25" spans="1:12" x14ac:dyDescent="0.3">
      <c r="E25" s="80"/>
      <c r="F25" s="81"/>
      <c r="G25" s="81"/>
      <c r="H25" s="8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C7E1F7215A44A880CD29336F32C86" ma:contentTypeVersion="15" ma:contentTypeDescription="Create a new document." ma:contentTypeScope="" ma:versionID="beea675425f8518fc69c81fceeb81f09">
  <xsd:schema xmlns:xsd="http://www.w3.org/2001/XMLSchema" xmlns:xs="http://www.w3.org/2001/XMLSchema" xmlns:p="http://schemas.microsoft.com/office/2006/metadata/properties" xmlns:ns1="http://schemas.microsoft.com/sharepoint/v3" xmlns:ns3="9d8593b4-07df-4103-a0a4-9659a89085c6" xmlns:ns4="a9eeef56-ad29-4284-bd5d-7e8e928f7d71" targetNamespace="http://schemas.microsoft.com/office/2006/metadata/properties" ma:root="true" ma:fieldsID="8e2b82e8fd4f0c045e07e8513e16cfef" ns1:_="" ns3:_="" ns4:_="">
    <xsd:import namespace="http://schemas.microsoft.com/sharepoint/v3"/>
    <xsd:import namespace="9d8593b4-07df-4103-a0a4-9659a89085c6"/>
    <xsd:import namespace="a9eeef56-ad29-4284-bd5d-7e8e928f7d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93b4-07df-4103-a0a4-9659a8908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f56-ad29-4284-bd5d-7e8e928f7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B91F34-4F3C-4CD9-9733-F9619E6F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5CF85-450C-47D9-9C20-159F631CB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8593b4-07df-4103-a0a4-9659a89085c6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967F9-E485-4B62-B306-104E6E31D34F}">
  <ds:schemaRefs>
    <ds:schemaRef ds:uri="http://schemas.openxmlformats.org/package/2006/metadata/core-properties"/>
    <ds:schemaRef ds:uri="a9eeef56-ad29-4284-bd5d-7e8e928f7d71"/>
    <ds:schemaRef ds:uri="http://purl.org/dc/elements/1.1/"/>
    <ds:schemaRef ds:uri="http://schemas.microsoft.com/office/2006/metadata/properties"/>
    <ds:schemaRef ds:uri="9d8593b4-07df-4103-a0a4-9659a89085c6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Direct Delivery (Brown Box)</vt:lpstr>
      <vt:lpstr>Direct Diversion</vt:lpstr>
      <vt:lpstr>State Processed C Codes</vt:lpstr>
      <vt:lpstr>Calculations C Codes</vt:lpstr>
      <vt:lpstr>'Direct Delivery (Brown Box)'!Print_Area</vt:lpstr>
      <vt:lpstr>'Direct Delivery (Brown Box)'!Print_Titles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Entitlement Value and Handling Charges of USDA Brown Box Products for School Year 2022-23</dc:title>
  <dc:subject>Wisconsin USDA Foods Program</dc:subject>
  <dc:creator>DPI</dc:creator>
  <cp:keywords>commodities, brown-box, survey, entitlement</cp:keywords>
  <cp:lastModifiedBy>Ante, Antonio D.  DPI</cp:lastModifiedBy>
  <cp:lastPrinted>2022-03-04T17:15:52Z</cp:lastPrinted>
  <dcterms:created xsi:type="dcterms:W3CDTF">2005-05-09T19:47:30Z</dcterms:created>
  <dcterms:modified xsi:type="dcterms:W3CDTF">2023-02-28T22:11:19Z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0x010100E91C7E1F7215A44A880CD29336F32C86</vt:lpwstr>
  </property>
</Properties>
</file>