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05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Area" localSheetId="3">'Expenses'!$A$1:$K$43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32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<sst xmlns="http://schemas.openxmlformats.org/spreadsheetml/2006/main" count="468" uniqueCount="314">
  <si>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</si>
  <si>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</si>
  <si>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</si>
  <si>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</si>
  <si>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</si>
  <si>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</si>
  <si>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</si>
  <si>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</si>
  <si>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</si>
  <si>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</si>
  <si>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</si>
  <si>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</si>
  <si>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</si>
  <si>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</si>
  <si>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</si>
  <si>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</si>
  <si>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</si>
  <si>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</si>
  <si>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</si>
  <si>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</si>
  <si>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</si>
  <si>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</si>
  <si>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</si>
  <si>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</si>
  <si>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</si>
  <si>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</si>
  <si>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</si>
  <si>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</si>
  <si>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</si>
  <si>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</si>
  <si>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</si>
  <si>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</si>
  <si>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</si>
  <si>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</si>
  <si>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</si>
  <si>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</si>
  <si>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</si>
  <si>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</si>
  <si>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</si>
  <si>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</si>
  <si>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</si>
  <si>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</si>
  <si>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</si>
  <si>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</si>
  <si>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</si>
  <si>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</si>
  <si>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</si>
  <si>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</si>
  <si>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</si>
  <si>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</si>
  <si>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</si>
  <si>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</si>
  <si>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</si>
  <si>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</si>
  <si>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</si>
  <si>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</si>
  <si>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</si>
  <si>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</si>
  <si>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</si>
  <si>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</si>
  <si>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</si>
  <si>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</si>
  <si>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</si>
  <si>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</si>
  <si>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</si>
  <si>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</si>
  <si>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</si>
  <si>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</si>
  <si>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</si>
  <si>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</si>
  <si>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</si>
  <si>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</si>
  <si>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</si>
  <si>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</si>
  <si>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</si>
  <si>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</si>
  <si>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</si>
  <si>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</si>
  <si>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</si>
  <si>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</si>
  <si>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</si>
  <si>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</si>
  <si>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</si>
  <si>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</si>
  <si>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</si>
  <si>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</si>
  <si>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</si>
  <si>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</si>
  <si>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</si>
  <si>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</si>
  <si>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</si>
  <si>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</si>
  <si>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</si>
  <si>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</si>
  <si>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</si>
  <si>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</si>
  <si>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</si>
  <si>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</si>
  <si>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</si>
  <si>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</si>
  <si>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</si>
  <si>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</si>
  <si>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</si>
  <si>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</si>
  <si>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</si>
  <si>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</si>
  <si>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</si>
  <si>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</si>
  <si>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</si>
  <si>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</si>
  <si>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</si>
  <si>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</si>
  <si>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</si>
  <si>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</si>
  <si>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</si>
  <si>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</si>
  <si>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</si>
  <si>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</si>
  <si>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</si>
  <si>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</si>
  <si>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</si>
  <si>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</si>
  <si>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</si>
  <si>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</si>
  <si>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</si>
  <si>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</si>
  <si>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</si>
  <si>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</si>
  <si>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</si>
  <si>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</si>
  <si>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</si>
  <si>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</si>
  <si>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</si>
  <si>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</si>
  <si>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</si>
  <si>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</si>
  <si>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</si>
  <si>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</si>
  <si>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</si>
  <si>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</si>
  <si>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</si>
  <si>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</si>
  <si>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</si>
  <si>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</si>
  <si>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</si>
  <si>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</si>
  <si>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</si>
  <si>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</si>
  <si>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</si>
  <si>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</si>
  <si>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</si>
  <si>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</si>
  <si>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</si>
  <si>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</si>
  <si>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</si>
  <si>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</si>
  <si>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</si>
  <si>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</si>
  <si>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</si>
  <si>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</si>
  <si>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</si>
  <si>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</si>
  <si>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</si>
  <si>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</si>
  <si>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</si>
  <si>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</si>
  <si>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</si>
  <si>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</si>
  <si>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</si>
  <si>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</si>
  <si>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</si>
  <si>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</si>
  <si>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</si>
  <si>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</si>
  <si>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</si>
  <si>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</si>
  <si>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</si>
  <si>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</si>
  <si>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</si>
  <si>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</si>
  <si>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</si>
  <si>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</si>
  <si>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</si>
  <si>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</si>
  <si>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</si>
  <si>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</si>
  <si>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</si>
  <si>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</si>
  <si>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</si>
  <si>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</si>
  <si>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</si>
  <si>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</si>
  <si>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</si>
  <si>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</si>
  <si>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</si>
  <si>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</si>
  <si>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</si>
  <si>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</si>
  <si>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</si>
  <si>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</si>
  <si>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</si>
  <si>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</si>
  <si>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</si>
  <si>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</si>
  <si>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</si>
  <si>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</si>
  <si>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</si>
  <si>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</si>
  <si>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</si>
  <si>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</si>
  <si>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</si>
  <si>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</si>
  <si>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</si>
  <si>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</si>
  <si>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</si>
  <si>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</si>
  <si>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</si>
  <si>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</si>
  <si>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</si>
  <si>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</si>
  <si>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</si>
  <si>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</si>
  <si>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</si>
  <si>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</si>
  <si>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</si>
  <si>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</si>
  <si>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</si>
  <si>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</si>
  <si>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</si>
  <si>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</si>
  <si>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</si>
  <si>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</si>
  <si>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</si>
  <si>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</si>
  <si>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</si>
  <si>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</si>
  <si>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</si>
  <si>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</si>
  <si>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</si>
  <si>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</si>
  <si>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</si>
  <si>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</si>
  <si>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</si>
  <si>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</si>
  <si>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</si>
  <si>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</si>
  <si>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</si>
  <si>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</si>
  <si>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</si>
  <si>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</si>
  <si>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</si>
  <si>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</si>
  <si>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</si>
  <si>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</si>
  <si>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</si>
  <si>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</si>
  <si>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</si>
  <si>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</si>
  <si>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</si>
  <si>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</si>
  <si>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</si>
  <si>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</si>
  <si>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</si>
  <si>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</si>
  <si>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</si>
  <si>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</si>
  <si>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</si>
  <si>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</si>
  <si>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</si>
  <si>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</si>
  <si>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</si>
  <si>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</si>
  <si>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PI-1523 (Rev. 6-10)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</si>
  <si>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2010 Annual Report</t>
    </r>
  </si>
  <si>
    <t>Treasurer for the year ending June 30, 2010</t>
  </si>
  <si>
    <t>position and operations on and for the period ending June 30, 2010.</t>
  </si>
  <si>
    <t>2009-10</t>
  </si>
  <si>
    <t>2011-12</t>
  </si>
  <si>
    <t>Special Education</t>
  </si>
  <si>
    <t xml:space="preserve"> </t>
  </si>
  <si>
    <t>Wayne Moll</t>
  </si>
  <si>
    <t>OPERATING TRANSFERS</t>
  </si>
  <si>
    <t>OBJECTS FOR RESALE</t>
  </si>
  <si>
    <t>DP PARTNER PAYMENTS</t>
  </si>
  <si>
    <t>NATURAL GAS</t>
  </si>
  <si>
    <t xml:space="preserve">            MEDICAID PAYMENTS</t>
  </si>
  <si>
    <t xml:space="preserve"> VEHICLE EXPENSES</t>
  </si>
  <si>
    <t xml:space="preserve">  OTHER AGENCY TRAVEL EXPENSES</t>
  </si>
  <si>
    <t>Almond Bancroft</t>
  </si>
  <si>
    <t>CDS</t>
  </si>
  <si>
    <t>Fall River</t>
  </si>
  <si>
    <t>Mauston</t>
  </si>
  <si>
    <t>Montello</t>
  </si>
  <si>
    <t>New Lisbon</t>
  </si>
  <si>
    <t>Necedah</t>
  </si>
  <si>
    <t>Pardeeville</t>
  </si>
  <si>
    <t>Princeton</t>
  </si>
  <si>
    <t>Randolph</t>
  </si>
  <si>
    <t>Rio</t>
  </si>
  <si>
    <t>Tri County</t>
  </si>
  <si>
    <t>Wautoma</t>
  </si>
  <si>
    <t>Westfield</t>
  </si>
  <si>
    <t>Wild Rose</t>
  </si>
  <si>
    <t>Royall</t>
  </si>
  <si>
    <t>Hillsboro</t>
  </si>
  <si>
    <t>Wonewoc</t>
  </si>
  <si>
    <t>NO payments from other CESA's</t>
  </si>
  <si>
    <t xml:space="preserve">Mauston </t>
  </si>
  <si>
    <t>The CDS program at CESA 5 is made up of</t>
  </si>
  <si>
    <t>District employees and CESA 5 employees.</t>
  </si>
  <si>
    <t>The program is costed at one price and everyone</t>
  </si>
  <si>
    <t xml:space="preserve">pays the same price per student member.  The portion </t>
  </si>
  <si>
    <t>that is actually accounted for as a package program</t>
  </si>
  <si>
    <t>(fund 91) is  $840,284.12 of which $734,756.73 is aidable.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</si>
</sst>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44" fontId="4" fillId="0" borderId="0" xfId="44" applyFont="1" applyAlignment="1">
      <alignment/>
    </xf>
    <xf numFmtId="14" fontId="0" fillId="0" borderId="0" xfId="0" applyNumberFormat="1" applyAlignment="1">
      <alignment/>
    </xf>
    <xf numFmtId="37" fontId="0" fillId="0" borderId="0" xfId="0" applyNumberFormat="1" applyAlignment="1">
      <alignment/>
    </xf>
    <xf numFmtId="44" fontId="0" fillId="0" borderId="0" xfId="44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</cols>
  <sheetData>
    <row r="1" spans="3:11" ht="12.75">
      <c r="C1" s="63" t="s">
        <v>235</v>
      </c>
      <c r="D1" s="63"/>
      <c r="H1" s="61" t="s">
        <v>271</v>
      </c>
      <c r="I1" s="62"/>
      <c r="J1" s="62"/>
      <c r="K1" s="62"/>
    </row>
    <row r="2" spans="3:15" ht="12.75">
      <c r="C2" s="64" t="s">
        <v>236</v>
      </c>
      <c r="D2" s="63"/>
      <c r="H2" s="78" t="s">
        <v>255</v>
      </c>
      <c r="I2" s="117" t="s">
        <v>270</v>
      </c>
      <c r="J2" s="118"/>
      <c r="K2" s="118"/>
      <c r="L2" s="118"/>
      <c r="M2" s="118"/>
      <c r="N2" s="62"/>
      <c r="O2" s="62"/>
    </row>
    <row r="3" spans="3:15" ht="12.75">
      <c r="C3" s="63" t="s">
        <v>272</v>
      </c>
      <c r="D3" s="63"/>
      <c r="I3" s="118"/>
      <c r="J3" s="118"/>
      <c r="K3" s="118"/>
      <c r="L3" s="118"/>
      <c r="M3" s="118"/>
      <c r="N3" s="62"/>
      <c r="O3" s="62"/>
    </row>
    <row r="4" spans="8:15" ht="12.75">
      <c r="H4" s="78" t="s">
        <v>254</v>
      </c>
      <c r="I4" s="117" t="s">
        <v>269</v>
      </c>
      <c r="J4" s="118"/>
      <c r="K4" s="118"/>
      <c r="L4" s="118"/>
      <c r="M4" s="118"/>
      <c r="N4" s="79"/>
      <c r="O4" s="79"/>
    </row>
    <row r="5" spans="8:15" ht="12.75">
      <c r="H5" s="78"/>
      <c r="I5" s="118"/>
      <c r="J5" s="118"/>
      <c r="K5" s="118"/>
      <c r="L5" s="118"/>
      <c r="M5" s="118"/>
      <c r="N5" s="79"/>
      <c r="O5" s="79"/>
    </row>
    <row r="6" spans="8:15" ht="12.75">
      <c r="H6" s="62"/>
      <c r="I6" s="110" t="s">
        <v>268</v>
      </c>
      <c r="J6" s="62"/>
      <c r="L6" s="79"/>
      <c r="M6" s="79"/>
      <c r="N6" s="79"/>
      <c r="O6" s="79"/>
    </row>
    <row r="7" spans="1:13" s="62" customFormat="1" ht="11.25">
      <c r="A7" s="112"/>
      <c r="B7" s="71"/>
      <c r="C7" s="71"/>
      <c r="D7" s="71"/>
      <c r="E7" s="71"/>
      <c r="F7" s="71"/>
      <c r="G7" s="71"/>
      <c r="I7" s="111" t="s">
        <v>273</v>
      </c>
      <c r="L7" s="79"/>
      <c r="M7" s="71"/>
    </row>
    <row r="8" spans="1:13" s="62" customFormat="1" ht="12" thickBot="1">
      <c r="A8" s="81"/>
      <c r="B8" s="66"/>
      <c r="C8" s="66"/>
      <c r="D8" s="66"/>
      <c r="E8" s="66"/>
      <c r="F8" s="66"/>
      <c r="G8" s="66"/>
      <c r="I8" s="111"/>
      <c r="L8" s="79"/>
      <c r="M8" s="66"/>
    </row>
    <row r="9" spans="1:13" s="62" customFormat="1" ht="11.25" customHeight="1" thickTop="1">
      <c r="A9" s="71" t="s">
        <v>53</v>
      </c>
      <c r="B9" s="87">
        <v>5</v>
      </c>
      <c r="C9" s="71"/>
      <c r="D9" s="71"/>
      <c r="E9" s="71"/>
      <c r="F9" s="71"/>
      <c r="G9" s="71"/>
      <c r="H9" s="73"/>
      <c r="I9" s="73"/>
      <c r="J9" s="73"/>
      <c r="K9" s="73"/>
      <c r="L9" s="73"/>
      <c r="M9" s="71"/>
    </row>
    <row r="10" s="62" customFormat="1" ht="11.25">
      <c r="C10" s="65"/>
    </row>
    <row r="11" spans="1:13" s="62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="62" customFormat="1" ht="14.25" customHeight="1" thickTop="1">
      <c r="A12" s="62" t="s">
        <v>237</v>
      </c>
    </row>
    <row r="13" s="62" customFormat="1" ht="11.25"/>
    <row r="14" spans="1:13" s="62" customFormat="1" ht="11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2" s="62" customFormat="1" ht="14.25" customHeight="1">
      <c r="A15" s="62" t="s">
        <v>238</v>
      </c>
      <c r="J15" s="68" t="s">
        <v>240</v>
      </c>
      <c r="K15" s="69"/>
      <c r="L15" s="68" t="s">
        <v>239</v>
      </c>
    </row>
    <row r="16" spans="10:12" s="62" customFormat="1" ht="11.25">
      <c r="J16" s="70"/>
      <c r="K16" s="71"/>
      <c r="L16" s="70"/>
    </row>
    <row r="17" spans="1:13" s="62" customFormat="1" ht="12" thickBot="1">
      <c r="A17" s="66"/>
      <c r="B17" s="66"/>
      <c r="C17" s="66"/>
      <c r="D17" s="66"/>
      <c r="E17" s="66"/>
      <c r="F17" s="66"/>
      <c r="G17" s="66"/>
      <c r="H17" s="66"/>
      <c r="I17" s="66"/>
      <c r="J17" s="72"/>
      <c r="K17" s="66"/>
      <c r="L17" s="72"/>
      <c r="M17" s="66"/>
    </row>
    <row r="18" spans="1:8" s="62" customFormat="1" ht="14.25" customHeight="1" thickTop="1">
      <c r="A18" s="62" t="s">
        <v>274</v>
      </c>
      <c r="G18" s="73"/>
      <c r="H18" s="74" t="s">
        <v>241</v>
      </c>
    </row>
    <row r="19" spans="7:8" s="62" customFormat="1" ht="11.25">
      <c r="G19" s="71"/>
      <c r="H19" s="70"/>
    </row>
    <row r="20" spans="1:13" s="62" customFormat="1" ht="11.25">
      <c r="A20" s="67"/>
      <c r="B20" s="67"/>
      <c r="C20" s="67"/>
      <c r="D20" s="67"/>
      <c r="E20" s="67"/>
      <c r="F20" s="67"/>
      <c r="G20" s="67"/>
      <c r="H20" s="75"/>
      <c r="I20" s="67"/>
      <c r="J20" s="67"/>
      <c r="K20" s="67"/>
      <c r="L20" s="67"/>
      <c r="M20" s="67"/>
    </row>
    <row r="21" s="62" customFormat="1" ht="14.25" customHeight="1">
      <c r="F21" s="61" t="s">
        <v>244</v>
      </c>
    </row>
    <row r="22" spans="1:6" s="62" customFormat="1" ht="11.25">
      <c r="A22" s="62" t="s">
        <v>242</v>
      </c>
      <c r="B22" s="76"/>
      <c r="C22" s="62" t="s">
        <v>243</v>
      </c>
      <c r="E22" s="76"/>
      <c r="F22" s="62" t="s">
        <v>245</v>
      </c>
    </row>
    <row r="23" spans="2:5" s="62" customFormat="1" ht="11.25">
      <c r="B23" s="76"/>
      <c r="E23" s="76"/>
    </row>
    <row r="24" spans="1:13" s="62" customFormat="1" ht="12" thickBot="1">
      <c r="A24" s="66"/>
      <c r="B24" s="77"/>
      <c r="C24" s="66"/>
      <c r="D24" s="66"/>
      <c r="E24" s="77"/>
      <c r="F24" s="66"/>
      <c r="G24" s="66"/>
      <c r="H24" s="66"/>
      <c r="I24" s="66"/>
      <c r="J24" s="66"/>
      <c r="K24" s="66"/>
      <c r="L24" s="66"/>
      <c r="M24" s="66"/>
    </row>
    <row r="25" s="62" customFormat="1" ht="13.5" customHeight="1" thickTop="1">
      <c r="F25" s="61" t="s">
        <v>246</v>
      </c>
    </row>
    <row r="26" spans="1:6" s="62" customFormat="1" ht="11.25">
      <c r="A26" s="62" t="s">
        <v>242</v>
      </c>
      <c r="B26" s="76"/>
      <c r="C26" s="62" t="s">
        <v>243</v>
      </c>
      <c r="E26" s="76"/>
      <c r="F26" s="62" t="s">
        <v>245</v>
      </c>
    </row>
    <row r="27" spans="2:5" s="62" customFormat="1" ht="11.25">
      <c r="B27" s="76"/>
      <c r="E27" s="76"/>
    </row>
    <row r="28" spans="1:13" s="62" customFormat="1" ht="12" thickBot="1">
      <c r="A28" s="66"/>
      <c r="B28" s="77"/>
      <c r="C28" s="66"/>
      <c r="D28" s="66"/>
      <c r="E28" s="77"/>
      <c r="F28" s="66"/>
      <c r="G28" s="66"/>
      <c r="H28" s="66"/>
      <c r="I28" s="66"/>
      <c r="J28" s="66"/>
      <c r="K28" s="66"/>
      <c r="L28" s="66"/>
      <c r="M28" s="66"/>
    </row>
    <row r="29" s="62" customFormat="1" ht="14.25" customHeight="1" thickTop="1">
      <c r="A29" s="61" t="s">
        <v>247</v>
      </c>
    </row>
    <row r="30" s="62" customFormat="1" ht="11.25">
      <c r="A30" s="62" t="s">
        <v>248</v>
      </c>
    </row>
    <row r="31" spans="1:13" s="62" customFormat="1" ht="11.25">
      <c r="A31" s="71" t="s">
        <v>249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62" customFormat="1" ht="11.25">
      <c r="A32" s="67" t="s">
        <v>275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2" s="62" customFormat="1" ht="14.25" customHeight="1">
      <c r="A33" s="62" t="s">
        <v>250</v>
      </c>
      <c r="L33" s="68" t="s">
        <v>253</v>
      </c>
    </row>
    <row r="34" s="62" customFormat="1" ht="11.25">
      <c r="L34" s="70"/>
    </row>
    <row r="35" spans="1:13" s="62" customFormat="1" ht="11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75"/>
      <c r="M35" s="67"/>
    </row>
    <row r="36" spans="1:12" s="62" customFormat="1" ht="14.25" customHeight="1">
      <c r="A36" s="62" t="s">
        <v>251</v>
      </c>
      <c r="L36" s="70" t="s">
        <v>253</v>
      </c>
    </row>
    <row r="37" s="62" customFormat="1" ht="11.25">
      <c r="L37" s="70"/>
    </row>
    <row r="38" spans="1:13" s="62" customFormat="1" ht="11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75"/>
      <c r="M38" s="67"/>
    </row>
    <row r="39" spans="1:12" s="62" customFormat="1" ht="14.25" customHeight="1">
      <c r="A39" s="62" t="s">
        <v>252</v>
      </c>
      <c r="L39" s="70" t="s">
        <v>253</v>
      </c>
    </row>
    <row r="40" s="62" customFormat="1" ht="11.25">
      <c r="L40" s="70"/>
    </row>
    <row r="41" spans="1:13" s="62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72"/>
      <c r="M41" s="66"/>
    </row>
    <row r="42" s="62" customFormat="1" ht="14.25" customHeight="1" thickTop="1"/>
    <row r="43" s="62" customFormat="1" ht="14.25" customHeight="1"/>
    <row r="44" spans="9:10" s="62" customFormat="1" ht="14.25" customHeight="1">
      <c r="I44" s="79"/>
      <c r="J44" s="79"/>
    </row>
    <row r="45" spans="9:10" s="62" customFormat="1" ht="11.25">
      <c r="I45" s="79"/>
      <c r="J45" s="79"/>
    </row>
    <row r="46" spans="4:10" s="62" customFormat="1" ht="11.25">
      <c r="D46" s="80"/>
      <c r="E46" s="79"/>
      <c r="F46" s="79"/>
      <c r="G46" s="79"/>
      <c r="H46" s="79"/>
      <c r="I46" s="79"/>
      <c r="J46" s="79"/>
    </row>
    <row r="47" s="62" customFormat="1" ht="11.25"/>
    <row r="48" s="62" customFormat="1" ht="11.25"/>
    <row r="49" s="62" customFormat="1" ht="11.25"/>
    <row r="50" s="62" customFormat="1" ht="11.25"/>
    <row r="51" s="62" customFormat="1" ht="11.25"/>
    <row r="52" s="62" customFormat="1" ht="11.25"/>
    <row r="53" s="62" customFormat="1" ht="11.25"/>
    <row r="54" s="62" customFormat="1" ht="11.25"/>
    <row r="55" s="62" customFormat="1" ht="11.25"/>
    <row r="56" s="62" customFormat="1" ht="11.25"/>
    <row r="57" s="62" customFormat="1" ht="11.25"/>
    <row r="58" s="62" customFormat="1" ht="11.25"/>
    <row r="59" s="62" customFormat="1" ht="11.25"/>
    <row r="60" s="62" customFormat="1" ht="11.25"/>
    <row r="61" s="62" customFormat="1" ht="11.25"/>
    <row r="62" s="62" customFormat="1" ht="11.25"/>
    <row r="63" s="62" customFormat="1" ht="11.25"/>
    <row r="64" s="62" customFormat="1" ht="11.25"/>
    <row r="65" s="62" customFormat="1" ht="11.25"/>
    <row r="66" s="62" customFormat="1" ht="11.25"/>
  </sheetData>
  <sheetProtection sheet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168</v>
      </c>
    </row>
    <row r="2" ht="15.75">
      <c r="A2" s="43"/>
    </row>
    <row r="4" spans="1:13" ht="12.75">
      <c r="A4" s="19" t="s">
        <v>228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169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229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166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220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167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224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223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222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229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166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222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150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82" t="s">
        <v>53</v>
      </c>
      <c r="B1" s="88">
        <f>'Signature Page'!$B$9</f>
        <v>5</v>
      </c>
    </row>
    <row r="2" spans="1:2" ht="18">
      <c r="A2" s="9" t="s">
        <v>54</v>
      </c>
      <c r="B2" s="41" t="s">
        <v>276</v>
      </c>
    </row>
    <row r="3" spans="3:4" ht="18">
      <c r="C3" s="103" t="s">
        <v>0</v>
      </c>
      <c r="D3" s="11"/>
    </row>
    <row r="4" ht="15.75">
      <c r="C4" s="98" t="s">
        <v>45</v>
      </c>
    </row>
    <row r="5" ht="15.75">
      <c r="C5" s="1"/>
    </row>
    <row r="6" spans="2:4" ht="12.75">
      <c r="B6" s="58" t="s">
        <v>163</v>
      </c>
      <c r="C6" s="58" t="s">
        <v>165</v>
      </c>
      <c r="D6" s="59"/>
    </row>
    <row r="7" spans="2:4" ht="12.75">
      <c r="B7" s="60" t="s">
        <v>164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f>143972.96+4322.5</f>
        <v>148295.46</v>
      </c>
      <c r="C10" s="5"/>
      <c r="D10" s="5">
        <f aca="true" t="shared" si="0" ref="D10:D18">+B10+C10</f>
        <v>148295.46</v>
      </c>
    </row>
    <row r="11" spans="1:4" ht="12.75">
      <c r="A11" s="2" t="s">
        <v>47</v>
      </c>
      <c r="B11" s="12">
        <v>11306060.22</v>
      </c>
      <c r="C11" s="5"/>
      <c r="D11" s="5">
        <f t="shared" si="0"/>
        <v>11306060.22</v>
      </c>
    </row>
    <row r="12" spans="1:4" ht="12.75">
      <c r="A12" s="2" t="s">
        <v>46</v>
      </c>
      <c r="B12" s="12">
        <v>116459.83</v>
      </c>
      <c r="C12" s="5"/>
      <c r="D12" s="5">
        <f t="shared" si="0"/>
        <v>116459.83</v>
      </c>
    </row>
    <row r="13" spans="1:4" ht="12.75">
      <c r="A13" s="2" t="s">
        <v>5</v>
      </c>
      <c r="B13" s="12">
        <v>840248.12</v>
      </c>
      <c r="C13" s="5"/>
      <c r="D13" s="5">
        <f t="shared" si="0"/>
        <v>840248.12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v>145127.37</v>
      </c>
      <c r="C16" s="5"/>
      <c r="D16" s="5">
        <f t="shared" si="0"/>
        <v>145127.37</v>
      </c>
    </row>
    <row r="17" spans="1:4" ht="12.75">
      <c r="A17" s="2" t="s">
        <v>29</v>
      </c>
      <c r="B17" s="13">
        <v>1391.09</v>
      </c>
      <c r="C17" s="5"/>
      <c r="D17" s="5">
        <f t="shared" si="0"/>
        <v>1391.09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12557582.09</v>
      </c>
      <c r="C19" s="5"/>
      <c r="D19" s="5">
        <f>SUM(D10:D18)</f>
        <v>12557582.09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f>292859.5+314045.45+13089</f>
        <v>619993.95</v>
      </c>
      <c r="C22" s="5"/>
      <c r="D22" s="5">
        <f>+B22+C22</f>
        <v>619993.95</v>
      </c>
    </row>
    <row r="23" spans="1:4" ht="12.75">
      <c r="A23" s="2" t="s">
        <v>7</v>
      </c>
      <c r="B23" s="14">
        <v>1330505.72</v>
      </c>
      <c r="C23" s="5"/>
      <c r="D23" s="17">
        <f>+B23+C23</f>
        <v>1330505.72</v>
      </c>
    </row>
    <row r="24" spans="1:4" ht="12.75">
      <c r="A24" s="4" t="s">
        <v>36</v>
      </c>
      <c r="B24" s="5">
        <f>SUM(B22:B23)</f>
        <v>1950499.67</v>
      </c>
      <c r="C24" s="5"/>
      <c r="D24" s="5">
        <f>SUM(D22:D23)</f>
        <v>1950499.67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983208.31</v>
      </c>
      <c r="C27" s="5"/>
      <c r="D27" s="5">
        <f>+B27+C27</f>
        <v>983208.31</v>
      </c>
    </row>
    <row r="28" spans="1:4" ht="12.75">
      <c r="A28" s="2" t="s">
        <v>32</v>
      </c>
      <c r="B28" s="12">
        <v>1055176</v>
      </c>
      <c r="C28" s="5"/>
      <c r="D28" s="5">
        <f>+B28+C28</f>
        <v>1055176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1820635</v>
      </c>
      <c r="C30" s="5"/>
      <c r="D30" s="17">
        <f>+B30+C30</f>
        <v>1820635</v>
      </c>
    </row>
    <row r="31" spans="1:4" ht="12.75">
      <c r="A31" s="4" t="s">
        <v>37</v>
      </c>
      <c r="B31" s="5">
        <f>SUM(B27:B30)</f>
        <v>3883144.31</v>
      </c>
      <c r="C31" s="5"/>
      <c r="D31" s="5">
        <f>SUM(D27:D30)</f>
        <v>3883144.31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401199</v>
      </c>
      <c r="C34" s="5"/>
      <c r="D34" s="5">
        <f>+B34+C34</f>
        <v>401199</v>
      </c>
    </row>
    <row r="35" spans="1:4" ht="12.75">
      <c r="A35" s="2" t="s">
        <v>49</v>
      </c>
      <c r="B35" s="12">
        <v>4325893</v>
      </c>
      <c r="C35" s="5"/>
      <c r="D35" s="5">
        <f>+B35+C35</f>
        <v>4325893</v>
      </c>
    </row>
    <row r="36" spans="1:4" ht="12.75">
      <c r="A36" s="2" t="s">
        <v>33</v>
      </c>
      <c r="B36" s="14">
        <v>0</v>
      </c>
      <c r="C36" s="5"/>
      <c r="D36" s="17">
        <f>+B36+C36</f>
        <v>0</v>
      </c>
    </row>
    <row r="37" spans="1:4" ht="12.75">
      <c r="A37" s="4" t="s">
        <v>38</v>
      </c>
      <c r="B37" s="5">
        <f>SUM(B34:B36)</f>
        <v>4727092</v>
      </c>
      <c r="C37" s="5"/>
      <c r="D37" s="5">
        <f>SUM(D34:D36)</f>
        <v>4727092</v>
      </c>
    </row>
    <row r="38" spans="1:4" ht="12.75">
      <c r="A38" s="4"/>
      <c r="B38" s="5"/>
      <c r="C38" s="5"/>
      <c r="D38" s="5"/>
    </row>
    <row r="39" spans="1:4" ht="12.75">
      <c r="A39" s="4" t="s">
        <v>256</v>
      </c>
      <c r="B39" s="12">
        <v>1651044.27</v>
      </c>
      <c r="C39" s="5"/>
      <c r="D39" s="5">
        <f>B39</f>
        <v>1651044.27</v>
      </c>
    </row>
    <row r="40" ht="12.75">
      <c r="C40" s="5"/>
    </row>
    <row r="41" spans="1:4" ht="12.75">
      <c r="A41" s="7" t="s">
        <v>34</v>
      </c>
      <c r="B41" s="113">
        <f>+B19+B24+B31+B37+B39</f>
        <v>24769362.34</v>
      </c>
      <c r="C41" s="5"/>
      <c r="D41" s="113">
        <f>+D19+D24+D31+D37+D39</f>
        <v>24769362.34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B1">
      <selection activeCell="J1" sqref="J1"/>
    </sheetView>
  </sheetViews>
  <sheetFormatPr defaultColWidth="9.140625" defaultRowHeight="12.75"/>
  <cols>
    <col min="1" max="1" width="45.140625" style="0" customWidth="1"/>
    <col min="2" max="9" width="13.28125" style="0" customWidth="1"/>
    <col min="10" max="10" width="11.140625" style="0" customWidth="1"/>
    <col min="11" max="11" width="13.28125" style="0" customWidth="1"/>
    <col min="12" max="12" width="11.57421875" style="0" bestFit="1" customWidth="1"/>
  </cols>
  <sheetData>
    <row r="1" spans="1:2" ht="18">
      <c r="A1" s="82" t="s">
        <v>53</v>
      </c>
      <c r="B1" s="85">
        <f>'Signature Page'!$B$9</f>
        <v>5</v>
      </c>
    </row>
    <row r="2" spans="1:2" ht="18">
      <c r="A2" s="9" t="s">
        <v>54</v>
      </c>
      <c r="B2" s="41" t="s">
        <v>276</v>
      </c>
    </row>
    <row r="3" spans="3:10" ht="18">
      <c r="C3" s="103" t="s">
        <v>0</v>
      </c>
      <c r="D3" s="6"/>
      <c r="E3" s="6"/>
      <c r="F3" s="6"/>
      <c r="G3" s="6"/>
      <c r="H3" s="6"/>
      <c r="J3" s="10"/>
    </row>
    <row r="4" ht="15.75">
      <c r="C4" s="98" t="s">
        <v>50</v>
      </c>
    </row>
    <row r="5" ht="15.75">
      <c r="J5" s="1"/>
    </row>
    <row r="6" spans="9:11" ht="12.75">
      <c r="I6" s="58" t="s">
        <v>215</v>
      </c>
      <c r="J6" s="58" t="s">
        <v>217</v>
      </c>
      <c r="K6" s="59"/>
    </row>
    <row r="7" spans="2:11" ht="12.75">
      <c r="B7" s="6" t="s">
        <v>202</v>
      </c>
      <c r="C7" s="6" t="s">
        <v>203</v>
      </c>
      <c r="D7" s="6" t="s">
        <v>204</v>
      </c>
      <c r="E7" s="6" t="s">
        <v>205</v>
      </c>
      <c r="F7" s="6" t="s">
        <v>206</v>
      </c>
      <c r="G7" s="6" t="s">
        <v>207</v>
      </c>
      <c r="H7" s="6" t="s">
        <v>208</v>
      </c>
      <c r="I7" s="58" t="s">
        <v>214</v>
      </c>
      <c r="J7" s="60" t="s">
        <v>63</v>
      </c>
      <c r="K7" s="60" t="s">
        <v>219</v>
      </c>
    </row>
    <row r="8" spans="2:11" ht="12.75">
      <c r="B8" s="99"/>
      <c r="C8" s="100" t="s">
        <v>209</v>
      </c>
      <c r="D8" s="100" t="s">
        <v>210</v>
      </c>
      <c r="E8" s="100" t="s">
        <v>211</v>
      </c>
      <c r="F8" s="100" t="s">
        <v>212</v>
      </c>
      <c r="G8" s="99"/>
      <c r="H8" s="99"/>
      <c r="I8" s="60" t="s">
        <v>216</v>
      </c>
      <c r="J8" s="60" t="s">
        <v>218</v>
      </c>
      <c r="K8" s="60" t="s">
        <v>216</v>
      </c>
    </row>
    <row r="9" spans="1:8" ht="14.25">
      <c r="A9" s="101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95">
        <v>840248.12</v>
      </c>
      <c r="E10" s="55"/>
      <c r="F10" s="55"/>
      <c r="G10" s="55"/>
      <c r="H10" s="55"/>
      <c r="I10" s="5">
        <f>SUM(B10:H10)</f>
        <v>840248.12</v>
      </c>
      <c r="J10" s="94"/>
      <c r="K10" s="5">
        <f>+I10+J10</f>
        <v>840248.12</v>
      </c>
    </row>
    <row r="11" spans="1:11" ht="12.75">
      <c r="A11" s="2" t="s">
        <v>25</v>
      </c>
      <c r="B11" s="96">
        <v>3799296.64</v>
      </c>
      <c r="C11" s="96">
        <v>1358551.56</v>
      </c>
      <c r="D11" s="96">
        <v>1213134.53</v>
      </c>
      <c r="E11" s="96">
        <v>527001.36</v>
      </c>
      <c r="F11" s="96">
        <v>131541</v>
      </c>
      <c r="G11" s="96">
        <v>0</v>
      </c>
      <c r="H11" s="96">
        <f>13146.94+67430.79</f>
        <v>80577.73</v>
      </c>
      <c r="I11" s="17">
        <f>SUM(B11:H11)</f>
        <v>7110102.820000001</v>
      </c>
      <c r="J11" s="94"/>
      <c r="K11" s="17">
        <f>+I11+J11</f>
        <v>7110102.820000001</v>
      </c>
    </row>
    <row r="12" spans="1:11" ht="12.75">
      <c r="A12" s="4" t="s">
        <v>26</v>
      </c>
      <c r="B12" s="5">
        <f>SUM(B10:B11)</f>
        <v>3799296.64</v>
      </c>
      <c r="C12" s="5">
        <f aca="true" t="shared" si="0" ref="C12:H12">SUM(C10:C11)</f>
        <v>1358551.56</v>
      </c>
      <c r="D12" s="5">
        <f t="shared" si="0"/>
        <v>2053382.65</v>
      </c>
      <c r="E12" s="5">
        <f t="shared" si="0"/>
        <v>527001.36</v>
      </c>
      <c r="F12" s="5">
        <f t="shared" si="0"/>
        <v>131541</v>
      </c>
      <c r="G12" s="5">
        <f t="shared" si="0"/>
        <v>0</v>
      </c>
      <c r="H12" s="5">
        <f t="shared" si="0"/>
        <v>80577.73</v>
      </c>
      <c r="I12" s="5">
        <f>SUM(B12:H12)</f>
        <v>7950350.94</v>
      </c>
      <c r="J12" s="94"/>
      <c r="K12" s="5">
        <f>SUM(K10:K11)</f>
        <v>7950350.940000001</v>
      </c>
    </row>
    <row r="13" spans="1:10" ht="14.25">
      <c r="A13" s="101" t="s">
        <v>15</v>
      </c>
      <c r="J13" s="94"/>
    </row>
    <row r="14" spans="1:11" ht="12.75">
      <c r="A14" s="2" t="s">
        <v>41</v>
      </c>
      <c r="B14" s="95">
        <v>1934590.95</v>
      </c>
      <c r="C14" s="95">
        <v>672339.64</v>
      </c>
      <c r="D14" s="95">
        <v>557904.23</v>
      </c>
      <c r="E14" s="95">
        <v>98908.73</v>
      </c>
      <c r="F14" s="95">
        <v>0</v>
      </c>
      <c r="G14" s="95">
        <v>0</v>
      </c>
      <c r="H14" s="95">
        <v>29853.59</v>
      </c>
      <c r="I14" s="5">
        <f aca="true" t="shared" si="1" ref="I14:I20">SUM(B14:H14)</f>
        <v>3293597.1399999997</v>
      </c>
      <c r="J14" s="94"/>
      <c r="K14" s="5">
        <f aca="true" t="shared" si="2" ref="K14:K19">+I14+J14</f>
        <v>3293597.1399999997</v>
      </c>
    </row>
    <row r="15" spans="1:11" ht="12.75">
      <c r="A15" s="2" t="s">
        <v>42</v>
      </c>
      <c r="B15" s="95">
        <v>2077524.1</v>
      </c>
      <c r="C15" s="95">
        <v>610994.48</v>
      </c>
      <c r="D15" s="95">
        <f>2299525.04+1990016</f>
        <v>4289541.04</v>
      </c>
      <c r="E15" s="95">
        <v>346964.37</v>
      </c>
      <c r="F15" s="95">
        <v>20690.4</v>
      </c>
      <c r="G15" s="95">
        <v>0</v>
      </c>
      <c r="H15" s="95">
        <v>33008.9</v>
      </c>
      <c r="I15" s="91">
        <f t="shared" si="1"/>
        <v>7378723.290000001</v>
      </c>
      <c r="J15" s="94"/>
      <c r="K15" s="5">
        <f t="shared" si="2"/>
        <v>7378723.290000001</v>
      </c>
    </row>
    <row r="16" spans="1:11" ht="12.75">
      <c r="A16" s="2" t="s">
        <v>16</v>
      </c>
      <c r="B16" s="95">
        <v>439600.92</v>
      </c>
      <c r="C16" s="95">
        <v>153970.5</v>
      </c>
      <c r="D16" s="95">
        <v>111111.97</v>
      </c>
      <c r="E16" s="95">
        <v>23638.58</v>
      </c>
      <c r="F16" s="95">
        <v>0</v>
      </c>
      <c r="G16" s="95">
        <v>0</v>
      </c>
      <c r="H16" s="95">
        <v>14031</v>
      </c>
      <c r="I16" s="91">
        <f t="shared" si="1"/>
        <v>742352.9699999999</v>
      </c>
      <c r="J16" s="94"/>
      <c r="K16" s="5">
        <f t="shared" si="2"/>
        <v>742352.9699999999</v>
      </c>
    </row>
    <row r="17" spans="1:11" ht="12.75">
      <c r="A17" s="2" t="s">
        <v>52</v>
      </c>
      <c r="B17" s="95">
        <f>39120.66-7389.69</f>
        <v>31730.970000000005</v>
      </c>
      <c r="C17" s="95">
        <f>13105.45-4028.01</f>
        <v>9077.44</v>
      </c>
      <c r="D17" s="95">
        <f>1360831.86-1165575.54</f>
        <v>195256.32000000007</v>
      </c>
      <c r="E17" s="95">
        <f>42901.48-136.39</f>
        <v>42765.090000000004</v>
      </c>
      <c r="F17" s="95">
        <v>360</v>
      </c>
      <c r="G17" s="95">
        <v>18500</v>
      </c>
      <c r="H17" s="95">
        <v>197.92</v>
      </c>
      <c r="I17" s="91">
        <f t="shared" si="1"/>
        <v>297887.74000000005</v>
      </c>
      <c r="J17" s="94"/>
      <c r="K17" s="5">
        <f t="shared" si="2"/>
        <v>297887.74000000005</v>
      </c>
    </row>
    <row r="18" spans="1:11" ht="12.75">
      <c r="A18" s="2" t="s">
        <v>39</v>
      </c>
      <c r="B18" s="95">
        <v>15355.72</v>
      </c>
      <c r="C18" s="95">
        <v>2792.88</v>
      </c>
      <c r="D18" s="95">
        <v>114472.65</v>
      </c>
      <c r="E18" s="95">
        <v>19750.75</v>
      </c>
      <c r="F18" s="95">
        <v>14842</v>
      </c>
      <c r="G18" s="95">
        <v>0</v>
      </c>
      <c r="H18" s="95">
        <f>77506.89+240.8</f>
        <v>77747.69</v>
      </c>
      <c r="I18" s="91">
        <f t="shared" si="1"/>
        <v>244961.69</v>
      </c>
      <c r="J18" s="94"/>
      <c r="K18" s="5">
        <f t="shared" si="2"/>
        <v>244961.69</v>
      </c>
    </row>
    <row r="19" spans="1:11" ht="12.75">
      <c r="A19" s="2" t="s">
        <v>40</v>
      </c>
      <c r="B19" s="96">
        <v>291676.84</v>
      </c>
      <c r="C19" s="96">
        <v>102859.68</v>
      </c>
      <c r="D19" s="96">
        <v>964389.56</v>
      </c>
      <c r="E19" s="96">
        <v>228296.7</v>
      </c>
      <c r="F19" s="96">
        <v>53098.22</v>
      </c>
      <c r="G19" s="96">
        <v>0</v>
      </c>
      <c r="H19" s="96">
        <f>98978.45+69936.7</f>
        <v>168915.15</v>
      </c>
      <c r="I19" s="17">
        <f t="shared" si="1"/>
        <v>1809236.15</v>
      </c>
      <c r="J19" s="94"/>
      <c r="K19" s="17">
        <f t="shared" si="2"/>
        <v>1809236.15</v>
      </c>
    </row>
    <row r="20" spans="1:12" ht="12.75">
      <c r="A20" s="4" t="s">
        <v>17</v>
      </c>
      <c r="B20" s="5">
        <f aca="true" t="shared" si="3" ref="B20:H20">SUM(B14:B19)</f>
        <v>4790479.499999999</v>
      </c>
      <c r="C20" s="5">
        <f t="shared" si="3"/>
        <v>1552034.6199999999</v>
      </c>
      <c r="D20" s="5">
        <f t="shared" si="3"/>
        <v>6232675.77</v>
      </c>
      <c r="E20" s="5">
        <f t="shared" si="3"/>
        <v>760324.22</v>
      </c>
      <c r="F20" s="5">
        <f t="shared" si="3"/>
        <v>88990.62</v>
      </c>
      <c r="G20" s="5">
        <f t="shared" si="3"/>
        <v>18500</v>
      </c>
      <c r="H20" s="5">
        <f t="shared" si="3"/>
        <v>323754.25</v>
      </c>
      <c r="I20" s="5">
        <f t="shared" si="1"/>
        <v>13766758.979999999</v>
      </c>
      <c r="J20" s="94"/>
      <c r="K20" s="5">
        <f>SUM(K14:K19)</f>
        <v>13766758.98</v>
      </c>
      <c r="L20" s="5" t="s">
        <v>279</v>
      </c>
    </row>
    <row r="21" ht="12.75">
      <c r="J21" s="94"/>
    </row>
    <row r="22" spans="1:10" ht="14.25">
      <c r="A22" s="101" t="s">
        <v>18</v>
      </c>
      <c r="J22" s="94"/>
    </row>
    <row r="23" spans="1:11" ht="12.75">
      <c r="A23" s="2" t="s">
        <v>28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1">
        <f>SUM(B23:H23)</f>
        <v>0</v>
      </c>
      <c r="J23" s="94"/>
      <c r="K23" s="5">
        <f>+I23+J23</f>
        <v>0</v>
      </c>
    </row>
    <row r="24" spans="1:11" ht="12.75">
      <c r="A24" s="2" t="s">
        <v>213</v>
      </c>
      <c r="B24" s="95">
        <v>7389.69</v>
      </c>
      <c r="C24" s="95">
        <v>4028.01</v>
      </c>
      <c r="D24" s="95">
        <v>1165575.54</v>
      </c>
      <c r="E24" s="95">
        <v>136.39</v>
      </c>
      <c r="F24" s="95">
        <v>0</v>
      </c>
      <c r="G24" s="95">
        <v>0</v>
      </c>
      <c r="H24" s="95">
        <v>0</v>
      </c>
      <c r="I24" s="91">
        <f>SUM(B24:H24)</f>
        <v>1177129.63</v>
      </c>
      <c r="J24" s="94"/>
      <c r="K24" s="5">
        <f>+I24+J24</f>
        <v>1177129.63</v>
      </c>
    </row>
    <row r="25" spans="1:11" ht="12.75">
      <c r="A25" s="2" t="s">
        <v>19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7">
        <f>SUM(B25:H25)</f>
        <v>0</v>
      </c>
      <c r="J25" s="94"/>
      <c r="K25" s="17">
        <f>+I25+J25</f>
        <v>0</v>
      </c>
    </row>
    <row r="26" spans="1:11" ht="12.75">
      <c r="A26" s="4" t="s">
        <v>20</v>
      </c>
      <c r="B26" s="5">
        <f>SUM(B23:B25)</f>
        <v>7389.69</v>
      </c>
      <c r="C26" s="5">
        <f aca="true" t="shared" si="4" ref="C26:H26">SUM(C23:C25)</f>
        <v>4028.01</v>
      </c>
      <c r="D26" s="5">
        <f t="shared" si="4"/>
        <v>1165575.54</v>
      </c>
      <c r="E26" s="5">
        <f t="shared" si="4"/>
        <v>136.39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1177129.63</v>
      </c>
      <c r="J26" s="94"/>
      <c r="K26" s="5">
        <f>SUM(K23:K25)</f>
        <v>1177129.63</v>
      </c>
    </row>
    <row r="27" spans="3:10" ht="12.75">
      <c r="C27" s="5"/>
      <c r="J27" s="94"/>
    </row>
    <row r="28" spans="1:10" ht="14.25">
      <c r="A28" s="101" t="s">
        <v>21</v>
      </c>
      <c r="B28" s="12"/>
      <c r="C28" s="12"/>
      <c r="D28" s="12"/>
      <c r="E28" s="12"/>
      <c r="F28" s="12"/>
      <c r="G28" s="12"/>
      <c r="H28" s="12"/>
      <c r="J28" s="94"/>
    </row>
    <row r="29" spans="1:11" ht="12.75">
      <c r="A29" s="2" t="s">
        <v>22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5">
        <f>SUM(B29:H29)</f>
        <v>0</v>
      </c>
      <c r="J29" s="94"/>
      <c r="K29" s="5">
        <f>+I29+J29</f>
        <v>0</v>
      </c>
    </row>
    <row r="30" spans="1:11" ht="12.75">
      <c r="A30" s="2" t="s">
        <v>23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5">
        <f>SUM(B30:H30)</f>
        <v>0</v>
      </c>
      <c r="J30" s="94"/>
      <c r="K30" s="5">
        <f>+I30+J30</f>
        <v>0</v>
      </c>
    </row>
    <row r="31" spans="1:11" ht="12.75">
      <c r="A31" s="2" t="s">
        <v>24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/>
      <c r="I31" s="17">
        <f>SUM(B31:H31)</f>
        <v>0</v>
      </c>
      <c r="J31" s="94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94"/>
      <c r="K32" s="5">
        <f>SUM(K29:K31)</f>
        <v>0</v>
      </c>
    </row>
    <row r="33" ht="12.75">
      <c r="J33" s="94"/>
    </row>
    <row r="34" spans="1:10" ht="12.75">
      <c r="A34" s="19" t="s">
        <v>43</v>
      </c>
      <c r="G34" s="12"/>
      <c r="J34" s="94"/>
    </row>
    <row r="35" spans="1:11" ht="12.75">
      <c r="A35" s="2" t="s">
        <v>55</v>
      </c>
      <c r="G35" s="97">
        <v>0</v>
      </c>
      <c r="I35" s="92">
        <f>SUM(G35)</f>
        <v>0</v>
      </c>
      <c r="J35" s="94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96">
        <v>14566.7</v>
      </c>
      <c r="H36" s="3"/>
      <c r="I36" s="93">
        <f>SUM(G36)</f>
        <v>14566.7</v>
      </c>
      <c r="J36" s="94"/>
      <c r="K36" s="17">
        <f>+I36+J36</f>
        <v>14566.7</v>
      </c>
    </row>
    <row r="37" spans="1:11" ht="12.75">
      <c r="A37" s="7" t="s">
        <v>44</v>
      </c>
      <c r="D37" s="8"/>
      <c r="G37" s="56">
        <f>SUM(G35:G36)</f>
        <v>14566.7</v>
      </c>
      <c r="I37" s="57">
        <f>SUM(G37)</f>
        <v>14566.7</v>
      </c>
      <c r="J37" s="94"/>
      <c r="K37" s="5">
        <f>SUM(K35:K36)</f>
        <v>14566.7</v>
      </c>
    </row>
    <row r="38" ht="12.75">
      <c r="J38" s="94"/>
    </row>
    <row r="39" spans="1:11" ht="13.5" thickBot="1">
      <c r="A39" t="s">
        <v>65</v>
      </c>
      <c r="I39" s="18">
        <f>+I12+I20+I26+I32+I37</f>
        <v>22908806.249999996</v>
      </c>
      <c r="J39" s="94"/>
      <c r="K39" s="18">
        <f>+K12+K20+K26+K32+K37</f>
        <v>22908806.25</v>
      </c>
    </row>
    <row r="40" ht="13.5" thickTop="1"/>
    <row r="41" spans="1:11" ht="12.75">
      <c r="A41" t="s">
        <v>256</v>
      </c>
      <c r="I41" s="89">
        <v>1651044.27</v>
      </c>
      <c r="J41" s="90"/>
      <c r="K41" s="90">
        <f>+I41+J41</f>
        <v>1651044.27</v>
      </c>
    </row>
    <row r="42" ht="12.75">
      <c r="I42" s="5"/>
    </row>
    <row r="43" spans="1:11" ht="12.75">
      <c r="A43" t="s">
        <v>257</v>
      </c>
      <c r="I43" s="5">
        <f>+I39+I41</f>
        <v>24559850.519999996</v>
      </c>
      <c r="K43" s="5">
        <f>+K39+K41</f>
        <v>24559850.52</v>
      </c>
    </row>
  </sheetData>
  <sheetProtection/>
  <printOptions gridLines="1"/>
  <pageMargins left="0.75" right="0.75" top="0.25" bottom="0" header="0.5" footer="0.5"/>
  <pageSetup cellComments="atEnd" horizontalDpi="600" verticalDpi="600" orientation="landscape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82" t="s">
        <v>53</v>
      </c>
      <c r="B1" s="88">
        <f>'Signature Page'!$B$9</f>
        <v>5</v>
      </c>
    </row>
    <row r="2" spans="1:2" ht="18">
      <c r="A2" s="9" t="s">
        <v>54</v>
      </c>
      <c r="B2" s="41" t="s">
        <v>276</v>
      </c>
    </row>
    <row r="4" ht="18">
      <c r="B4" s="103" t="s">
        <v>0</v>
      </c>
    </row>
    <row r="5" ht="15.75">
      <c r="B5" s="98" t="s">
        <v>258</v>
      </c>
    </row>
    <row r="6" ht="12.75">
      <c r="C6" s="104"/>
    </row>
    <row r="7" spans="1:3" ht="12.75">
      <c r="A7" t="s">
        <v>259</v>
      </c>
      <c r="C7" s="104"/>
    </row>
    <row r="8" spans="1:3" ht="12.75">
      <c r="A8" t="s">
        <v>265</v>
      </c>
      <c r="C8" s="108">
        <v>129095.35</v>
      </c>
    </row>
    <row r="9" spans="1:3" ht="12.75">
      <c r="A9" t="s">
        <v>266</v>
      </c>
      <c r="C9" s="108" t="s">
        <v>279</v>
      </c>
    </row>
    <row r="10" spans="1:3" ht="12.75">
      <c r="A10" t="s">
        <v>264</v>
      </c>
      <c r="C10" s="109">
        <v>1079.24</v>
      </c>
    </row>
    <row r="11" ht="12.75">
      <c r="C11" s="106"/>
    </row>
    <row r="12" ht="12.75">
      <c r="C12" s="105">
        <f>SUM(C8:C10)</f>
        <v>130174.59000000001</v>
      </c>
    </row>
    <row r="13" ht="12.75">
      <c r="C13" s="104"/>
    </row>
    <row r="14" spans="1:3" ht="12.75">
      <c r="A14" t="s">
        <v>260</v>
      </c>
      <c r="C14" s="104"/>
    </row>
    <row r="15" spans="1:3" ht="12.75">
      <c r="A15" t="s">
        <v>267</v>
      </c>
      <c r="C15" s="109">
        <v>28113.64</v>
      </c>
    </row>
    <row r="16" ht="12.75">
      <c r="C16" s="104"/>
    </row>
    <row r="17" spans="1:3" ht="12.75">
      <c r="A17" t="s">
        <v>261</v>
      </c>
      <c r="C17" s="104">
        <f>+C12-C15</f>
        <v>102060.95000000001</v>
      </c>
    </row>
    <row r="18" ht="12.75">
      <c r="C18" s="104"/>
    </row>
    <row r="19" spans="1:3" ht="12.75">
      <c r="A19" t="s">
        <v>262</v>
      </c>
      <c r="C19" s="109">
        <v>212725.69</v>
      </c>
    </row>
    <row r="20" ht="12.75">
      <c r="C20" s="104"/>
    </row>
    <row r="21" spans="1:3" ht="13.5" thickBot="1">
      <c r="A21" t="s">
        <v>263</v>
      </c>
      <c r="C21" s="107">
        <f>+C17+C19</f>
        <v>314786.64</v>
      </c>
    </row>
    <row r="22" ht="13.5" thickTop="1">
      <c r="C22" s="104"/>
    </row>
    <row r="23" ht="12.75">
      <c r="C23" s="104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14.00390625" style="0" customWidth="1"/>
  </cols>
  <sheetData>
    <row r="1" spans="1:2" ht="18">
      <c r="A1" s="82" t="s">
        <v>53</v>
      </c>
      <c r="B1" s="85">
        <f>'Signature Page'!$B$9</f>
        <v>5</v>
      </c>
    </row>
    <row r="2" spans="1:2" ht="18">
      <c r="A2" s="83" t="s">
        <v>54</v>
      </c>
      <c r="B2" s="86" t="s">
        <v>276</v>
      </c>
    </row>
    <row r="3" ht="18">
      <c r="A3" s="15" t="s">
        <v>57</v>
      </c>
    </row>
    <row r="5" ht="15">
      <c r="A5" s="42" t="s">
        <v>60</v>
      </c>
    </row>
    <row r="7" spans="1:3" ht="12.75">
      <c r="A7" s="102" t="s">
        <v>58</v>
      </c>
      <c r="B7" s="102" t="s">
        <v>61</v>
      </c>
      <c r="C7" s="102" t="s">
        <v>59</v>
      </c>
    </row>
    <row r="8" ht="12.75">
      <c r="B8" t="s">
        <v>278</v>
      </c>
    </row>
    <row r="9" spans="1:3" ht="12.75">
      <c r="A9" t="s">
        <v>288</v>
      </c>
      <c r="B9" t="s">
        <v>289</v>
      </c>
      <c r="C9" s="116">
        <v>36021.6</v>
      </c>
    </row>
    <row r="10" spans="1:3" ht="12.75">
      <c r="A10" t="s">
        <v>290</v>
      </c>
      <c r="B10" t="s">
        <v>289</v>
      </c>
      <c r="C10" s="116">
        <v>126075.6</v>
      </c>
    </row>
    <row r="11" spans="1:3" ht="12.75">
      <c r="A11" t="s">
        <v>291</v>
      </c>
      <c r="B11" t="s">
        <v>289</v>
      </c>
      <c r="C11" s="116">
        <v>363618.04</v>
      </c>
    </row>
    <row r="12" spans="1:3" ht="12.75">
      <c r="A12" t="s">
        <v>292</v>
      </c>
      <c r="B12" t="s">
        <v>289</v>
      </c>
      <c r="C12" s="116">
        <v>108064.8</v>
      </c>
    </row>
    <row r="13" spans="1:5" ht="12.75">
      <c r="A13" t="s">
        <v>294</v>
      </c>
      <c r="B13" t="s">
        <v>289</v>
      </c>
      <c r="C13" s="116">
        <v>216129.6</v>
      </c>
      <c r="E13" t="s">
        <v>308</v>
      </c>
    </row>
    <row r="14" spans="1:5" ht="12.75">
      <c r="A14" t="s">
        <v>293</v>
      </c>
      <c r="B14" t="s">
        <v>289</v>
      </c>
      <c r="C14" s="116">
        <v>192015.14</v>
      </c>
      <c r="E14" t="s">
        <v>309</v>
      </c>
    </row>
    <row r="15" spans="1:5" ht="12.75">
      <c r="A15" t="s">
        <v>295</v>
      </c>
      <c r="B15" t="s">
        <v>289</v>
      </c>
      <c r="C15" s="116">
        <v>18010.8</v>
      </c>
      <c r="E15" t="s">
        <v>310</v>
      </c>
    </row>
    <row r="16" spans="1:5" ht="12.75">
      <c r="A16" t="s">
        <v>296</v>
      </c>
      <c r="B16" t="s">
        <v>289</v>
      </c>
      <c r="C16" s="116">
        <v>54032.4</v>
      </c>
      <c r="E16" t="s">
        <v>311</v>
      </c>
    </row>
    <row r="17" spans="1:5" ht="12.75">
      <c r="A17" t="s">
        <v>297</v>
      </c>
      <c r="B17" t="s">
        <v>289</v>
      </c>
      <c r="C17" s="116">
        <v>11106.66</v>
      </c>
      <c r="E17" t="s">
        <v>312</v>
      </c>
    </row>
    <row r="18" spans="1:5" ht="12.75">
      <c r="A18" t="s">
        <v>298</v>
      </c>
      <c r="B18" t="s">
        <v>289</v>
      </c>
      <c r="C18" s="116">
        <v>18010.8</v>
      </c>
      <c r="E18" t="s">
        <v>313</v>
      </c>
    </row>
    <row r="19" spans="1:3" ht="12.75">
      <c r="A19" t="s">
        <v>299</v>
      </c>
      <c r="B19" t="s">
        <v>289</v>
      </c>
      <c r="C19" s="116">
        <v>32219.32</v>
      </c>
    </row>
    <row r="20" spans="1:3" ht="12.75">
      <c r="A20" t="s">
        <v>300</v>
      </c>
      <c r="B20" t="s">
        <v>289</v>
      </c>
      <c r="C20" s="116">
        <v>163798.22</v>
      </c>
    </row>
    <row r="21" spans="1:3" ht="12.75">
      <c r="A21" t="s">
        <v>301</v>
      </c>
      <c r="B21" t="s">
        <v>289</v>
      </c>
      <c r="C21" s="116">
        <v>36021.6</v>
      </c>
    </row>
    <row r="22" spans="1:3" ht="12.75">
      <c r="A22" t="s">
        <v>302</v>
      </c>
      <c r="B22" t="s">
        <v>289</v>
      </c>
      <c r="C22" s="116">
        <v>18010.8</v>
      </c>
    </row>
    <row r="23" spans="1:3" ht="12.75">
      <c r="A23" t="s">
        <v>303</v>
      </c>
      <c r="B23" t="s">
        <v>289</v>
      </c>
      <c r="C23" s="116">
        <v>72043.2</v>
      </c>
    </row>
    <row r="24" spans="1:3" ht="12.75">
      <c r="A24" t="s">
        <v>304</v>
      </c>
      <c r="B24" t="s">
        <v>289</v>
      </c>
      <c r="C24" s="116">
        <v>36021.6</v>
      </c>
    </row>
    <row r="25" spans="1:3" ht="12.75">
      <c r="A25" t="s">
        <v>305</v>
      </c>
      <c r="B25" t="s">
        <v>289</v>
      </c>
      <c r="C25" s="116">
        <v>54032.4</v>
      </c>
    </row>
    <row r="26" ht="12.75">
      <c r="C26" s="116">
        <f>SUM(C9:C25)</f>
        <v>1555232.58</v>
      </c>
    </row>
    <row r="27" ht="12.75">
      <c r="C27" s="116"/>
    </row>
    <row r="28" spans="1:3" ht="12.75">
      <c r="A28" t="s">
        <v>279</v>
      </c>
      <c r="B28" t="s">
        <v>279</v>
      </c>
      <c r="C28" s="116"/>
    </row>
    <row r="29" ht="12.75">
      <c r="C29" s="116"/>
    </row>
    <row r="30" spans="1:2" ht="15">
      <c r="A30" s="42" t="s">
        <v>6</v>
      </c>
      <c r="B30" s="16"/>
    </row>
    <row r="32" spans="1:3" ht="12.75">
      <c r="A32" s="102" t="s">
        <v>53</v>
      </c>
      <c r="B32" s="6" t="s">
        <v>61</v>
      </c>
      <c r="C32" s="102" t="s">
        <v>59</v>
      </c>
    </row>
    <row r="36" ht="12.75">
      <c r="A36" t="s">
        <v>306</v>
      </c>
    </row>
    <row r="48" ht="15">
      <c r="A48" s="42" t="s">
        <v>62</v>
      </c>
    </row>
    <row r="50" spans="1:3" ht="12.75">
      <c r="A50" s="19" t="s">
        <v>58</v>
      </c>
      <c r="B50" s="58" t="s">
        <v>61</v>
      </c>
      <c r="C50" s="102" t="s">
        <v>59</v>
      </c>
    </row>
    <row r="51" spans="1:3" ht="12.75">
      <c r="A51" t="s">
        <v>307</v>
      </c>
      <c r="B51" t="s">
        <v>289</v>
      </c>
      <c r="C51" s="116">
        <v>571532.94</v>
      </c>
    </row>
    <row r="52" spans="1:3" ht="12.75">
      <c r="A52" t="s">
        <v>292</v>
      </c>
      <c r="B52" t="s">
        <v>289</v>
      </c>
      <c r="C52" s="116">
        <v>11482.2</v>
      </c>
    </row>
    <row r="53" spans="1:3" ht="12.75">
      <c r="A53" t="s">
        <v>300</v>
      </c>
      <c r="B53" t="s">
        <v>289</v>
      </c>
      <c r="C53" s="116">
        <v>4756.68</v>
      </c>
    </row>
    <row r="54" spans="1:3" ht="12.75">
      <c r="A54" t="s">
        <v>294</v>
      </c>
      <c r="B54" t="s">
        <v>289</v>
      </c>
      <c r="C54" s="116">
        <v>55485.28</v>
      </c>
    </row>
    <row r="55" spans="1:3" ht="12.75">
      <c r="A55" t="s">
        <v>302</v>
      </c>
      <c r="B55" t="s">
        <v>289</v>
      </c>
      <c r="C55" s="116">
        <f>121824.44+4500</f>
        <v>126324.44</v>
      </c>
    </row>
    <row r="56" spans="1:3" ht="12.75">
      <c r="A56" t="s">
        <v>290</v>
      </c>
      <c r="B56" t="s">
        <v>289</v>
      </c>
      <c r="C56" s="116">
        <v>4500</v>
      </c>
    </row>
    <row r="57" spans="1:3" ht="12.75">
      <c r="A57" t="s">
        <v>279</v>
      </c>
      <c r="B57" t="s">
        <v>279</v>
      </c>
      <c r="C57" s="116" t="s">
        <v>279</v>
      </c>
    </row>
    <row r="58" spans="1:3" ht="12.75">
      <c r="A58" t="s">
        <v>279</v>
      </c>
      <c r="B58" t="s">
        <v>279</v>
      </c>
      <c r="C58" s="116" t="s">
        <v>279</v>
      </c>
    </row>
    <row r="59" ht="12.75">
      <c r="C59" s="116"/>
    </row>
    <row r="60" ht="12.75">
      <c r="C60" s="116">
        <f>SUM(C51:C59)</f>
        <v>774081.54</v>
      </c>
    </row>
    <row r="61" ht="12.75">
      <c r="C61" s="116" t="s">
        <v>279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231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182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192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187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186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225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226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227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189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188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185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183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193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194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195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196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197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184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198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199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200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201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191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190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zoomScale="75" zoomScaleNormal="75" zoomScalePageLayoutView="0" workbookViewId="0" topLeftCell="B1">
      <pane ySplit="9" topLeftCell="A54" activePane="bottomLeft" state="frozen"/>
      <selection pane="topLeft" activeCell="B18" sqref="B18"/>
      <selection pane="bottomLeft" activeCell="H1" sqref="H1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82" t="s">
        <v>53</v>
      </c>
      <c r="B1" s="85">
        <f>'Signature Page'!$B$9</f>
        <v>5</v>
      </c>
    </row>
    <row r="2" spans="1:2" ht="18">
      <c r="A2" s="83" t="s">
        <v>54</v>
      </c>
      <c r="B2" s="86" t="s">
        <v>276</v>
      </c>
    </row>
    <row r="3" spans="1:2" ht="18">
      <c r="A3" s="83"/>
      <c r="B3" s="84"/>
    </row>
    <row r="4" spans="1:6" ht="12.75">
      <c r="A4" s="21" t="s">
        <v>74</v>
      </c>
      <c r="E4" t="s">
        <v>75</v>
      </c>
      <c r="F4" t="s">
        <v>280</v>
      </c>
    </row>
    <row r="5" spans="1:3" ht="12.75">
      <c r="A5" s="21" t="s">
        <v>233</v>
      </c>
      <c r="C5" t="s">
        <v>277</v>
      </c>
    </row>
    <row r="6" spans="1:6" ht="12.75">
      <c r="A6" s="21" t="s">
        <v>232</v>
      </c>
      <c r="E6" t="s">
        <v>76</v>
      </c>
      <c r="F6" s="114">
        <v>40528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172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v>200196.38</v>
      </c>
      <c r="H11" s="26"/>
      <c r="I11" s="25">
        <v>0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175</v>
      </c>
      <c r="E12" s="24"/>
      <c r="F12" s="24"/>
      <c r="G12" s="25">
        <v>48209.65</v>
      </c>
      <c r="H12" s="24"/>
      <c r="I12" s="25">
        <v>0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v>32975.94</v>
      </c>
      <c r="F13" s="25">
        <v>32975.94</v>
      </c>
      <c r="G13" s="24"/>
      <c r="H13" s="24"/>
      <c r="I13" s="25">
        <v>0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v>183.81</v>
      </c>
      <c r="G14" s="24"/>
      <c r="H14" s="26"/>
      <c r="I14" s="25"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174</v>
      </c>
      <c r="E16" s="24"/>
      <c r="F16" s="24"/>
      <c r="G16" s="25">
        <v>46126.7</v>
      </c>
      <c r="H16" s="26"/>
      <c r="I16" s="25">
        <v>0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v>1608.6</v>
      </c>
      <c r="F17" s="25">
        <v>1608.6</v>
      </c>
      <c r="G17" s="24"/>
      <c r="H17" s="24"/>
      <c r="I17" s="25">
        <v>0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173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176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177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178</v>
      </c>
      <c r="E22" s="25">
        <v>22366.98</v>
      </c>
      <c r="F22" s="25">
        <v>22366.98</v>
      </c>
      <c r="G22" s="24"/>
      <c r="H22" s="24"/>
      <c r="I22" s="25">
        <v>0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147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179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v>791</v>
      </c>
      <c r="F25" s="25">
        <v>791.42</v>
      </c>
      <c r="G25" s="24"/>
      <c r="H25" s="24"/>
      <c r="I25" s="25">
        <v>0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v>73638</v>
      </c>
      <c r="H29" s="24"/>
      <c r="I29" s="25">
        <v>0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180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152</v>
      </c>
      <c r="E32" s="25">
        <f>SUM(E11:E31)</f>
        <v>57742.520000000004</v>
      </c>
      <c r="F32" s="25">
        <f>SUM(F11:F31)</f>
        <v>57926.75</v>
      </c>
      <c r="G32" s="25">
        <f>SUM(G11:G31)</f>
        <v>368170.73</v>
      </c>
      <c r="H32" s="25">
        <f>SUM(H11:H31)</f>
        <v>0</v>
      </c>
      <c r="I32" s="25">
        <f>SUM(I11:I31)</f>
        <v>0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v>266393.18</v>
      </c>
      <c r="H33" s="24"/>
      <c r="I33" s="25">
        <v>0</v>
      </c>
    </row>
    <row r="34" spans="1:9" ht="12.75">
      <c r="A34" s="23">
        <v>27</v>
      </c>
      <c r="B34" s="23" t="s">
        <v>121</v>
      </c>
      <c r="C34" s="23" t="s">
        <v>120</v>
      </c>
      <c r="D34" s="21" t="s">
        <v>124</v>
      </c>
      <c r="E34" s="24"/>
      <c r="F34" s="24"/>
      <c r="G34" s="25">
        <v>3622648.68</v>
      </c>
      <c r="H34" s="24"/>
      <c r="I34" s="25">
        <v>0</v>
      </c>
    </row>
    <row r="35" spans="1:9" ht="12.75">
      <c r="A35" s="23" t="s">
        <v>125</v>
      </c>
      <c r="B35" s="23" t="s">
        <v>121</v>
      </c>
      <c r="C35" s="23" t="s">
        <v>120</v>
      </c>
      <c r="D35" s="21" t="s">
        <v>126</v>
      </c>
      <c r="E35" s="24"/>
      <c r="F35" s="24"/>
      <c r="G35" s="25">
        <v>302045.15</v>
      </c>
      <c r="H35" s="24"/>
      <c r="I35" s="25">
        <v>0</v>
      </c>
    </row>
    <row r="36" spans="1:9" ht="12.75">
      <c r="A36" s="23" t="s">
        <v>127</v>
      </c>
      <c r="B36" s="23" t="s">
        <v>121</v>
      </c>
      <c r="C36" s="23" t="s">
        <v>120</v>
      </c>
      <c r="D36" s="21" t="s">
        <v>128</v>
      </c>
      <c r="E36" s="24"/>
      <c r="F36" s="24"/>
      <c r="G36" s="25">
        <v>2634879.24</v>
      </c>
      <c r="H36" s="24"/>
      <c r="I36" s="25">
        <v>0</v>
      </c>
    </row>
    <row r="37" spans="1:9" ht="12.75">
      <c r="A37" s="23" t="s">
        <v>129</v>
      </c>
      <c r="B37" s="23" t="s">
        <v>121</v>
      </c>
      <c r="C37" s="23" t="s">
        <v>120</v>
      </c>
      <c r="D37" s="21" t="s">
        <v>153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130</v>
      </c>
      <c r="B38" s="23" t="s">
        <v>121</v>
      </c>
      <c r="C38" s="23" t="s">
        <v>120</v>
      </c>
      <c r="D38" s="21" t="s">
        <v>154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131</v>
      </c>
      <c r="B39" s="23" t="s">
        <v>121</v>
      </c>
      <c r="C39" s="23" t="s">
        <v>120</v>
      </c>
      <c r="D39" s="21" t="s">
        <v>155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132</v>
      </c>
      <c r="B40" s="23" t="s">
        <v>121</v>
      </c>
      <c r="C40" s="23" t="s">
        <v>120</v>
      </c>
      <c r="D40" s="21" t="s">
        <v>156</v>
      </c>
      <c r="E40" s="24"/>
      <c r="F40" s="24"/>
      <c r="G40" s="25">
        <v>2784560.14</v>
      </c>
      <c r="H40" s="24"/>
      <c r="I40" s="25">
        <v>0</v>
      </c>
    </row>
    <row r="41" spans="1:9" ht="12.75">
      <c r="A41" s="23" t="s">
        <v>133</v>
      </c>
      <c r="B41" s="23" t="s">
        <v>121</v>
      </c>
      <c r="C41" s="23" t="s">
        <v>120</v>
      </c>
      <c r="D41" s="21" t="s">
        <v>157</v>
      </c>
      <c r="E41" s="24"/>
      <c r="F41" s="24"/>
      <c r="G41" s="32" t="s">
        <v>134</v>
      </c>
      <c r="H41" s="25">
        <f>76318.99+27910.32</f>
        <v>104229.31</v>
      </c>
      <c r="I41" s="25">
        <v>0</v>
      </c>
    </row>
    <row r="42" spans="1:9" ht="12.75">
      <c r="A42" s="23" t="s">
        <v>135</v>
      </c>
      <c r="B42" s="23" t="s">
        <v>121</v>
      </c>
      <c r="C42" s="23" t="s">
        <v>120</v>
      </c>
      <c r="D42" s="21" t="s">
        <v>158</v>
      </c>
      <c r="E42" s="24"/>
      <c r="F42" s="24"/>
      <c r="G42" s="24"/>
      <c r="H42" s="25">
        <v>801029.77</v>
      </c>
      <c r="I42" s="25">
        <v>0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159</v>
      </c>
      <c r="E43" s="24"/>
      <c r="F43" s="24"/>
      <c r="G43" s="24"/>
      <c r="H43" s="25">
        <v>840284.12</v>
      </c>
      <c r="I43" s="25">
        <v>0</v>
      </c>
    </row>
    <row r="44" spans="1:9" ht="12.75">
      <c r="A44" s="48" t="s">
        <v>136</v>
      </c>
      <c r="B44" s="48" t="s">
        <v>121</v>
      </c>
      <c r="C44" s="48" t="s">
        <v>120</v>
      </c>
      <c r="D44" s="49" t="s">
        <v>160</v>
      </c>
      <c r="E44" s="26"/>
      <c r="F44" s="26"/>
      <c r="G44" s="30">
        <v>10614429.54</v>
      </c>
      <c r="H44" s="26"/>
      <c r="I44" s="25">
        <v>0</v>
      </c>
    </row>
    <row r="45" spans="1:9" ht="12.75">
      <c r="A45" s="23" t="s">
        <v>137</v>
      </c>
      <c r="B45" s="23" t="s">
        <v>121</v>
      </c>
      <c r="C45" s="23" t="s">
        <v>120</v>
      </c>
      <c r="D45" s="21" t="s">
        <v>161</v>
      </c>
      <c r="E45" s="24"/>
      <c r="F45" s="24"/>
      <c r="G45" s="25">
        <v>2091621.21</v>
      </c>
      <c r="H45" s="24"/>
      <c r="I45" s="25">
        <v>0</v>
      </c>
    </row>
    <row r="46" spans="1:9" ht="12.75">
      <c r="A46" s="23" t="s">
        <v>138</v>
      </c>
      <c r="B46" s="23" t="s">
        <v>121</v>
      </c>
      <c r="C46" s="23" t="s">
        <v>120</v>
      </c>
      <c r="D46" s="21" t="s">
        <v>162</v>
      </c>
      <c r="E46" s="24"/>
      <c r="F46" s="24"/>
      <c r="G46" s="25">
        <v>71632.16</v>
      </c>
      <c r="H46" s="24"/>
      <c r="I46" s="25">
        <v>0</v>
      </c>
    </row>
    <row r="47" spans="5:9" ht="12.75">
      <c r="E47" s="25"/>
      <c r="F47" s="25"/>
      <c r="G47" s="25"/>
      <c r="H47" s="25"/>
      <c r="I47" s="25"/>
    </row>
    <row r="48" spans="4:10" ht="12.75">
      <c r="D48" s="21" t="s">
        <v>80</v>
      </c>
      <c r="E48" s="25">
        <f>SUM(E32:E47)</f>
        <v>57742.520000000004</v>
      </c>
      <c r="F48" s="25">
        <f>SUM(F32:F47)</f>
        <v>57926.75</v>
      </c>
      <c r="G48" s="25">
        <f>SUM(G32:G47)</f>
        <v>22756380.03</v>
      </c>
      <c r="H48" s="25">
        <f>SUM(H32:H47)</f>
        <v>1745543.2000000002</v>
      </c>
      <c r="I48" s="25">
        <f>SUM(I32:I47)</f>
        <v>0</v>
      </c>
      <c r="J48" s="115">
        <f>SUM(F48:H48)</f>
        <v>24559849.98</v>
      </c>
    </row>
    <row r="49" ht="12.75">
      <c r="J49" s="116">
        <v>24559850.52</v>
      </c>
    </row>
    <row r="51" ht="12.75">
      <c r="D51" s="21" t="s">
        <v>139</v>
      </c>
    </row>
    <row r="52" ht="12.75">
      <c r="I52" s="29" t="s">
        <v>134</v>
      </c>
    </row>
    <row r="53" spans="4:5" ht="12.75">
      <c r="D53" s="21" t="s">
        <v>85</v>
      </c>
      <c r="E53" s="33">
        <f>F48/G48</f>
        <v>0.00254551690223289</v>
      </c>
    </row>
    <row r="55" spans="4:5" ht="12.75">
      <c r="D55" s="21" t="s">
        <v>84</v>
      </c>
      <c r="E55" s="33">
        <f>E48/(+G48+F48-E48)</f>
        <v>0.0025374006084695317</v>
      </c>
    </row>
    <row r="56" ht="9" customHeight="1"/>
    <row r="57" spans="4:5" ht="12.75">
      <c r="D57" s="20"/>
      <c r="E57" s="21"/>
    </row>
    <row r="58" ht="12.75">
      <c r="D58" s="21" t="s">
        <v>140</v>
      </c>
    </row>
    <row r="59" spans="4:7" ht="12.75">
      <c r="D59" s="39" t="s">
        <v>171</v>
      </c>
      <c r="E59">
        <v>165954.68</v>
      </c>
      <c r="F59">
        <v>165954.68</v>
      </c>
      <c r="G59">
        <v>-165954.86</v>
      </c>
    </row>
    <row r="60" spans="4:7" ht="12.75">
      <c r="D60" s="39" t="s">
        <v>281</v>
      </c>
      <c r="E60">
        <v>46566.3</v>
      </c>
      <c r="F60">
        <v>46566.3</v>
      </c>
      <c r="G60">
        <v>-46566.3</v>
      </c>
    </row>
    <row r="61" spans="4:7" ht="12.75">
      <c r="D61" s="39" t="s">
        <v>141</v>
      </c>
      <c r="E61">
        <v>5127.94</v>
      </c>
      <c r="F61">
        <v>5127.94</v>
      </c>
      <c r="G61">
        <v>-5127.94</v>
      </c>
    </row>
    <row r="62" spans="4:9" ht="12.75">
      <c r="D62" s="39" t="s">
        <v>286</v>
      </c>
      <c r="E62" s="22">
        <v>13402.64</v>
      </c>
      <c r="F62" s="22">
        <v>13402.64</v>
      </c>
      <c r="G62" s="22">
        <v>-13402.64</v>
      </c>
      <c r="H62" s="22"/>
      <c r="I62" s="22"/>
    </row>
    <row r="63" spans="1:9" ht="12.75">
      <c r="A63" s="21"/>
      <c r="B63" s="21"/>
      <c r="C63" s="21"/>
      <c r="D63" s="39" t="s">
        <v>287</v>
      </c>
      <c r="E63" s="22">
        <v>18221.61</v>
      </c>
      <c r="F63" s="22">
        <v>18221.61</v>
      </c>
      <c r="G63" s="22">
        <v>-18221.61</v>
      </c>
      <c r="H63" s="22"/>
      <c r="I63" s="22"/>
    </row>
    <row r="64" ht="12.75">
      <c r="D64" s="39" t="s">
        <v>142</v>
      </c>
    </row>
    <row r="65" spans="1:9" ht="12.75">
      <c r="A65" s="23"/>
      <c r="B65" s="23"/>
      <c r="C65" s="23"/>
      <c r="D65" s="40" t="s">
        <v>143</v>
      </c>
      <c r="E65" s="22">
        <v>0</v>
      </c>
      <c r="F65" s="22">
        <v>0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181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144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145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146</v>
      </c>
      <c r="E70" s="25">
        <v>0</v>
      </c>
      <c r="F70" s="25">
        <v>0</v>
      </c>
      <c r="G70" s="25">
        <v>1833723.05</v>
      </c>
      <c r="H70" s="25">
        <f>-G70</f>
        <v>-1833723.05</v>
      </c>
      <c r="I70" s="25"/>
    </row>
    <row r="71" spans="1:9" ht="12.75">
      <c r="A71" s="23"/>
      <c r="B71" s="23"/>
      <c r="C71" s="23"/>
      <c r="D71" s="39" t="s">
        <v>282</v>
      </c>
      <c r="E71" s="25">
        <v>0</v>
      </c>
      <c r="F71" s="25">
        <v>0</v>
      </c>
      <c r="G71" s="25">
        <v>120400</v>
      </c>
      <c r="H71" s="25">
        <v>-120400</v>
      </c>
      <c r="I71" s="25"/>
    </row>
    <row r="72" spans="1:9" ht="12.75">
      <c r="A72" s="23"/>
      <c r="B72" s="23"/>
      <c r="C72" s="23"/>
      <c r="D72" s="39" t="s">
        <v>147</v>
      </c>
      <c r="E72" s="25">
        <v>0</v>
      </c>
      <c r="F72" s="25">
        <v>0</v>
      </c>
      <c r="G72" s="35">
        <v>220531.62</v>
      </c>
      <c r="H72" s="25">
        <f>-G72</f>
        <v>-220531.62</v>
      </c>
      <c r="I72" s="25"/>
    </row>
    <row r="73" spans="1:9" ht="12.75">
      <c r="A73" s="23"/>
      <c r="B73" s="23"/>
      <c r="C73" s="23"/>
      <c r="D73" s="39" t="s">
        <v>283</v>
      </c>
      <c r="E73" s="25">
        <v>0</v>
      </c>
      <c r="F73" s="25">
        <v>0</v>
      </c>
      <c r="G73" s="25">
        <v>652005.53</v>
      </c>
      <c r="H73" s="25">
        <f>-G73</f>
        <v>-652005.53</v>
      </c>
      <c r="I73" s="25"/>
    </row>
    <row r="74" spans="1:9" ht="12.75">
      <c r="A74" s="23"/>
      <c r="B74" s="23"/>
      <c r="C74" s="23"/>
      <c r="D74" s="39" t="s">
        <v>284</v>
      </c>
      <c r="E74" s="25">
        <v>0</v>
      </c>
      <c r="F74" s="25">
        <v>0</v>
      </c>
      <c r="G74" s="25">
        <v>1135014.65</v>
      </c>
      <c r="H74" s="25">
        <f>-G74</f>
        <v>-1135014.65</v>
      </c>
      <c r="I74" s="25"/>
    </row>
    <row r="75" spans="1:9" ht="12.75">
      <c r="A75" s="23"/>
      <c r="B75" s="23"/>
      <c r="C75" s="23"/>
      <c r="D75" s="21" t="s">
        <v>285</v>
      </c>
      <c r="E75" s="25"/>
      <c r="F75" s="25"/>
      <c r="G75" s="25">
        <v>146040.44</v>
      </c>
      <c r="H75" s="25">
        <f>-G75</f>
        <v>-146040.44</v>
      </c>
      <c r="I75" s="25"/>
    </row>
    <row r="76" spans="1:9" ht="12.75">
      <c r="A76" s="23"/>
      <c r="B76" s="23"/>
      <c r="C76" s="23"/>
      <c r="D76" s="21" t="s">
        <v>148</v>
      </c>
      <c r="E76" s="25">
        <f>+E48+SUM(E59:E67)-SUM(E69:E75)</f>
        <v>307015.69</v>
      </c>
      <c r="F76" s="25">
        <f>+F48+SUM(F59:F67)-SUM(F69:F75)</f>
        <v>307199.92</v>
      </c>
      <c r="G76" s="25">
        <f>+G48+SUM(G59:G67)-SUM(G69:G75)</f>
        <v>18399391.39</v>
      </c>
      <c r="H76" s="25">
        <f>+H48+SUM(H59:H67)-SUM(H69:H75)</f>
        <v>5853258.49</v>
      </c>
      <c r="I76" s="25">
        <f>+I48+SUM(I59:I65)-SUM(I69:I73)</f>
        <v>0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149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85</v>
      </c>
      <c r="E80" s="33">
        <f>F76/G76</f>
        <v>0.01669620008012667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84</v>
      </c>
      <c r="E82" s="33">
        <f>E76/(+G76+F76-E76)</f>
        <v>0.0166860201746327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2010-12-17T21:34:44Z</cp:lastPrinted>
  <dcterms:created xsi:type="dcterms:W3CDTF">2001-10-16T14:04:43Z</dcterms:created>
  <dcterms:modified xsi:type="dcterms:W3CDTF">2013-01-04T18:41:03Z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