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Area" localSheetId="7">'Indirect cost worksheet'!$A$1:$I$86</definedName>
    <definedName name="_xlnm.Print_Area" localSheetId="0">'Signature Page'!$A$1:$M$41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<sst xmlns="http://schemas.openxmlformats.org/spreadsheetml/2006/main" count="413" uniqueCount="294">
  <si>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</si>
  <si>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</si>
  <si>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</si>
  <si>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</si>
  <si>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</si>
  <si>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</si>
  <si>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</si>
  <si>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</si>
  <si>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</si>
  <si>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</si>
  <si>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</si>
  <si>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</si>
  <si>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</si>
  <si>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</si>
  <si>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</si>
  <si>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</si>
  <si>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</si>
  <si>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</si>
  <si>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</si>
  <si>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</si>
  <si>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</si>
  <si>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</si>
  <si>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</si>
  <si>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</si>
  <si>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</si>
  <si>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</si>
  <si>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</si>
  <si>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</si>
  <si>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</si>
  <si>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</si>
  <si>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</si>
  <si>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</si>
  <si>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</si>
  <si>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</si>
  <si>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</si>
  <si>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</si>
  <si>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</si>
  <si>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</si>
  <si>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</si>
  <si>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</si>
  <si>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</si>
  <si>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</si>
  <si>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</si>
  <si>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</si>
  <si>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</si>
  <si>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</si>
  <si>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</si>
  <si>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</si>
  <si>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</si>
  <si>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</si>
  <si>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</si>
  <si>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</si>
  <si>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</si>
  <si>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</si>
  <si>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</si>
  <si>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</si>
  <si>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</si>
  <si>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</si>
  <si>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</si>
  <si>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</si>
  <si>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</si>
  <si>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</si>
  <si>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</si>
  <si>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</si>
  <si>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</si>
  <si>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</si>
  <si>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</si>
  <si>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</si>
  <si>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</si>
  <si>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</si>
  <si>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</si>
  <si>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</si>
  <si>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</si>
  <si>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</si>
  <si>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</si>
  <si>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</si>
  <si>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</si>
  <si>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</si>
  <si>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</si>
  <si>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</si>
  <si>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</si>
  <si>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</si>
  <si>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</si>
  <si>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</si>
  <si>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</si>
  <si>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</si>
  <si>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</si>
  <si>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</si>
  <si>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</si>
  <si>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</si>
  <si>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</si>
  <si>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</si>
  <si>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</si>
  <si>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</si>
  <si>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</si>
  <si>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</si>
  <si>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</si>
  <si>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</si>
  <si>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</si>
  <si>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</si>
  <si>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</si>
  <si>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</si>
  <si>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</si>
  <si>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</si>
  <si>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</si>
  <si>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</si>
  <si>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</si>
  <si>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</si>
  <si>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</si>
  <si>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</si>
  <si>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</si>
  <si>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</si>
  <si>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</si>
  <si>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</si>
  <si>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</si>
  <si>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</si>
  <si>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</si>
  <si>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</si>
  <si>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</si>
  <si>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</si>
  <si>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</si>
  <si>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</si>
  <si>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</si>
  <si>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</si>
  <si>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</si>
  <si>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</si>
  <si>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</si>
  <si>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</si>
  <si>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</si>
  <si>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</si>
  <si>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</si>
  <si>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</si>
  <si>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</si>
  <si>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</si>
  <si>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</si>
  <si>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</si>
  <si>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</si>
  <si>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</si>
  <si>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</si>
  <si>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</si>
  <si>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</si>
  <si>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</si>
  <si>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</si>
  <si>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</si>
  <si>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</si>
  <si>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</si>
  <si>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</si>
  <si>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</si>
  <si>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</si>
  <si>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</si>
  <si>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</si>
  <si>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</si>
  <si>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</si>
  <si>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</si>
  <si>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</si>
  <si>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</si>
  <si>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</si>
  <si>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</si>
  <si>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</si>
  <si>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</si>
  <si>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</si>
  <si>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</si>
  <si>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</si>
  <si>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</si>
  <si>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</si>
  <si>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</si>
  <si>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</si>
  <si>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</si>
  <si>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</si>
  <si>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</si>
  <si>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</si>
  <si>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</si>
  <si>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</si>
  <si>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</si>
  <si>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</si>
  <si>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</si>
  <si>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</si>
  <si>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</si>
  <si>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</si>
  <si>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</si>
  <si>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</si>
  <si>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</si>
  <si>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</si>
  <si>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</si>
  <si>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</si>
  <si>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</si>
  <si>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</si>
  <si>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</si>
  <si>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</si>
  <si>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</si>
  <si>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</si>
  <si>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</si>
  <si>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</si>
  <si>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</si>
  <si>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</si>
  <si>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</si>
  <si>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</si>
  <si>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</si>
  <si>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</si>
  <si>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</si>
  <si>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</si>
  <si>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</si>
  <si>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</si>
  <si>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</si>
  <si>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</si>
  <si>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</si>
  <si>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</si>
  <si>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</si>
  <si>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</si>
  <si>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</si>
  <si>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</si>
  <si>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</si>
  <si>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</si>
  <si>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</si>
  <si>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</si>
  <si>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</si>
  <si>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</si>
  <si>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</si>
  <si>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</si>
  <si>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</si>
  <si>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</si>
  <si>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</si>
  <si>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</si>
  <si>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</si>
  <si>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</si>
  <si>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</si>
  <si>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</si>
  <si>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</si>
  <si>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</si>
  <si>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</si>
  <si>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</si>
  <si>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</si>
  <si>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</si>
  <si>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</si>
  <si>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</si>
  <si>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</si>
  <si>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</si>
  <si>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</si>
  <si>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</si>
  <si>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</si>
  <si>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</si>
  <si>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</si>
  <si>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</si>
  <si>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</si>
  <si>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</si>
  <si>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</si>
  <si>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</si>
  <si>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</si>
  <si>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</si>
  <si>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</si>
  <si>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</si>
  <si>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</si>
  <si>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</si>
  <si>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</si>
  <si>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</si>
  <si>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</si>
  <si>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</si>
  <si>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</si>
  <si>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</si>
  <si>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</si>
  <si>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</si>
  <si>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</si>
  <si>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</si>
  <si>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</si>
  <si>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</si>
  <si>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</si>
  <si>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</si>
  <si>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</si>
  <si>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</si>
  <si>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</si>
  <si>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</si>
  <si>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</si>
  <si>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PI-1523 (Rev. 6-10)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</si>
  <si>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2010 Annual Report</t>
    </r>
  </si>
  <si>
    <t>Treasurer for the year ending June 30, 2010</t>
  </si>
  <si>
    <t>position and operations on and for the period ending June 30, 2010.</t>
  </si>
  <si>
    <t>2009-10</t>
  </si>
  <si>
    <t>2011-12</t>
  </si>
  <si>
    <t>223 W Park Street</t>
  </si>
  <si>
    <t>Gillett</t>
  </si>
  <si>
    <t>WI</t>
  </si>
  <si>
    <t>Don Schroeder</t>
  </si>
  <si>
    <t>6/30/2010</t>
  </si>
  <si>
    <t>The F &amp; D Companies</t>
  </si>
  <si>
    <t>Pupil support                              (21XXXX)</t>
  </si>
  <si>
    <t>Instructional staff support             (22XXXX)</t>
  </si>
  <si>
    <t>General administration                (23XXXX)</t>
  </si>
  <si>
    <t>Maintenance/operations    (253XXX) (254XXX)</t>
  </si>
  <si>
    <t>Student transportation                 (256XXX)</t>
  </si>
  <si>
    <t>Sharon Quade</t>
  </si>
  <si>
    <t>COST CENTER 25 COST OF SUPPORT STAFF*</t>
  </si>
  <si>
    <t>*Includes Administrator salary/fringe expenses-CESA 8 does not have a direct cost method in place</t>
  </si>
  <si>
    <t>to cover these expenditures. Local districts contribute, but need method to charge federal &amp; state projects.</t>
  </si>
  <si>
    <t>N22240 Hansen Road, Niagara  WI  54151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</si>
</sst>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6" fontId="14" fillId="0" borderId="19" xfId="0" applyNumberFormat="1" applyFont="1" applyBorder="1" applyAlignment="1">
      <alignment/>
    </xf>
    <xf numFmtId="0" fontId="14" fillId="0" borderId="0" xfId="0" applyFont="1" applyAlignment="1" quotePrefix="1">
      <alignment/>
    </xf>
    <xf numFmtId="2" fontId="0" fillId="0" borderId="22" xfId="0" applyNumberFormat="1" applyBorder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371475</xdr:colOff>
      <xdr:row>3</xdr:row>
      <xdr:rowOff>133350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  <col min="9" max="9" width="10.140625" style="0" customWidth="1"/>
  </cols>
  <sheetData>
    <row r="1" spans="3:11" ht="12.75">
      <c r="C1" s="63" t="s">
        <v>235</v>
      </c>
      <c r="D1" s="63"/>
      <c r="H1" s="61" t="s">
        <v>271</v>
      </c>
      <c r="I1" s="62"/>
      <c r="J1" s="62"/>
      <c r="K1" s="62"/>
    </row>
    <row r="2" spans="3:15" ht="12.75">
      <c r="C2" s="64" t="s">
        <v>236</v>
      </c>
      <c r="D2" s="63"/>
      <c r="H2" s="78" t="s">
        <v>255</v>
      </c>
      <c r="I2" s="117" t="s">
        <v>270</v>
      </c>
      <c r="J2" s="118"/>
      <c r="K2" s="118"/>
      <c r="L2" s="118"/>
      <c r="M2" s="118"/>
      <c r="N2" s="62"/>
      <c r="O2" s="62"/>
    </row>
    <row r="3" spans="3:15" ht="12.75">
      <c r="C3" s="63" t="s">
        <v>272</v>
      </c>
      <c r="D3" s="63"/>
      <c r="I3" s="118"/>
      <c r="J3" s="118"/>
      <c r="K3" s="118"/>
      <c r="L3" s="118"/>
      <c r="M3" s="118"/>
      <c r="N3" s="62"/>
      <c r="O3" s="62"/>
    </row>
    <row r="4" spans="8:15" ht="12.75">
      <c r="H4" s="78" t="s">
        <v>254</v>
      </c>
      <c r="I4" s="117" t="s">
        <v>269</v>
      </c>
      <c r="J4" s="118"/>
      <c r="K4" s="118"/>
      <c r="L4" s="118"/>
      <c r="M4" s="118"/>
      <c r="N4" s="79"/>
      <c r="O4" s="79"/>
    </row>
    <row r="5" spans="8:15" ht="12.75">
      <c r="H5" s="78"/>
      <c r="I5" s="118"/>
      <c r="J5" s="118"/>
      <c r="K5" s="118"/>
      <c r="L5" s="118"/>
      <c r="M5" s="118"/>
      <c r="N5" s="79"/>
      <c r="O5" s="79"/>
    </row>
    <row r="6" spans="8:15" ht="12.75">
      <c r="H6" s="62"/>
      <c r="I6" s="110" t="s">
        <v>268</v>
      </c>
      <c r="J6" s="62"/>
      <c r="L6" s="79"/>
      <c r="M6" s="79"/>
      <c r="N6" s="79"/>
      <c r="O6" s="79"/>
    </row>
    <row r="7" spans="1:13" s="62" customFormat="1" ht="11.25">
      <c r="A7" s="112"/>
      <c r="B7" s="71"/>
      <c r="C7" s="71"/>
      <c r="D7" s="71"/>
      <c r="E7" s="71"/>
      <c r="F7" s="71"/>
      <c r="G7" s="71"/>
      <c r="I7" s="111" t="s">
        <v>273</v>
      </c>
      <c r="L7" s="79"/>
      <c r="M7" s="71"/>
    </row>
    <row r="8" spans="1:13" s="62" customFormat="1" ht="12" thickBot="1">
      <c r="A8" s="81"/>
      <c r="B8" s="66"/>
      <c r="C8" s="66"/>
      <c r="D8" s="66"/>
      <c r="E8" s="66"/>
      <c r="F8" s="66"/>
      <c r="G8" s="66"/>
      <c r="I8" s="111"/>
      <c r="L8" s="79"/>
      <c r="M8" s="66"/>
    </row>
    <row r="9" spans="1:13" s="62" customFormat="1" ht="11.25" customHeight="1" thickTop="1">
      <c r="A9" s="71" t="s">
        <v>48</v>
      </c>
      <c r="B9" s="87">
        <v>8</v>
      </c>
      <c r="C9" s="71"/>
      <c r="D9" s="71"/>
      <c r="E9" s="71"/>
      <c r="F9" s="71"/>
      <c r="G9" s="71"/>
      <c r="H9" s="73"/>
      <c r="I9" s="73"/>
      <c r="J9" s="73"/>
      <c r="K9" s="73"/>
      <c r="L9" s="73"/>
      <c r="M9" s="71"/>
    </row>
    <row r="10" s="62" customFormat="1" ht="11.25">
      <c r="C10" s="65"/>
    </row>
    <row r="11" spans="1:13" s="62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="62" customFormat="1" ht="14.25" customHeight="1" thickTop="1">
      <c r="A12" s="62" t="s">
        <v>237</v>
      </c>
    </row>
    <row r="13" s="62" customFormat="1" ht="11.25">
      <c r="C13" s="62" t="s">
        <v>278</v>
      </c>
    </row>
    <row r="14" spans="1:13" s="62" customFormat="1" ht="11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2" s="62" customFormat="1" ht="14.25" customHeight="1">
      <c r="A15" s="62" t="s">
        <v>238</v>
      </c>
      <c r="J15" s="68" t="s">
        <v>240</v>
      </c>
      <c r="K15" s="69"/>
      <c r="L15" s="68" t="s">
        <v>239</v>
      </c>
    </row>
    <row r="16" spans="3:12" s="62" customFormat="1" ht="11.25">
      <c r="C16" s="62" t="s">
        <v>279</v>
      </c>
      <c r="J16" s="70" t="s">
        <v>280</v>
      </c>
      <c r="K16" s="71"/>
      <c r="L16" s="70">
        <v>54124</v>
      </c>
    </row>
    <row r="17" spans="1:13" s="62" customFormat="1" ht="12" thickBot="1">
      <c r="A17" s="66"/>
      <c r="B17" s="66"/>
      <c r="C17" s="66"/>
      <c r="D17" s="66"/>
      <c r="E17" s="66"/>
      <c r="F17" s="66"/>
      <c r="G17" s="66"/>
      <c r="H17" s="66"/>
      <c r="I17" s="66"/>
      <c r="J17" s="72"/>
      <c r="K17" s="66"/>
      <c r="L17" s="72"/>
      <c r="M17" s="66"/>
    </row>
    <row r="18" spans="1:8" s="62" customFormat="1" ht="14.25" customHeight="1" thickTop="1">
      <c r="A18" s="62" t="s">
        <v>274</v>
      </c>
      <c r="G18" s="73"/>
      <c r="H18" s="74" t="s">
        <v>241</v>
      </c>
    </row>
    <row r="19" spans="1:9" s="62" customFormat="1" ht="11.25">
      <c r="A19" s="62" t="s">
        <v>281</v>
      </c>
      <c r="G19" s="71"/>
      <c r="H19" s="70"/>
      <c r="I19" s="62" t="s">
        <v>293</v>
      </c>
    </row>
    <row r="20" spans="1:13" s="62" customFormat="1" ht="11.25">
      <c r="A20" s="67"/>
      <c r="B20" s="67"/>
      <c r="C20" s="67"/>
      <c r="D20" s="67"/>
      <c r="E20" s="67"/>
      <c r="F20" s="67"/>
      <c r="G20" s="67"/>
      <c r="H20" s="75"/>
      <c r="I20" s="67"/>
      <c r="J20" s="67"/>
      <c r="K20" s="67"/>
      <c r="L20" s="67"/>
      <c r="M20" s="67"/>
    </row>
    <row r="21" s="62" customFormat="1" ht="14.25" customHeight="1">
      <c r="F21" s="61" t="s">
        <v>244</v>
      </c>
    </row>
    <row r="22" spans="1:6" s="62" customFormat="1" ht="11.25">
      <c r="A22" s="62" t="s">
        <v>242</v>
      </c>
      <c r="B22" s="76"/>
      <c r="C22" s="62" t="s">
        <v>243</v>
      </c>
      <c r="E22" s="76"/>
      <c r="F22" s="62" t="s">
        <v>245</v>
      </c>
    </row>
    <row r="23" spans="2:6" s="62" customFormat="1" ht="11.25">
      <c r="B23" s="113">
        <v>250000</v>
      </c>
      <c r="C23" s="114" t="s">
        <v>282</v>
      </c>
      <c r="E23" s="76"/>
      <c r="F23" s="62" t="s">
        <v>283</v>
      </c>
    </row>
    <row r="24" spans="1:13" s="62" customFormat="1" ht="12" thickBot="1">
      <c r="A24" s="66"/>
      <c r="B24" s="77"/>
      <c r="C24" s="66"/>
      <c r="D24" s="66"/>
      <c r="E24" s="77"/>
      <c r="F24" s="66"/>
      <c r="G24" s="66"/>
      <c r="H24" s="66"/>
      <c r="I24" s="66"/>
      <c r="J24" s="66"/>
      <c r="K24" s="66"/>
      <c r="L24" s="66"/>
      <c r="M24" s="66"/>
    </row>
    <row r="25" s="62" customFormat="1" ht="13.5" customHeight="1" thickTop="1">
      <c r="F25" s="61" t="s">
        <v>246</v>
      </c>
    </row>
    <row r="26" spans="1:6" s="62" customFormat="1" ht="11.25">
      <c r="A26" s="62" t="s">
        <v>242</v>
      </c>
      <c r="B26" s="76"/>
      <c r="C26" s="62" t="s">
        <v>243</v>
      </c>
      <c r="E26" s="76"/>
      <c r="F26" s="62" t="s">
        <v>245</v>
      </c>
    </row>
    <row r="27" spans="2:6" s="62" customFormat="1" ht="11.25">
      <c r="B27" s="113">
        <v>250000</v>
      </c>
      <c r="C27" s="114" t="s">
        <v>282</v>
      </c>
      <c r="E27" s="76"/>
      <c r="F27" s="62" t="s">
        <v>283</v>
      </c>
    </row>
    <row r="28" spans="1:13" s="62" customFormat="1" ht="12" thickBot="1">
      <c r="A28" s="66"/>
      <c r="B28" s="77"/>
      <c r="C28" s="66"/>
      <c r="D28" s="66"/>
      <c r="E28" s="77"/>
      <c r="F28" s="66"/>
      <c r="G28" s="66"/>
      <c r="H28" s="66"/>
      <c r="I28" s="66"/>
      <c r="J28" s="66"/>
      <c r="K28" s="66"/>
      <c r="L28" s="66"/>
      <c r="M28" s="66"/>
    </row>
    <row r="29" s="62" customFormat="1" ht="14.25" customHeight="1" thickTop="1">
      <c r="A29" s="61" t="s">
        <v>247</v>
      </c>
    </row>
    <row r="30" s="62" customFormat="1" ht="11.25">
      <c r="A30" s="62" t="s">
        <v>248</v>
      </c>
    </row>
    <row r="31" spans="1:13" s="62" customFormat="1" ht="11.25">
      <c r="A31" s="71" t="s">
        <v>249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62" customFormat="1" ht="11.25">
      <c r="A32" s="67" t="s">
        <v>275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2" s="62" customFormat="1" ht="14.25" customHeight="1">
      <c r="A33" s="62" t="s">
        <v>250</v>
      </c>
      <c r="L33" s="68" t="s">
        <v>253</v>
      </c>
    </row>
    <row r="34" s="62" customFormat="1" ht="11.25">
      <c r="L34" s="70"/>
    </row>
    <row r="35" spans="1:13" s="62" customFormat="1" ht="11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75"/>
      <c r="M35" s="67"/>
    </row>
    <row r="36" spans="1:12" s="62" customFormat="1" ht="14.25" customHeight="1">
      <c r="A36" s="62" t="s">
        <v>251</v>
      </c>
      <c r="L36" s="70" t="s">
        <v>253</v>
      </c>
    </row>
    <row r="37" s="62" customFormat="1" ht="11.25">
      <c r="L37" s="70"/>
    </row>
    <row r="38" spans="1:13" s="62" customFormat="1" ht="11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75"/>
      <c r="M38" s="67"/>
    </row>
    <row r="39" spans="1:12" s="62" customFormat="1" ht="14.25" customHeight="1">
      <c r="A39" s="62" t="s">
        <v>252</v>
      </c>
      <c r="L39" s="70" t="s">
        <v>253</v>
      </c>
    </row>
    <row r="40" s="62" customFormat="1" ht="11.25">
      <c r="L40" s="70"/>
    </row>
    <row r="41" spans="1:13" s="62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72"/>
      <c r="M41" s="66"/>
    </row>
    <row r="42" s="62" customFormat="1" ht="14.25" customHeight="1" thickTop="1"/>
    <row r="43" s="62" customFormat="1" ht="14.25" customHeight="1"/>
    <row r="44" spans="9:10" s="62" customFormat="1" ht="14.25" customHeight="1">
      <c r="I44" s="79"/>
      <c r="J44" s="79"/>
    </row>
    <row r="45" spans="9:10" s="62" customFormat="1" ht="11.25">
      <c r="I45" s="79"/>
      <c r="J45" s="79"/>
    </row>
    <row r="46" spans="4:10" s="62" customFormat="1" ht="11.25">
      <c r="D46" s="80"/>
      <c r="E46" s="79"/>
      <c r="F46" s="79"/>
      <c r="G46" s="79"/>
      <c r="H46" s="79"/>
      <c r="I46" s="79"/>
      <c r="J46" s="79"/>
    </row>
    <row r="47" s="62" customFormat="1" ht="11.25"/>
    <row r="48" s="62" customFormat="1" ht="11.25"/>
    <row r="49" s="62" customFormat="1" ht="11.2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2" customFormat="1" ht="11.25"/>
    <row r="62" s="62" customFormat="1" ht="11.25"/>
    <row r="63" s="62" customFormat="1" ht="11.25"/>
    <row r="64" s="62" customFormat="1" ht="11.25"/>
    <row r="65" s="62" customFormat="1" ht="11.25"/>
    <row r="66" s="62" customFormat="1" ht="11.25"/>
  </sheetData>
  <sheetProtection/>
  <mergeCells count="2">
    <mergeCell ref="I2:M3"/>
    <mergeCell ref="I4:M5"/>
  </mergeCells>
  <hyperlinks>
    <hyperlink ref="I6" r:id="rId1" display="dpisfsreports@dpi.state.wi.us"/>
  </hyperlinks>
  <printOptions/>
  <pageMargins left="0.5" right="0.42" top="0.58" bottom="1" header="0.38" footer="0.5"/>
  <pageSetup fitToHeight="1" fitToWidth="1"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169</v>
      </c>
    </row>
    <row r="2" ht="15.75">
      <c r="A2" s="43"/>
    </row>
    <row r="4" spans="1:13" ht="12.75">
      <c r="A4" s="19" t="s">
        <v>228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170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152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230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229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167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220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168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224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223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222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151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229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224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222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151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82" t="s">
        <v>48</v>
      </c>
      <c r="B1" s="88">
        <f>'Signature Page'!$B$9</f>
        <v>8</v>
      </c>
    </row>
    <row r="2" spans="1:2" ht="18">
      <c r="A2" s="9" t="s">
        <v>49</v>
      </c>
      <c r="B2" s="41" t="s">
        <v>276</v>
      </c>
    </row>
    <row r="3" spans="3:4" ht="18">
      <c r="C3" s="103" t="s">
        <v>0</v>
      </c>
      <c r="D3" s="11"/>
    </row>
    <row r="4" ht="15.75">
      <c r="C4" s="98" t="s">
        <v>41</v>
      </c>
    </row>
    <row r="5" ht="15.75">
      <c r="C5" s="1"/>
    </row>
    <row r="6" spans="2:4" ht="12.75">
      <c r="B6" s="58" t="s">
        <v>164</v>
      </c>
      <c r="C6" s="58" t="s">
        <v>166</v>
      </c>
      <c r="D6" s="59"/>
    </row>
    <row r="7" spans="2:4" ht="12.75">
      <c r="B7" s="60" t="s">
        <v>165</v>
      </c>
      <c r="C7" s="60" t="s">
        <v>58</v>
      </c>
      <c r="D7" s="60" t="s">
        <v>61</v>
      </c>
    </row>
    <row r="8" spans="2:4" ht="12.75">
      <c r="B8" s="58" t="s">
        <v>41</v>
      </c>
      <c r="C8" s="60" t="s">
        <v>59</v>
      </c>
      <c r="D8" s="60" t="s">
        <v>41</v>
      </c>
    </row>
    <row r="9" ht="12.75">
      <c r="A9" s="19" t="s">
        <v>1</v>
      </c>
    </row>
    <row r="10" spans="1:4" ht="12.75">
      <c r="A10" s="2" t="s">
        <v>2</v>
      </c>
      <c r="B10" s="12">
        <v>475027</v>
      </c>
      <c r="C10" s="5"/>
      <c r="D10" s="5">
        <f aca="true" t="shared" si="0" ref="D10:D18">+B10+C10</f>
        <v>475027</v>
      </c>
    </row>
    <row r="11" spans="1:4" ht="12.75">
      <c r="A11" s="2" t="s">
        <v>43</v>
      </c>
      <c r="B11" s="5">
        <f>10499528-397874</f>
        <v>10101654</v>
      </c>
      <c r="C11" s="5"/>
      <c r="D11" s="5">
        <f t="shared" si="0"/>
        <v>10101654</v>
      </c>
    </row>
    <row r="12" spans="1:4" ht="12.75">
      <c r="A12" s="2" t="s">
        <v>42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44</v>
      </c>
      <c r="B16" s="13">
        <v>0</v>
      </c>
      <c r="C16" s="5"/>
      <c r="D16" s="5">
        <f t="shared" si="0"/>
        <v>0</v>
      </c>
    </row>
    <row r="17" spans="1:4" ht="12.75">
      <c r="A17" s="2" t="s">
        <v>28</v>
      </c>
      <c r="B17" s="13">
        <v>47494</v>
      </c>
      <c r="C17" s="5"/>
      <c r="D17" s="5">
        <f t="shared" si="0"/>
        <v>47494</v>
      </c>
    </row>
    <row r="18" spans="1:4" ht="12.75">
      <c r="A18" s="2" t="s">
        <v>29</v>
      </c>
      <c r="B18" s="14">
        <v>0</v>
      </c>
      <c r="C18" s="5"/>
      <c r="D18" s="115">
        <f t="shared" si="0"/>
        <v>0</v>
      </c>
    </row>
    <row r="19" spans="1:4" ht="12.75">
      <c r="A19" s="4" t="s">
        <v>34</v>
      </c>
      <c r="B19" s="5">
        <f>SUM(B10:B18)</f>
        <v>10624175</v>
      </c>
      <c r="C19" s="5"/>
      <c r="D19" s="5">
        <f>SUM(D10:D18)</f>
        <v>10624175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182269</v>
      </c>
      <c r="C22" s="5"/>
      <c r="D22" s="5">
        <f>+B22+C22</f>
        <v>182269</v>
      </c>
    </row>
    <row r="23" spans="1:4" ht="12.75">
      <c r="A23" s="2" t="s">
        <v>7</v>
      </c>
      <c r="B23" s="14">
        <v>215605</v>
      </c>
      <c r="C23" s="5"/>
      <c r="D23" s="115">
        <f>+B23+C23</f>
        <v>215605</v>
      </c>
    </row>
    <row r="24" spans="1:4" ht="12.75">
      <c r="A24" s="4" t="s">
        <v>35</v>
      </c>
      <c r="B24" s="5">
        <f>SUM(B22:B23)</f>
        <v>397874</v>
      </c>
      <c r="C24" s="5"/>
      <c r="D24" s="5">
        <f>SUM(D22:D23)</f>
        <v>397874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30</v>
      </c>
      <c r="B27" s="12">
        <v>252449</v>
      </c>
      <c r="C27" s="5"/>
      <c r="D27" s="5">
        <f>+B27+C27</f>
        <v>252449</v>
      </c>
    </row>
    <row r="28" spans="1:4" ht="12.75">
      <c r="A28" s="2" t="s">
        <v>31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1820126</v>
      </c>
      <c r="C30" s="5"/>
      <c r="D30" s="115">
        <f>+B30+C30</f>
        <v>1820126</v>
      </c>
    </row>
    <row r="31" spans="1:4" ht="12.75">
      <c r="A31" s="4" t="s">
        <v>36</v>
      </c>
      <c r="B31" s="5">
        <f>SUM(B27:B30)</f>
        <v>2096700</v>
      </c>
      <c r="C31" s="5"/>
      <c r="D31" s="5">
        <f>SUM(D27:D30)</f>
        <v>2096700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320922</v>
      </c>
      <c r="C34" s="5"/>
      <c r="D34" s="5">
        <f>+B34+C34</f>
        <v>320922</v>
      </c>
    </row>
    <row r="35" spans="1:4" ht="12.75">
      <c r="A35" s="2" t="s">
        <v>45</v>
      </c>
      <c r="B35" s="12">
        <v>2153193</v>
      </c>
      <c r="C35" s="5"/>
      <c r="D35" s="5">
        <f>+B35+C35</f>
        <v>2153193</v>
      </c>
    </row>
    <row r="36" spans="1:4" ht="12.75">
      <c r="A36" s="2" t="s">
        <v>32</v>
      </c>
      <c r="B36" s="14">
        <v>309502</v>
      </c>
      <c r="C36" s="5"/>
      <c r="D36" s="115">
        <f>+B36+C36</f>
        <v>309502</v>
      </c>
    </row>
    <row r="37" spans="1:4" ht="12.75">
      <c r="A37" s="4" t="s">
        <v>37</v>
      </c>
      <c r="B37" s="5">
        <f>SUM(B34:B36)</f>
        <v>2783617</v>
      </c>
      <c r="C37" s="5"/>
      <c r="D37" s="5">
        <f>SUM(D34:D36)</f>
        <v>2783617</v>
      </c>
    </row>
    <row r="38" ht="12.75">
      <c r="C38" s="5"/>
    </row>
    <row r="39" spans="1:4" ht="12.75">
      <c r="A39" s="7" t="s">
        <v>33</v>
      </c>
      <c r="B39" s="8">
        <f>+B19+B24+B31+B37</f>
        <v>15902366</v>
      </c>
      <c r="C39" s="5"/>
      <c r="D39" s="8">
        <f>+D19+D24+D31+D37</f>
        <v>15902366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B7">
      <selection activeCell="K39" sqref="K39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82" t="s">
        <v>48</v>
      </c>
      <c r="B1" s="85">
        <f>'Signature Page'!$B$9</f>
        <v>8</v>
      </c>
    </row>
    <row r="2" spans="1:2" ht="18">
      <c r="A2" s="9" t="s">
        <v>49</v>
      </c>
      <c r="B2" s="41" t="s">
        <v>276</v>
      </c>
    </row>
    <row r="3" spans="3:10" ht="18">
      <c r="C3" s="103" t="s">
        <v>0</v>
      </c>
      <c r="D3" s="6"/>
      <c r="E3" s="6"/>
      <c r="F3" s="6"/>
      <c r="G3" s="6"/>
      <c r="H3" s="6"/>
      <c r="J3" s="10"/>
    </row>
    <row r="4" ht="15.75">
      <c r="C4" s="98" t="s">
        <v>46</v>
      </c>
    </row>
    <row r="5" ht="15.75">
      <c r="J5" s="1"/>
    </row>
    <row r="6" spans="9:11" ht="12.75">
      <c r="I6" s="58" t="s">
        <v>215</v>
      </c>
      <c r="J6" s="58" t="s">
        <v>217</v>
      </c>
      <c r="K6" s="59"/>
    </row>
    <row r="7" spans="2:11" ht="12.75">
      <c r="B7" s="6" t="s">
        <v>202</v>
      </c>
      <c r="C7" s="6" t="s">
        <v>203</v>
      </c>
      <c r="D7" s="6" t="s">
        <v>204</v>
      </c>
      <c r="E7" s="6" t="s">
        <v>205</v>
      </c>
      <c r="F7" s="6" t="s">
        <v>206</v>
      </c>
      <c r="G7" s="6" t="s">
        <v>207</v>
      </c>
      <c r="H7" s="6" t="s">
        <v>208</v>
      </c>
      <c r="I7" s="58" t="s">
        <v>214</v>
      </c>
      <c r="J7" s="60" t="s">
        <v>58</v>
      </c>
      <c r="K7" s="60" t="s">
        <v>219</v>
      </c>
    </row>
    <row r="8" spans="2:11" ht="12.75">
      <c r="B8" s="99"/>
      <c r="C8" s="100" t="s">
        <v>209</v>
      </c>
      <c r="D8" s="100" t="s">
        <v>210</v>
      </c>
      <c r="E8" s="100" t="s">
        <v>211</v>
      </c>
      <c r="F8" s="100" t="s">
        <v>212</v>
      </c>
      <c r="G8" s="99"/>
      <c r="H8" s="99"/>
      <c r="I8" s="60" t="s">
        <v>216</v>
      </c>
      <c r="J8" s="60" t="s">
        <v>218</v>
      </c>
      <c r="K8" s="60" t="s">
        <v>216</v>
      </c>
    </row>
    <row r="9" spans="1:8" ht="14.25">
      <c r="A9" s="101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47</v>
      </c>
      <c r="B10" s="55"/>
      <c r="C10" s="55"/>
      <c r="D10" s="95">
        <v>0</v>
      </c>
      <c r="E10" s="55"/>
      <c r="F10" s="55"/>
      <c r="G10" s="55"/>
      <c r="H10" s="55"/>
      <c r="I10" s="5">
        <f>SUM(B10:H10)</f>
        <v>0</v>
      </c>
      <c r="J10" s="94"/>
      <c r="K10" s="5">
        <f>+I10+J10</f>
        <v>0</v>
      </c>
    </row>
    <row r="11" spans="1:11" ht="12.75">
      <c r="A11" s="2" t="s">
        <v>24</v>
      </c>
      <c r="B11" s="96">
        <v>4052302</v>
      </c>
      <c r="C11" s="96">
        <v>1908746</v>
      </c>
      <c r="D11" s="96">
        <v>848711</v>
      </c>
      <c r="E11" s="96">
        <v>73056</v>
      </c>
      <c r="F11" s="96">
        <v>130573</v>
      </c>
      <c r="G11" s="96">
        <v>0</v>
      </c>
      <c r="H11" s="96">
        <v>974</v>
      </c>
      <c r="I11" s="17">
        <f>SUM(B11:H11)</f>
        <v>7014362</v>
      </c>
      <c r="J11" s="94"/>
      <c r="K11" s="17">
        <f>+I11+J11</f>
        <v>7014362</v>
      </c>
    </row>
    <row r="12" spans="1:11" ht="12.75">
      <c r="A12" s="4" t="s">
        <v>25</v>
      </c>
      <c r="B12" s="5">
        <f>SUM(B10:B11)</f>
        <v>4052302</v>
      </c>
      <c r="C12" s="5">
        <f aca="true" t="shared" si="0" ref="C12:H12">SUM(C10:C11)</f>
        <v>1908746</v>
      </c>
      <c r="D12" s="5">
        <f t="shared" si="0"/>
        <v>848711</v>
      </c>
      <c r="E12" s="5">
        <f t="shared" si="0"/>
        <v>73056</v>
      </c>
      <c r="F12" s="5">
        <f t="shared" si="0"/>
        <v>130573</v>
      </c>
      <c r="G12" s="5">
        <f t="shared" si="0"/>
        <v>0</v>
      </c>
      <c r="H12" s="5">
        <f t="shared" si="0"/>
        <v>974</v>
      </c>
      <c r="I12" s="5">
        <f>SUM(B12:H12)</f>
        <v>7014362</v>
      </c>
      <c r="J12" s="94"/>
      <c r="K12" s="5">
        <f>SUM(K10:K11)</f>
        <v>7014362</v>
      </c>
    </row>
    <row r="13" spans="1:10" ht="14.25">
      <c r="A13" s="101" t="s">
        <v>15</v>
      </c>
      <c r="J13" s="94"/>
    </row>
    <row r="14" spans="1:11" ht="12.75">
      <c r="A14" s="2" t="s">
        <v>284</v>
      </c>
      <c r="B14" s="95">
        <v>1309706</v>
      </c>
      <c r="C14" s="95">
        <v>497653</v>
      </c>
      <c r="D14" s="95">
        <v>428706</v>
      </c>
      <c r="E14" s="95">
        <v>9205</v>
      </c>
      <c r="F14" s="95">
        <v>1281</v>
      </c>
      <c r="G14" s="95">
        <v>0</v>
      </c>
      <c r="H14" s="95">
        <v>700</v>
      </c>
      <c r="I14" s="5">
        <f aca="true" t="shared" si="1" ref="I14:I20">SUM(B14:H14)</f>
        <v>2247251</v>
      </c>
      <c r="J14" s="94"/>
      <c r="K14" s="5">
        <f aca="true" t="shared" si="2" ref="K14:K19">+I14+J14</f>
        <v>2247251</v>
      </c>
    </row>
    <row r="15" spans="1:11" ht="12.75">
      <c r="A15" s="2" t="s">
        <v>285</v>
      </c>
      <c r="B15" s="95">
        <v>922196</v>
      </c>
      <c r="C15" s="95">
        <v>338461</v>
      </c>
      <c r="D15" s="95">
        <v>1055259</v>
      </c>
      <c r="E15" s="95">
        <v>117436</v>
      </c>
      <c r="F15" s="95">
        <v>568906</v>
      </c>
      <c r="G15" s="95">
        <v>0</v>
      </c>
      <c r="H15" s="95">
        <v>38878</v>
      </c>
      <c r="I15" s="91">
        <f t="shared" si="1"/>
        <v>3041136</v>
      </c>
      <c r="J15" s="94"/>
      <c r="K15" s="5">
        <f t="shared" si="2"/>
        <v>3041136</v>
      </c>
    </row>
    <row r="16" spans="1:11" ht="12.75">
      <c r="A16" s="2" t="s">
        <v>286</v>
      </c>
      <c r="B16" s="95">
        <v>234152</v>
      </c>
      <c r="C16" s="95">
        <v>80618</v>
      </c>
      <c r="D16" s="95">
        <v>95709</v>
      </c>
      <c r="E16" s="95">
        <v>2408</v>
      </c>
      <c r="F16" s="95">
        <v>0</v>
      </c>
      <c r="G16" s="95">
        <v>0</v>
      </c>
      <c r="H16" s="95">
        <v>7788</v>
      </c>
      <c r="I16" s="91">
        <f t="shared" si="1"/>
        <v>420675</v>
      </c>
      <c r="J16" s="94"/>
      <c r="K16" s="5">
        <f t="shared" si="2"/>
        <v>420675</v>
      </c>
    </row>
    <row r="17" spans="1:11" ht="12.75">
      <c r="A17" s="2" t="s">
        <v>287</v>
      </c>
      <c r="B17" s="95">
        <v>32590</v>
      </c>
      <c r="C17" s="95">
        <v>11859</v>
      </c>
      <c r="D17" s="95">
        <v>86787</v>
      </c>
      <c r="E17" s="95">
        <v>15099</v>
      </c>
      <c r="F17" s="95">
        <v>1428</v>
      </c>
      <c r="G17" s="95">
        <v>0</v>
      </c>
      <c r="H17" s="95">
        <v>468</v>
      </c>
      <c r="I17" s="91">
        <f t="shared" si="1"/>
        <v>148231</v>
      </c>
      <c r="J17" s="94"/>
      <c r="K17" s="5">
        <f t="shared" si="2"/>
        <v>148231</v>
      </c>
    </row>
    <row r="18" spans="1:11" ht="12.75">
      <c r="A18" s="2" t="s">
        <v>288</v>
      </c>
      <c r="B18" s="95">
        <v>0</v>
      </c>
      <c r="C18" s="95">
        <v>0</v>
      </c>
      <c r="D18" s="95">
        <v>8409</v>
      </c>
      <c r="E18" s="95">
        <v>0</v>
      </c>
      <c r="F18" s="95">
        <v>0</v>
      </c>
      <c r="G18" s="95">
        <v>0</v>
      </c>
      <c r="H18" s="95">
        <v>0</v>
      </c>
      <c r="I18" s="91">
        <f t="shared" si="1"/>
        <v>8409</v>
      </c>
      <c r="J18" s="94"/>
      <c r="K18" s="5">
        <f t="shared" si="2"/>
        <v>8409</v>
      </c>
    </row>
    <row r="19" spans="1:11" ht="12.75">
      <c r="A19" s="2" t="s">
        <v>38</v>
      </c>
      <c r="B19" s="96">
        <v>132326</v>
      </c>
      <c r="C19" s="96">
        <v>115208</v>
      </c>
      <c r="D19" s="96">
        <v>36540</v>
      </c>
      <c r="E19" s="96">
        <v>8343</v>
      </c>
      <c r="F19" s="96">
        <v>38295</v>
      </c>
      <c r="G19" s="96">
        <v>0</v>
      </c>
      <c r="H19" s="96">
        <v>1300</v>
      </c>
      <c r="I19" s="17">
        <f t="shared" si="1"/>
        <v>332012</v>
      </c>
      <c r="J19" s="94"/>
      <c r="K19" s="17">
        <f t="shared" si="2"/>
        <v>332012</v>
      </c>
    </row>
    <row r="20" spans="1:11" ht="12.75">
      <c r="A20" s="4" t="s">
        <v>16</v>
      </c>
      <c r="B20" s="5">
        <f aca="true" t="shared" si="3" ref="B20:H20">SUM(B14:B19)</f>
        <v>2630970</v>
      </c>
      <c r="C20" s="5">
        <f t="shared" si="3"/>
        <v>1043799</v>
      </c>
      <c r="D20" s="5">
        <f t="shared" si="3"/>
        <v>1711410</v>
      </c>
      <c r="E20" s="5">
        <f t="shared" si="3"/>
        <v>152491</v>
      </c>
      <c r="F20" s="5">
        <f t="shared" si="3"/>
        <v>609910</v>
      </c>
      <c r="G20" s="5">
        <f t="shared" si="3"/>
        <v>0</v>
      </c>
      <c r="H20" s="5">
        <f t="shared" si="3"/>
        <v>49134</v>
      </c>
      <c r="I20" s="5">
        <f t="shared" si="1"/>
        <v>6197714</v>
      </c>
      <c r="J20" s="94"/>
      <c r="K20" s="5">
        <f>SUM(K14:K19)</f>
        <v>6197714</v>
      </c>
    </row>
    <row r="21" ht="12.75">
      <c r="J21" s="94"/>
    </row>
    <row r="22" spans="1:10" ht="14.25">
      <c r="A22" s="101" t="s">
        <v>17</v>
      </c>
      <c r="J22" s="94"/>
    </row>
    <row r="23" spans="1:11" ht="12.75">
      <c r="A23" s="2" t="s">
        <v>27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1">
        <f>SUM(B23:H23)</f>
        <v>0</v>
      </c>
      <c r="J23" s="94"/>
      <c r="K23" s="5">
        <f>+I23+J23</f>
        <v>0</v>
      </c>
    </row>
    <row r="24" spans="1:11" ht="12.75">
      <c r="A24" s="2" t="s">
        <v>213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1">
        <f>SUM(B24:H24)</f>
        <v>0</v>
      </c>
      <c r="J24" s="94"/>
      <c r="K24" s="5">
        <f>+I24+J24</f>
        <v>0</v>
      </c>
    </row>
    <row r="25" spans="1:11" ht="12.75">
      <c r="A25" s="2" t="s">
        <v>18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7">
        <f>SUM(B25:H25)</f>
        <v>0</v>
      </c>
      <c r="J25" s="94"/>
      <c r="K25" s="17">
        <f>+I25+J25</f>
        <v>0</v>
      </c>
    </row>
    <row r="26" spans="1:11" ht="12.75">
      <c r="A26" s="4" t="s">
        <v>19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94"/>
      <c r="K26" s="5">
        <f>SUM(K23:K25)</f>
        <v>0</v>
      </c>
    </row>
    <row r="27" spans="3:10" ht="12.75">
      <c r="C27" s="5"/>
      <c r="J27" s="94"/>
    </row>
    <row r="28" spans="1:10" ht="14.25">
      <c r="A28" s="101" t="s">
        <v>20</v>
      </c>
      <c r="B28" s="12"/>
      <c r="C28" s="12"/>
      <c r="D28" s="12"/>
      <c r="E28" s="12"/>
      <c r="F28" s="12"/>
      <c r="G28" s="12"/>
      <c r="H28" s="12"/>
      <c r="J28" s="94"/>
    </row>
    <row r="29" spans="1:11" ht="12.75">
      <c r="A29" s="2" t="s">
        <v>21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5">
        <f>SUM(B29:H29)</f>
        <v>0</v>
      </c>
      <c r="J29" s="94"/>
      <c r="K29" s="5">
        <f>+I29+J29</f>
        <v>0</v>
      </c>
    </row>
    <row r="30" spans="1:11" ht="12.75">
      <c r="A30" s="2" t="s">
        <v>22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5">
        <f>SUM(B30:H30)</f>
        <v>0</v>
      </c>
      <c r="J30" s="94"/>
      <c r="K30" s="5">
        <f>+I30+J30</f>
        <v>0</v>
      </c>
    </row>
    <row r="31" spans="1:11" ht="12.75">
      <c r="A31" s="2" t="s">
        <v>23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/>
      <c r="I31" s="17">
        <f>SUM(B31:H31)</f>
        <v>0</v>
      </c>
      <c r="J31" s="94"/>
      <c r="K31" s="17">
        <f>+I31+J31</f>
        <v>0</v>
      </c>
    </row>
    <row r="32" spans="1:11" ht="12.75">
      <c r="A32" s="4" t="s">
        <v>26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94"/>
      <c r="K32" s="5">
        <f>SUM(K29:K31)</f>
        <v>0</v>
      </c>
    </row>
    <row r="33" ht="12.75">
      <c r="J33" s="94"/>
    </row>
    <row r="34" spans="1:10" ht="12.75">
      <c r="A34" s="19" t="s">
        <v>39</v>
      </c>
      <c r="G34" s="12"/>
      <c r="J34" s="94"/>
    </row>
    <row r="35" spans="1:11" ht="12.75">
      <c r="A35" s="2" t="s">
        <v>50</v>
      </c>
      <c r="G35" s="97">
        <v>0</v>
      </c>
      <c r="I35" s="92">
        <f>SUM(G35)</f>
        <v>0</v>
      </c>
      <c r="J35" s="94"/>
      <c r="K35" s="5">
        <f>+I35+J35</f>
        <v>0</v>
      </c>
    </row>
    <row r="36" spans="1:11" ht="12.75">
      <c r="A36" s="2" t="s">
        <v>51</v>
      </c>
      <c r="B36" s="3"/>
      <c r="C36" s="3"/>
      <c r="D36" s="3"/>
      <c r="E36" s="3"/>
      <c r="F36" s="3"/>
      <c r="G36" s="96">
        <v>0</v>
      </c>
      <c r="H36" s="3"/>
      <c r="I36" s="93">
        <f>SUM(G36)</f>
        <v>0</v>
      </c>
      <c r="J36" s="94"/>
      <c r="K36" s="17">
        <f>+I36+J36</f>
        <v>0</v>
      </c>
    </row>
    <row r="37" spans="1:11" ht="12.75">
      <c r="A37" s="7" t="s">
        <v>40</v>
      </c>
      <c r="D37" s="8"/>
      <c r="G37" s="56">
        <f>SUM(G35:G36)</f>
        <v>0</v>
      </c>
      <c r="I37" s="57">
        <f>SUM(G37)</f>
        <v>0</v>
      </c>
      <c r="J37" s="94"/>
      <c r="K37" s="5">
        <f>SUM(K35:K36)</f>
        <v>0</v>
      </c>
    </row>
    <row r="38" ht="12.75">
      <c r="J38" s="94"/>
    </row>
    <row r="39" spans="1:11" ht="13.5" thickBot="1">
      <c r="A39" t="s">
        <v>60</v>
      </c>
      <c r="I39" s="18">
        <f>+I12+I20+I26+I32+I37</f>
        <v>13212076</v>
      </c>
      <c r="J39" s="94"/>
      <c r="K39" s="18">
        <f>+K12+K20+K26+K32+K37</f>
        <v>13212076</v>
      </c>
    </row>
    <row r="40" ht="13.5" thickTop="1"/>
    <row r="41" spans="1:11" ht="12.75">
      <c r="A41" t="s">
        <v>256</v>
      </c>
      <c r="I41" s="89">
        <v>475027</v>
      </c>
      <c r="J41" s="90"/>
      <c r="K41" s="90">
        <f>+I41+J41</f>
        <v>475027</v>
      </c>
    </row>
    <row r="42" ht="12.75">
      <c r="I42" s="5"/>
    </row>
    <row r="43" spans="1:11" ht="12.75">
      <c r="A43" t="s">
        <v>257</v>
      </c>
      <c r="I43" s="5">
        <f>+I39+I41</f>
        <v>13687103</v>
      </c>
      <c r="K43" s="5">
        <f>+K39+K41</f>
        <v>13687103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82" t="s">
        <v>48</v>
      </c>
      <c r="B1" s="88">
        <f>'Signature Page'!$B$9</f>
        <v>8</v>
      </c>
    </row>
    <row r="2" spans="1:2" ht="18">
      <c r="A2" s="9" t="s">
        <v>49</v>
      </c>
      <c r="B2" s="41" t="s">
        <v>276</v>
      </c>
    </row>
    <row r="4" ht="18">
      <c r="B4" s="103" t="s">
        <v>0</v>
      </c>
    </row>
    <row r="5" ht="15.75">
      <c r="B5" s="98" t="s">
        <v>258</v>
      </c>
    </row>
    <row r="6" ht="12.75">
      <c r="C6" s="104"/>
    </row>
    <row r="7" spans="1:3" ht="12.75">
      <c r="A7" t="s">
        <v>259</v>
      </c>
      <c r="C7" s="104"/>
    </row>
    <row r="8" spans="1:3" ht="12.75">
      <c r="A8" t="s">
        <v>265</v>
      </c>
      <c r="C8" s="108">
        <f>47187.02+29689.11</f>
        <v>76876.13</v>
      </c>
    </row>
    <row r="9" spans="1:3" ht="12.75">
      <c r="A9" t="s">
        <v>266</v>
      </c>
      <c r="C9" s="108">
        <v>0</v>
      </c>
    </row>
    <row r="10" spans="1:3" ht="12.75">
      <c r="A10" t="s">
        <v>264</v>
      </c>
      <c r="C10" s="109">
        <v>3098.32</v>
      </c>
    </row>
    <row r="11" ht="12.75">
      <c r="C11" s="106"/>
    </row>
    <row r="12" ht="12.75">
      <c r="C12" s="105">
        <f>SUM(C8:C10)</f>
        <v>79974.45000000001</v>
      </c>
    </row>
    <row r="13" ht="12.75">
      <c r="C13" s="104"/>
    </row>
    <row r="14" spans="1:3" ht="12.75">
      <c r="A14" t="s">
        <v>260</v>
      </c>
      <c r="C14" s="104"/>
    </row>
    <row r="15" spans="1:3" ht="12.75">
      <c r="A15" t="s">
        <v>267</v>
      </c>
      <c r="C15" s="109">
        <f>146406.11</f>
        <v>146406.11</v>
      </c>
    </row>
    <row r="16" ht="12.75">
      <c r="C16" s="104"/>
    </row>
    <row r="17" spans="1:3" ht="12.75">
      <c r="A17" t="s">
        <v>261</v>
      </c>
      <c r="C17" s="104">
        <f>+C12-C15</f>
        <v>-66431.65999999997</v>
      </c>
    </row>
    <row r="18" ht="12.75">
      <c r="C18" s="104"/>
    </row>
    <row r="19" spans="1:3" ht="12.75">
      <c r="A19" t="s">
        <v>262</v>
      </c>
      <c r="C19" s="109">
        <v>137020.33</v>
      </c>
    </row>
    <row r="20" ht="12.75">
      <c r="C20" s="104"/>
    </row>
    <row r="21" spans="1:3" ht="13.5" thickBot="1">
      <c r="A21" t="s">
        <v>263</v>
      </c>
      <c r="C21" s="107">
        <f>+C17+C19</f>
        <v>70588.67000000001</v>
      </c>
    </row>
    <row r="22" ht="13.5" thickTop="1">
      <c r="C22" s="104"/>
    </row>
    <row r="23" ht="12.75">
      <c r="C23" s="104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82" t="s">
        <v>48</v>
      </c>
      <c r="B1" s="85">
        <f>'Signature Page'!$B$9</f>
        <v>8</v>
      </c>
    </row>
    <row r="2" spans="1:2" ht="18">
      <c r="A2" s="83" t="s">
        <v>49</v>
      </c>
      <c r="B2" s="86" t="s">
        <v>276</v>
      </c>
    </row>
    <row r="3" ht="18">
      <c r="A3" s="15" t="s">
        <v>52</v>
      </c>
    </row>
    <row r="5" ht="15">
      <c r="A5" s="42" t="s">
        <v>55</v>
      </c>
    </row>
    <row r="7" spans="1:3" ht="12.75">
      <c r="A7" s="102" t="s">
        <v>53</v>
      </c>
      <c r="B7" s="102" t="s">
        <v>56</v>
      </c>
      <c r="C7" s="102" t="s">
        <v>54</v>
      </c>
    </row>
    <row r="24" spans="1:2" ht="15">
      <c r="A24" s="42" t="s">
        <v>6</v>
      </c>
      <c r="B24" s="16"/>
    </row>
    <row r="26" spans="1:3" ht="12.75">
      <c r="A26" s="102" t="s">
        <v>48</v>
      </c>
      <c r="B26" s="6" t="s">
        <v>56</v>
      </c>
      <c r="C26" s="102" t="s">
        <v>54</v>
      </c>
    </row>
    <row r="42" ht="15">
      <c r="A42" s="42" t="s">
        <v>57</v>
      </c>
    </row>
    <row r="44" spans="1:3" ht="12.75">
      <c r="A44" s="19" t="s">
        <v>53</v>
      </c>
      <c r="B44" s="58" t="s">
        <v>56</v>
      </c>
      <c r="C44" s="102" t="s">
        <v>54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231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62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63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64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65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66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67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68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182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192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187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186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225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226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227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189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188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185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183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193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194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195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196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197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184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198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199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200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201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191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190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1"/>
  <sheetViews>
    <sheetView zoomScalePageLayoutView="0" workbookViewId="0" topLeftCell="A1">
      <pane ySplit="9" topLeftCell="A61" activePane="bottomLeft" state="frozen"/>
      <selection pane="topLeft" activeCell="B18" sqref="B18"/>
      <selection pane="bottomLeft" activeCell="F66" sqref="F66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82" t="s">
        <v>48</v>
      </c>
      <c r="B1" s="85">
        <f>'Signature Page'!$B$9</f>
        <v>8</v>
      </c>
    </row>
    <row r="2" spans="1:2" ht="18">
      <c r="A2" s="83" t="s">
        <v>49</v>
      </c>
      <c r="B2" s="86" t="s">
        <v>276</v>
      </c>
    </row>
    <row r="3" spans="1:2" ht="18">
      <c r="A3" s="83"/>
      <c r="B3" s="84"/>
    </row>
    <row r="4" spans="1:6" ht="12.75">
      <c r="A4" s="21" t="s">
        <v>69</v>
      </c>
      <c r="E4" t="s">
        <v>70</v>
      </c>
      <c r="F4" t="s">
        <v>289</v>
      </c>
    </row>
    <row r="5" spans="1:3" ht="12.75">
      <c r="A5" s="21" t="s">
        <v>233</v>
      </c>
      <c r="C5" t="s">
        <v>277</v>
      </c>
    </row>
    <row r="6" spans="1:6" ht="12.75">
      <c r="A6" s="21" t="s">
        <v>232</v>
      </c>
      <c r="E6" t="s">
        <v>71</v>
      </c>
      <c r="F6" s="116">
        <f ca="1">NOW()</f>
        <v>41278.53113368055</v>
      </c>
    </row>
    <row r="8" spans="1:9" ht="12.75">
      <c r="A8" s="21" t="s">
        <v>81</v>
      </c>
      <c r="E8" s="22" t="s">
        <v>72</v>
      </c>
      <c r="F8" s="22" t="s">
        <v>72</v>
      </c>
      <c r="G8" s="22" t="s">
        <v>73</v>
      </c>
      <c r="H8" s="22" t="s">
        <v>74</v>
      </c>
      <c r="I8" s="22" t="s">
        <v>75</v>
      </c>
    </row>
    <row r="9" spans="1:9" ht="12.75">
      <c r="A9" s="21" t="s">
        <v>172</v>
      </c>
      <c r="B9" s="21" t="s">
        <v>76</v>
      </c>
      <c r="C9" s="21" t="s">
        <v>77</v>
      </c>
      <c r="D9" s="21" t="s">
        <v>78</v>
      </c>
      <c r="E9" s="22" t="s">
        <v>79</v>
      </c>
      <c r="F9" s="22" t="s">
        <v>80</v>
      </c>
      <c r="G9" s="22" t="s">
        <v>81</v>
      </c>
      <c r="H9" s="22" t="s">
        <v>81</v>
      </c>
      <c r="I9" s="22" t="s">
        <v>81</v>
      </c>
    </row>
    <row r="11" spans="1:9" ht="12.75">
      <c r="A11" s="23" t="s">
        <v>82</v>
      </c>
      <c r="B11" s="23" t="s">
        <v>83</v>
      </c>
      <c r="C11" s="23" t="s">
        <v>84</v>
      </c>
      <c r="D11" s="21" t="s">
        <v>85</v>
      </c>
      <c r="E11" s="24"/>
      <c r="F11" s="24"/>
      <c r="G11" s="25">
        <f>+I11</f>
        <v>166589</v>
      </c>
      <c r="H11" s="26"/>
      <c r="I11" s="25">
        <f>160849+5740</f>
        <v>166589</v>
      </c>
    </row>
    <row r="12" spans="1:9" ht="12.75">
      <c r="A12" s="23" t="s">
        <v>82</v>
      </c>
      <c r="B12" s="23" t="s">
        <v>83</v>
      </c>
      <c r="C12" s="23" t="s">
        <v>86</v>
      </c>
      <c r="D12" s="21" t="s">
        <v>175</v>
      </c>
      <c r="E12" s="24"/>
      <c r="F12" s="24"/>
      <c r="G12" s="25">
        <f>+I12</f>
        <v>54075.130000000005</v>
      </c>
      <c r="H12" s="24"/>
      <c r="I12" s="25">
        <f>53635.91+439.22</f>
        <v>54075.130000000005</v>
      </c>
    </row>
    <row r="13" spans="1:9" ht="12.75">
      <c r="A13" s="23" t="s">
        <v>82</v>
      </c>
      <c r="B13" s="23" t="s">
        <v>83</v>
      </c>
      <c r="C13" s="23" t="s">
        <v>87</v>
      </c>
      <c r="D13" s="21" t="s">
        <v>88</v>
      </c>
      <c r="E13" s="25">
        <f>+I13</f>
        <v>9539</v>
      </c>
      <c r="F13" s="25">
        <f>+I13</f>
        <v>9539</v>
      </c>
      <c r="G13" s="24"/>
      <c r="H13" s="24"/>
      <c r="I13" s="25">
        <f>9539</f>
        <v>9539</v>
      </c>
    </row>
    <row r="14" spans="1:9" ht="12.75">
      <c r="A14" s="23" t="s">
        <v>82</v>
      </c>
      <c r="B14" s="23" t="s">
        <v>83</v>
      </c>
      <c r="C14" s="23" t="s">
        <v>89</v>
      </c>
      <c r="D14" s="21" t="s">
        <v>90</v>
      </c>
      <c r="E14" s="24"/>
      <c r="F14" s="25">
        <f>+I14</f>
        <v>2332</v>
      </c>
      <c r="G14" s="24"/>
      <c r="H14" s="26"/>
      <c r="I14" s="25">
        <f>2332</f>
        <v>2332</v>
      </c>
    </row>
    <row r="15" spans="1:9" ht="12.75">
      <c r="A15" s="23" t="s">
        <v>82</v>
      </c>
      <c r="B15" s="23" t="s">
        <v>83</v>
      </c>
      <c r="C15" s="23" t="s">
        <v>91</v>
      </c>
      <c r="D15" s="21" t="s">
        <v>92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82</v>
      </c>
      <c r="B16" s="23" t="s">
        <v>83</v>
      </c>
      <c r="C16" s="23" t="s">
        <v>93</v>
      </c>
      <c r="D16" s="21" t="s">
        <v>174</v>
      </c>
      <c r="E16" s="24"/>
      <c r="F16" s="24"/>
      <c r="G16" s="25">
        <f>+I16</f>
        <v>18916</v>
      </c>
      <c r="H16" s="26"/>
      <c r="I16" s="25">
        <f>7365+1182+3265+5491+1613</f>
        <v>18916</v>
      </c>
    </row>
    <row r="17" spans="1:9" ht="12.75">
      <c r="A17" s="23" t="s">
        <v>82</v>
      </c>
      <c r="B17" s="23" t="s">
        <v>83</v>
      </c>
      <c r="C17" s="23" t="s">
        <v>94</v>
      </c>
      <c r="D17" s="21" t="s">
        <v>95</v>
      </c>
      <c r="E17" s="25">
        <f>+I17</f>
        <v>1853</v>
      </c>
      <c r="F17" s="25">
        <f>+I17</f>
        <v>1853</v>
      </c>
      <c r="G17" s="24"/>
      <c r="H17" s="24"/>
      <c r="I17" s="25">
        <f>29+14+1275+518+15+2</f>
        <v>1853</v>
      </c>
    </row>
    <row r="18" spans="1:9" ht="12.75">
      <c r="A18" s="23" t="s">
        <v>82</v>
      </c>
      <c r="B18" s="23" t="s">
        <v>83</v>
      </c>
      <c r="C18" s="23" t="s">
        <v>96</v>
      </c>
      <c r="D18" s="21" t="s">
        <v>173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82</v>
      </c>
      <c r="B19" s="23" t="s">
        <v>83</v>
      </c>
      <c r="C19" s="23" t="s">
        <v>97</v>
      </c>
      <c r="D19" s="21" t="s">
        <v>176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82</v>
      </c>
      <c r="B20" s="23" t="s">
        <v>83</v>
      </c>
      <c r="C20" s="23" t="s">
        <v>98</v>
      </c>
      <c r="D20" s="21" t="s">
        <v>177</v>
      </c>
      <c r="E20" s="24"/>
      <c r="F20" s="24"/>
      <c r="G20" s="24"/>
      <c r="H20" s="25">
        <f>+I20</f>
        <v>4814</v>
      </c>
      <c r="I20" s="25">
        <f>4494+320</f>
        <v>4814</v>
      </c>
    </row>
    <row r="21" spans="1:9" s="45" customFormat="1" ht="12.75">
      <c r="A21" s="46" t="s">
        <v>82</v>
      </c>
      <c r="B21" s="46" t="s">
        <v>83</v>
      </c>
      <c r="C21" s="46" t="s">
        <v>99</v>
      </c>
      <c r="D21" s="47" t="s">
        <v>100</v>
      </c>
      <c r="E21" s="44">
        <f>+I21</f>
        <v>35613</v>
      </c>
      <c r="F21" s="44">
        <f>+I21</f>
        <v>35613</v>
      </c>
      <c r="G21" s="44"/>
      <c r="H21" s="44"/>
      <c r="I21" s="44">
        <f>6661+2168+4775+4501+9414+3882+206+1177+481+192+2+41+358+920+8+21+804+2</f>
        <v>35613</v>
      </c>
    </row>
    <row r="22" spans="1:9" ht="12.75">
      <c r="A22" s="23" t="s">
        <v>82</v>
      </c>
      <c r="B22" s="23" t="s">
        <v>83</v>
      </c>
      <c r="C22" s="23" t="s">
        <v>101</v>
      </c>
      <c r="D22" s="21" t="s">
        <v>178</v>
      </c>
      <c r="E22" s="25">
        <f>+I22</f>
        <v>2139</v>
      </c>
      <c r="F22" s="25">
        <f>+I22</f>
        <v>2139</v>
      </c>
      <c r="G22" s="24"/>
      <c r="H22" s="24"/>
      <c r="I22" s="25">
        <f>1754+385</f>
        <v>2139</v>
      </c>
    </row>
    <row r="23" spans="1:9" ht="12.75">
      <c r="A23" s="23" t="s">
        <v>82</v>
      </c>
      <c r="B23" s="23" t="s">
        <v>83</v>
      </c>
      <c r="C23" s="23" t="s">
        <v>102</v>
      </c>
      <c r="D23" s="21" t="s">
        <v>147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82</v>
      </c>
      <c r="B24" s="48" t="s">
        <v>83</v>
      </c>
      <c r="C24" s="48" t="s">
        <v>103</v>
      </c>
      <c r="D24" s="49" t="s">
        <v>179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82</v>
      </c>
      <c r="B25" s="50" t="s">
        <v>83</v>
      </c>
      <c r="C25" s="50" t="s">
        <v>104</v>
      </c>
      <c r="D25" s="51" t="s">
        <v>105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.75">
      <c r="A26" s="48" t="s">
        <v>82</v>
      </c>
      <c r="B26" s="48" t="s">
        <v>83</v>
      </c>
      <c r="C26" s="48" t="s">
        <v>106</v>
      </c>
      <c r="D26" s="49" t="s">
        <v>107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82</v>
      </c>
      <c r="B27" s="23" t="s">
        <v>83</v>
      </c>
      <c r="C27" s="23" t="s">
        <v>108</v>
      </c>
      <c r="D27" s="21" t="s">
        <v>109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82</v>
      </c>
      <c r="B28" s="23" t="s">
        <v>83</v>
      </c>
      <c r="C28" s="23" t="s">
        <v>110</v>
      </c>
      <c r="D28" s="21" t="s">
        <v>111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82</v>
      </c>
      <c r="B29" s="23" t="s">
        <v>83</v>
      </c>
      <c r="C29" s="23" t="s">
        <v>112</v>
      </c>
      <c r="D29" s="21" t="s">
        <v>113</v>
      </c>
      <c r="E29" s="24"/>
      <c r="F29" s="24"/>
      <c r="G29" s="25">
        <f>+I29</f>
        <v>7788</v>
      </c>
      <c r="H29" s="24"/>
      <c r="I29" s="25">
        <f>7788</f>
        <v>7788</v>
      </c>
    </row>
    <row r="30" spans="1:9" ht="12.75">
      <c r="A30" s="46" t="s">
        <v>82</v>
      </c>
      <c r="B30" s="46" t="s">
        <v>114</v>
      </c>
      <c r="C30" s="46" t="s">
        <v>115</v>
      </c>
      <c r="D30" s="47" t="s">
        <v>180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82</v>
      </c>
      <c r="B32" s="23" t="s">
        <v>116</v>
      </c>
      <c r="C32" s="23" t="s">
        <v>115</v>
      </c>
      <c r="D32" s="21" t="s">
        <v>153</v>
      </c>
      <c r="E32" s="25">
        <f>SUM(E11:E31)</f>
        <v>49144</v>
      </c>
      <c r="F32" s="25">
        <f>SUM(F11:F31)</f>
        <v>51476</v>
      </c>
      <c r="G32" s="25">
        <f>SUM(G11:G31)</f>
        <v>247368.13</v>
      </c>
      <c r="H32" s="25">
        <f>SUM(H11:H31)</f>
        <v>4814</v>
      </c>
      <c r="I32" s="25">
        <f>SUM(I11:I31)</f>
        <v>303658.13</v>
      </c>
    </row>
    <row r="33" spans="1:9" ht="12.75">
      <c r="A33" s="23" t="s">
        <v>117</v>
      </c>
      <c r="B33" s="23" t="s">
        <v>116</v>
      </c>
      <c r="C33" s="23" t="s">
        <v>115</v>
      </c>
      <c r="D33" s="21" t="s">
        <v>118</v>
      </c>
      <c r="E33" s="24"/>
      <c r="F33" s="24"/>
      <c r="G33" s="25">
        <f>+I33</f>
        <v>252449</v>
      </c>
      <c r="H33" s="24"/>
      <c r="I33" s="25">
        <v>252449</v>
      </c>
    </row>
    <row r="34" spans="1:9" ht="12.75">
      <c r="A34" s="23" t="s">
        <v>119</v>
      </c>
      <c r="B34" s="23" t="s">
        <v>116</v>
      </c>
      <c r="C34" s="23" t="s">
        <v>115</v>
      </c>
      <c r="D34" s="21" t="s">
        <v>120</v>
      </c>
      <c r="E34" s="24"/>
      <c r="F34" s="24"/>
      <c r="G34" s="25">
        <f>+I34</f>
        <v>268999</v>
      </c>
      <c r="H34" s="24"/>
      <c r="I34" s="25">
        <v>268999</v>
      </c>
    </row>
    <row r="35" spans="1:9" ht="12.75">
      <c r="A35" s="23" t="s">
        <v>121</v>
      </c>
      <c r="B35" s="23" t="s">
        <v>116</v>
      </c>
      <c r="C35" s="23" t="s">
        <v>115</v>
      </c>
      <c r="D35" s="21" t="s">
        <v>122</v>
      </c>
      <c r="E35" s="24"/>
      <c r="F35" s="24"/>
      <c r="G35" s="25">
        <f>+I35</f>
        <v>1458592</v>
      </c>
      <c r="H35" s="24"/>
      <c r="I35" s="25">
        <f>1442003+16589</f>
        <v>1458592</v>
      </c>
    </row>
    <row r="36" spans="1:9" ht="12.75">
      <c r="A36" s="23" t="s">
        <v>123</v>
      </c>
      <c r="B36" s="23" t="s">
        <v>116</v>
      </c>
      <c r="C36" s="23" t="s">
        <v>115</v>
      </c>
      <c r="D36" s="21" t="s">
        <v>124</v>
      </c>
      <c r="E36" s="24"/>
      <c r="F36" s="24"/>
      <c r="G36" s="25">
        <f>+I36</f>
        <v>456429</v>
      </c>
      <c r="H36" s="24"/>
      <c r="I36" s="25">
        <f>442191+14238</f>
        <v>456429</v>
      </c>
    </row>
    <row r="37" spans="1:9" ht="12.75">
      <c r="A37" s="23" t="s">
        <v>125</v>
      </c>
      <c r="B37" s="23" t="s">
        <v>116</v>
      </c>
      <c r="C37" s="23" t="s">
        <v>115</v>
      </c>
      <c r="D37" s="21" t="s">
        <v>154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126</v>
      </c>
      <c r="B38" s="23" t="s">
        <v>116</v>
      </c>
      <c r="C38" s="23" t="s">
        <v>115</v>
      </c>
      <c r="D38" s="21" t="s">
        <v>155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127</v>
      </c>
      <c r="B39" s="23" t="s">
        <v>116</v>
      </c>
      <c r="C39" s="23" t="s">
        <v>115</v>
      </c>
      <c r="D39" s="21" t="s">
        <v>156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128</v>
      </c>
      <c r="B40" s="23" t="s">
        <v>116</v>
      </c>
      <c r="C40" s="23" t="s">
        <v>115</v>
      </c>
      <c r="D40" s="21" t="s">
        <v>157</v>
      </c>
      <c r="E40" s="24"/>
      <c r="F40" s="24"/>
      <c r="G40" s="25">
        <f>+I40</f>
        <v>1506809</v>
      </c>
      <c r="H40" s="24"/>
      <c r="I40" s="25">
        <v>1506809</v>
      </c>
    </row>
    <row r="41" spans="1:9" ht="12.75">
      <c r="A41" s="23" t="s">
        <v>129</v>
      </c>
      <c r="B41" s="23" t="s">
        <v>116</v>
      </c>
      <c r="C41" s="23" t="s">
        <v>115</v>
      </c>
      <c r="D41" s="21" t="s">
        <v>158</v>
      </c>
      <c r="E41" s="24"/>
      <c r="F41" s="24"/>
      <c r="G41" s="32" t="s">
        <v>130</v>
      </c>
      <c r="H41" s="25">
        <f>+I41</f>
        <v>77516</v>
      </c>
      <c r="I41" s="25">
        <v>77516</v>
      </c>
    </row>
    <row r="42" spans="1:9" ht="12.75">
      <c r="A42" s="23" t="s">
        <v>131</v>
      </c>
      <c r="B42" s="23" t="s">
        <v>116</v>
      </c>
      <c r="C42" s="23" t="s">
        <v>115</v>
      </c>
      <c r="D42" s="21" t="s">
        <v>159</v>
      </c>
      <c r="E42" s="24"/>
      <c r="F42" s="24"/>
      <c r="G42" s="24"/>
      <c r="H42" s="25">
        <f>+I42</f>
        <v>125230</v>
      </c>
      <c r="I42" s="25">
        <v>125230</v>
      </c>
    </row>
    <row r="43" spans="1:9" ht="12.75">
      <c r="A43" s="23">
        <v>94</v>
      </c>
      <c r="B43" s="23" t="s">
        <v>116</v>
      </c>
      <c r="C43" s="23" t="s">
        <v>115</v>
      </c>
      <c r="D43" s="21" t="s">
        <v>160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132</v>
      </c>
      <c r="B44" s="48" t="s">
        <v>116</v>
      </c>
      <c r="C44" s="48" t="s">
        <v>115</v>
      </c>
      <c r="D44" s="49" t="s">
        <v>161</v>
      </c>
      <c r="E44" s="26"/>
      <c r="F44" s="26"/>
      <c r="G44" s="30">
        <f>+I44</f>
        <v>8884769</v>
      </c>
      <c r="H44" s="26"/>
      <c r="I44" s="25">
        <v>8884769</v>
      </c>
    </row>
    <row r="45" spans="1:9" ht="12.75">
      <c r="A45" s="23" t="s">
        <v>133</v>
      </c>
      <c r="B45" s="23" t="s">
        <v>116</v>
      </c>
      <c r="C45" s="23" t="s">
        <v>115</v>
      </c>
      <c r="D45" s="21" t="s">
        <v>162</v>
      </c>
      <c r="E45" s="24"/>
      <c r="F45" s="24"/>
      <c r="G45" s="25">
        <f>+I45</f>
        <v>1511129</v>
      </c>
      <c r="H45" s="24"/>
      <c r="I45" s="25">
        <v>1511129</v>
      </c>
    </row>
    <row r="46" spans="1:9" ht="12.75">
      <c r="A46" s="23" t="s">
        <v>134</v>
      </c>
      <c r="B46" s="23" t="s">
        <v>116</v>
      </c>
      <c r="C46" s="23" t="s">
        <v>115</v>
      </c>
      <c r="D46" s="21" t="s">
        <v>163</v>
      </c>
      <c r="E46" s="24"/>
      <c r="F46" s="24"/>
      <c r="G46" s="25">
        <f>+I46</f>
        <v>11194</v>
      </c>
      <c r="H46" s="24"/>
      <c r="I46" s="25">
        <v>11194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75</v>
      </c>
      <c r="E48" s="25">
        <f>SUM(E32:E47)</f>
        <v>49144</v>
      </c>
      <c r="F48" s="25">
        <f>SUM(F32:F47)</f>
        <v>51476</v>
      </c>
      <c r="G48" s="25">
        <f>SUM(G32:G47)</f>
        <v>14597738.129999999</v>
      </c>
      <c r="H48" s="25">
        <f>SUM(H32:H47)</f>
        <v>207560</v>
      </c>
      <c r="I48" s="25">
        <f>SUM(I32:I47)</f>
        <v>14856774.129999999</v>
      </c>
    </row>
    <row r="51" ht="12.75">
      <c r="D51" s="21" t="s">
        <v>135</v>
      </c>
    </row>
    <row r="52" ht="12.75">
      <c r="I52" s="29" t="s">
        <v>130</v>
      </c>
    </row>
    <row r="53" spans="4:5" ht="12.75">
      <c r="D53" s="21" t="s">
        <v>80</v>
      </c>
      <c r="E53" s="33">
        <f>F48/G48</f>
        <v>0.003526299728189466</v>
      </c>
    </row>
    <row r="55" spans="4:5" ht="12.75">
      <c r="D55" s="21" t="s">
        <v>79</v>
      </c>
      <c r="E55" s="33">
        <f>E48/(+G48+F48-E48)</f>
        <v>0.00336601122887894</v>
      </c>
    </row>
    <row r="56" ht="9" customHeight="1"/>
    <row r="57" spans="4:5" ht="12.75">
      <c r="D57" s="20"/>
      <c r="E57" s="21"/>
    </row>
    <row r="58" ht="12.75">
      <c r="D58" s="21" t="s">
        <v>136</v>
      </c>
    </row>
    <row r="59" spans="4:7" ht="12.75">
      <c r="D59" s="39" t="s">
        <v>290</v>
      </c>
      <c r="E59">
        <v>214485</v>
      </c>
      <c r="F59">
        <v>214485</v>
      </c>
      <c r="G59">
        <v>0</v>
      </c>
    </row>
    <row r="60" spans="4:7" ht="12.75">
      <c r="D60" s="39" t="s">
        <v>137</v>
      </c>
      <c r="E60">
        <v>7788</v>
      </c>
      <c r="F60">
        <v>7788</v>
      </c>
      <c r="G60">
        <v>0</v>
      </c>
    </row>
    <row r="61" spans="4:7" ht="12.75">
      <c r="D61" s="39" t="s">
        <v>138</v>
      </c>
      <c r="E61">
        <v>9539</v>
      </c>
      <c r="F61">
        <v>9539</v>
      </c>
      <c r="G61">
        <v>0</v>
      </c>
    </row>
    <row r="62" spans="4:9" ht="12.75">
      <c r="D62" s="39" t="s">
        <v>139</v>
      </c>
      <c r="E62" s="22">
        <v>7175</v>
      </c>
      <c r="F62" s="22">
        <v>7175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140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141</v>
      </c>
    </row>
    <row r="65" spans="1:9" ht="12.75">
      <c r="A65" s="23"/>
      <c r="B65" s="23"/>
      <c r="C65" s="23"/>
      <c r="D65" s="40" t="s">
        <v>142</v>
      </c>
      <c r="E65" s="22">
        <v>63228</v>
      </c>
      <c r="F65" s="22">
        <v>63228</v>
      </c>
      <c r="G65" s="22">
        <v>0</v>
      </c>
      <c r="H65" s="25"/>
      <c r="I65" s="25"/>
    </row>
    <row r="66" spans="1:9" ht="12.75">
      <c r="A66" s="23"/>
      <c r="B66" s="23"/>
      <c r="C66" s="23"/>
      <c r="D66" s="39" t="s">
        <v>181</v>
      </c>
      <c r="E66" s="22">
        <v>0</v>
      </c>
      <c r="F66" s="22"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143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144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145</v>
      </c>
      <c r="E70" s="25">
        <v>0</v>
      </c>
      <c r="F70" s="25">
        <v>0</v>
      </c>
      <c r="G70" s="25">
        <v>0</v>
      </c>
      <c r="H70" s="25">
        <v>0</v>
      </c>
      <c r="I70" s="25"/>
    </row>
    <row r="71" spans="1:9" ht="12.75">
      <c r="A71" s="23"/>
      <c r="B71" s="23"/>
      <c r="C71" s="23"/>
      <c r="D71" s="39" t="s">
        <v>146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.75">
      <c r="A72" s="23"/>
      <c r="B72" s="23"/>
      <c r="C72" s="23"/>
      <c r="D72" s="39" t="s">
        <v>147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.75">
      <c r="A73" s="23"/>
      <c r="B73" s="23"/>
      <c r="C73" s="23"/>
      <c r="D73" s="39" t="s">
        <v>148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.75">
      <c r="A74" s="23"/>
      <c r="B74" s="23"/>
      <c r="C74" s="23"/>
      <c r="D74" s="39" t="s">
        <v>181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149</v>
      </c>
      <c r="E76" s="25">
        <f>+E48+SUM(E59:E67)-SUM(E69:E75)</f>
        <v>351359</v>
      </c>
      <c r="F76" s="25">
        <f>+F48+SUM(F59:F67)-SUM(F69:F75)</f>
        <v>353691</v>
      </c>
      <c r="G76" s="25">
        <f>+G48+SUM(G59:G67)-SUM(G69:G75)</f>
        <v>14597738.129999999</v>
      </c>
      <c r="H76" s="25">
        <f>+H48+SUM(H59:H67)-SUM(H69:H75)</f>
        <v>207560</v>
      </c>
      <c r="I76" s="25">
        <f>+I48+SUM(I59:I65)-SUM(I69:I73)</f>
        <v>14856774.129999999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150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80</v>
      </c>
      <c r="E80" s="33">
        <f>F76/G76</f>
        <v>0.024229164604146796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79</v>
      </c>
      <c r="E82" s="33">
        <f>E76/(+G76+F76-E76)</f>
        <v>0.024065569334357714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 t="s">
        <v>291</v>
      </c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 t="s">
        <v>292</v>
      </c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2010-11-11T20:27:22Z</cp:lastPrinted>
  <dcterms:created xsi:type="dcterms:W3CDTF">2001-10-16T14:04:43Z</dcterms:created>
  <dcterms:modified xsi:type="dcterms:W3CDTF">2013-01-04T18:44:49Z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