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1520" windowHeight="9320" tabRatio="731" activeTab="0"/>
  </bookViews>
  <sheets>
    <sheet name="Signature Page" sheetId="1" r:id="rId1"/>
    <sheet name="Directions" sheetId="2" r:id="rId2"/>
    <sheet name="Revenues" sheetId="3" r:id="rId3"/>
    <sheet name="REV reconcilation" sheetId="4" r:id="rId4"/>
    <sheet name="Expenses" sheetId="5" r:id="rId5"/>
    <sheet name="Employee Benefit Trust Fund" sheetId="6" r:id="rId6"/>
    <sheet name="Explanation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Area" localSheetId="3">'REV reconcilation'!$A$1:$E$65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<sst xmlns="http://schemas.openxmlformats.org/spreadsheetml/2006/main" count="507" uniqueCount="355">
  <si>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</si>
  <si>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</si>
  <si>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</si>
  <si>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</si>
  <si>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</si>
  <si>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</si>
  <si>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</si>
  <si>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</si>
  <si>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</si>
  <si>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</si>
  <si>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</si>
  <si>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</si>
  <si>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</si>
  <si>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</si>
  <si>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</si>
  <si>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</si>
  <si>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</si>
  <si>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</si>
  <si>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</si>
  <si>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</si>
  <si>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</si>
  <si>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</si>
  <si>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</si>
  <si>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</si>
  <si>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</si>
  <si>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</si>
  <si>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</si>
  <si>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</si>
  <si>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</si>
  <si>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</si>
  <si>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</si>
  <si>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</si>
  <si>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</si>
  <si>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</si>
  <si>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</si>
  <si>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</si>
  <si>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</si>
  <si>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</si>
  <si>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</si>
  <si>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</si>
  <si>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</si>
  <si>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</si>
  <si>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</si>
  <si>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</si>
  <si>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</si>
  <si>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</si>
  <si>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</si>
  <si>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</si>
  <si>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</si>
  <si>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</si>
  <si>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</si>
  <si>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</si>
  <si>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</si>
  <si>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</si>
  <si>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</si>
  <si>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</si>
  <si>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</si>
  <si>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</si>
  <si>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</si>
  <si>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</si>
  <si>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</si>
  <si>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</si>
  <si>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</si>
  <si>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</si>
  <si>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</si>
  <si>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</si>
  <si>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</si>
  <si>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</si>
  <si>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</si>
  <si>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</si>
  <si>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</si>
  <si>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</si>
  <si>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</si>
  <si>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</si>
  <si>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</si>
  <si>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</si>
  <si>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</si>
  <si>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</si>
  <si>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</si>
  <si>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</si>
  <si>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</si>
  <si>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</si>
  <si>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</si>
  <si>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</si>
  <si>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</si>
  <si>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</si>
  <si>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</si>
  <si>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</si>
  <si>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</si>
  <si>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</si>
  <si>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</si>
  <si>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</si>
  <si>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</si>
  <si>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</si>
  <si>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</si>
  <si>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</si>
  <si>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</si>
  <si>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</si>
  <si>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</si>
  <si>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</si>
  <si>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</si>
  <si>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</si>
  <si>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</si>
  <si>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</si>
  <si>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</si>
  <si>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</si>
  <si>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</si>
  <si>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</si>
  <si>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</si>
  <si>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</si>
  <si>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</si>
  <si>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</si>
  <si>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</si>
  <si>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</si>
  <si>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</si>
  <si>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</si>
  <si>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</si>
  <si>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</si>
  <si>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</si>
  <si>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</si>
  <si>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</si>
  <si>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</si>
  <si>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</si>
  <si>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</si>
  <si>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</si>
  <si>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</si>
  <si>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</si>
  <si>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</si>
  <si>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</si>
  <si>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</si>
  <si>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</si>
  <si>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</si>
  <si>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</si>
  <si>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</si>
  <si>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</si>
  <si>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</si>
  <si>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</si>
  <si>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</si>
  <si>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</si>
  <si>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</si>
  <si>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</si>
  <si>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</si>
  <si>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</si>
  <si>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</si>
  <si>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</si>
  <si>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</si>
  <si>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</si>
  <si>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</si>
  <si>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</si>
  <si>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</si>
  <si>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</si>
  <si>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</si>
  <si>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</si>
  <si>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</si>
  <si>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</si>
  <si>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</si>
  <si>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</si>
  <si>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</si>
  <si>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</si>
  <si>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</si>
  <si>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</si>
  <si>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</si>
  <si>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</si>
  <si>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</si>
  <si>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</si>
  <si>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</si>
  <si>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</si>
  <si>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</si>
  <si>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</si>
  <si>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</si>
  <si>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</si>
  <si>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</si>
  <si>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</si>
  <si>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</si>
  <si>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</si>
  <si>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</si>
  <si>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</si>
  <si>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</si>
  <si>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</si>
  <si>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</si>
  <si>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</si>
  <si>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</si>
  <si>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</si>
  <si>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</si>
  <si>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</si>
  <si>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</si>
  <si>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</si>
  <si>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</si>
  <si>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</si>
  <si>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</si>
  <si>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</si>
  <si>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</si>
  <si>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</si>
  <si>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</si>
  <si>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</si>
  <si>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</si>
  <si>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</si>
  <si>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</si>
  <si>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</si>
  <si>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</si>
  <si>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</si>
  <si>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</si>
  <si>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</si>
  <si>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</si>
  <si>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</si>
  <si>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</si>
  <si>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</si>
  <si>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</si>
  <si>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</si>
  <si>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</si>
  <si>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</si>
  <si>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</si>
  <si>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</si>
  <si>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</si>
  <si>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</si>
  <si>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</si>
  <si>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</si>
  <si>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</si>
  <si>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</si>
  <si>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</si>
  <si>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</si>
  <si>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</si>
  <si>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</si>
  <si>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</si>
  <si>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</si>
  <si>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</si>
  <si>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</si>
  <si>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</si>
  <si>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</si>
  <si>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</si>
  <si>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</si>
  <si>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</si>
  <si>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</si>
  <si>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</si>
  <si>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</si>
  <si>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</si>
  <si>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</si>
  <si>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</si>
  <si>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</si>
  <si>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</si>
  <si>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</si>
  <si>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</si>
  <si>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</si>
  <si>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</si>
  <si>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</si>
  <si>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</si>
  <si>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</si>
  <si>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</si>
  <si>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</si>
  <si>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</si>
  <si>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</si>
  <si>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</si>
  <si>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</si>
  <si>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</si>
  <si>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</si>
  <si>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</si>
  <si>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</si>
  <si>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</si>
  <si>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</si>
  <si>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</si>
  <si>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</si>
  <si>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</si>
  <si>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</si>
  <si>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</si>
  <si>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</si>
  <si>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</si>
  <si>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</si>
  <si>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</si>
  <si>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</si>
  <si>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</si>
  <si>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</si>
  <si>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</si>
  <si>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</si>
  <si>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</si>
  <si>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</si>
  <si>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</si>
  <si>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2012-13</t>
  </si>
  <si>
    <t>Be sure that the total of all receipts and expenses match your audited statements.</t>
  </si>
  <si>
    <t>PI-1523 (Rev. 7-13)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</si>
  <si>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 Annual Report</t>
    </r>
  </si>
  <si>
    <t>Treasurer for the year ending June 30, 2013</t>
  </si>
  <si>
    <t>position and operations on and for the period ending June 30, 2013.</t>
  </si>
  <si>
    <t>RUS coop grant equipment</t>
  </si>
  <si>
    <t>includes $1,433,617 in cat aid transfers</t>
  </si>
  <si>
    <t>Items not included above</t>
  </si>
  <si>
    <t>All expenses for 501(c)(3) projects</t>
  </si>
  <si>
    <t xml:space="preserve">Operating Transfers - </t>
  </si>
  <si>
    <t>All revenues for 501(c)(3) projects</t>
  </si>
  <si>
    <t>look at indirect from 501(c)(3)</t>
  </si>
  <si>
    <t>SCR</t>
  </si>
  <si>
    <t>1**</t>
  </si>
  <si>
    <t>24*</t>
  </si>
  <si>
    <t>Operating Transfers</t>
  </si>
  <si>
    <t>23*</t>
  </si>
  <si>
    <t>not 249</t>
  </si>
  <si>
    <t>minus part of package</t>
  </si>
  <si>
    <t>district package</t>
  </si>
  <si>
    <t>county package</t>
  </si>
  <si>
    <t>26*</t>
  </si>
  <si>
    <t>29*</t>
  </si>
  <si>
    <t>not 291</t>
  </si>
  <si>
    <t>34*</t>
  </si>
  <si>
    <t>36*</t>
  </si>
  <si>
    <t>39*</t>
  </si>
  <si>
    <t>WI DOC service</t>
  </si>
  <si>
    <t>51*</t>
  </si>
  <si>
    <t>69*</t>
  </si>
  <si>
    <t>63*</t>
  </si>
  <si>
    <t>9**</t>
  </si>
  <si>
    <t>54* loc 600</t>
  </si>
  <si>
    <t>54* loc 855</t>
  </si>
  <si>
    <t>54* - 56*</t>
  </si>
  <si>
    <t>from 501c3</t>
  </si>
  <si>
    <t>54* loc 059</t>
  </si>
  <si>
    <t>8**</t>
  </si>
  <si>
    <t>235 func 2**</t>
  </si>
  <si>
    <t>318 SB 518</t>
  </si>
  <si>
    <t>Brillion</t>
  </si>
  <si>
    <t>Chilton</t>
  </si>
  <si>
    <t>New Holstein</t>
  </si>
  <si>
    <t>BCDEB - Syble Hopp</t>
  </si>
  <si>
    <t>Payments from CESAs + CCDEBs</t>
  </si>
  <si>
    <t>CCDEB - Calumet Co.</t>
  </si>
  <si>
    <t>Appleton</t>
  </si>
  <si>
    <t>Howard-Suamico</t>
  </si>
  <si>
    <t>Luxemburg-Casco</t>
  </si>
  <si>
    <t>Pulaski</t>
  </si>
  <si>
    <t>West DePere</t>
  </si>
  <si>
    <t>Prepared by:_Patsy A Darnick</t>
  </si>
  <si>
    <t>Date: ____12-30-13</t>
  </si>
  <si>
    <t>fund 27
Spec Ed Programs</t>
  </si>
  <si>
    <t>fund 93
Spec Ed Staff Devl</t>
  </si>
  <si>
    <t>fund 97 DePere
Spec Ed 482&amp;483</t>
  </si>
  <si>
    <t>reduce fund 27 by this amt</t>
  </si>
  <si>
    <t xml:space="preserve">Support &amp; LT </t>
  </si>
  <si>
    <t>Pam's travel</t>
  </si>
  <si>
    <t>fd 82 Technology Services</t>
  </si>
  <si>
    <t>fd 85 Business Srvcs -Fiscal Mgmt</t>
  </si>
  <si>
    <t>fd 81 Agency Ins - unallocated</t>
  </si>
  <si>
    <t>OTHER - excluded but should be indirect</t>
  </si>
  <si>
    <t>fd 83 Facilities</t>
  </si>
  <si>
    <t>Cooperative Edcuational Services Agency No. 7</t>
  </si>
  <si>
    <t>595 Baeten Road</t>
  </si>
  <si>
    <t>Green Bay</t>
  </si>
  <si>
    <t>WI</t>
  </si>
  <si>
    <t>54304</t>
  </si>
  <si>
    <t>Andrew Maertz</t>
  </si>
  <si>
    <t>21017 St Hwy K, Reedsville, WI 54230</t>
  </si>
  <si>
    <t>$100,000</t>
  </si>
  <si>
    <t>Fidelity and Deposit Company of Maryland   </t>
  </si>
  <si>
    <t>501c3 recpts misc coded</t>
  </si>
  <si>
    <t>fd 21, 27, 28, 6*,9*</t>
  </si>
  <si>
    <t>these were all local funds</t>
  </si>
  <si>
    <t>alio</t>
  </si>
  <si>
    <t>All expenses Trust Fund 73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</si>
</sst>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000000"/>
    <numFmt numFmtId="176" formatCode="0.000000000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2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right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 indent="1"/>
    </xf>
    <xf numFmtId="0" fontId="6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left" indent="3"/>
      <protection/>
    </xf>
    <xf numFmtId="0" fontId="0" fillId="0" borderId="0" xfId="0" applyFont="1" applyAlignment="1" applyProtection="1">
      <alignment horizontal="right" indent="3"/>
      <protection/>
    </xf>
    <xf numFmtId="0" fontId="14" fillId="0" borderId="1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 quotePrefix="1">
      <alignment/>
      <protection locked="0"/>
    </xf>
    <xf numFmtId="6" fontId="14" fillId="0" borderId="17" xfId="0" applyNumberFormat="1" applyFont="1" applyBorder="1" applyAlignment="1" applyProtection="1" quotePrefix="1">
      <alignment/>
      <protection locked="0"/>
    </xf>
    <xf numFmtId="14" fontId="14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2" fontId="0" fillId="35" borderId="0" xfId="0" applyNumberFormat="1" applyFill="1" applyAlignment="1">
      <alignment/>
    </xf>
    <xf numFmtId="43" fontId="0" fillId="35" borderId="0" xfId="42" applyFont="1" applyFill="1" applyAlignment="1">
      <alignment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3">
      <selection activeCell="R46" sqref="R46"/>
    </sheetView>
  </sheetViews>
  <sheetFormatPr defaultColWidth="8.8515625" defaultRowHeight="12.75"/>
  <cols>
    <col min="1" max="1" width="5.421875" style="68" customWidth="1"/>
    <col min="2" max="2" width="7.57421875" style="68" customWidth="1"/>
    <col min="3" max="3" width="9.00390625" style="68" customWidth="1"/>
    <col min="4" max="4" width="8.8515625" style="68" customWidth="1"/>
    <col min="5" max="5" width="5.421875" style="68" customWidth="1"/>
    <col min="6" max="6" width="7.57421875" style="68" customWidth="1"/>
    <col min="7" max="7" width="2.421875" style="68" customWidth="1"/>
    <col min="8" max="8" width="3.00390625" style="68" customWidth="1"/>
    <col min="9" max="16384" width="8.8515625" style="68" customWidth="1"/>
  </cols>
  <sheetData>
    <row r="1" spans="1:13" ht="12">
      <c r="A1" s="36"/>
      <c r="B1" s="36"/>
      <c r="C1" s="90" t="s">
        <v>239</v>
      </c>
      <c r="D1" s="90"/>
      <c r="E1" s="36"/>
      <c r="F1" s="36"/>
      <c r="G1" s="36"/>
      <c r="H1" s="91" t="s">
        <v>275</v>
      </c>
      <c r="I1" s="92"/>
      <c r="J1" s="92"/>
      <c r="K1" s="92"/>
      <c r="L1" s="36"/>
      <c r="M1" s="36"/>
    </row>
    <row r="2" spans="1:15" ht="12">
      <c r="A2" s="36"/>
      <c r="B2" s="36"/>
      <c r="C2" s="93" t="s">
        <v>240</v>
      </c>
      <c r="D2" s="90"/>
      <c r="E2" s="36"/>
      <c r="F2" s="36"/>
      <c r="G2" s="36"/>
      <c r="H2" s="94" t="s">
        <v>259</v>
      </c>
      <c r="I2" s="140" t="s">
        <v>274</v>
      </c>
      <c r="J2" s="141"/>
      <c r="K2" s="141"/>
      <c r="L2" s="141"/>
      <c r="M2" s="141"/>
      <c r="N2" s="111"/>
      <c r="O2" s="111"/>
    </row>
    <row r="3" spans="1:15" ht="12">
      <c r="A3" s="36"/>
      <c r="B3" s="36"/>
      <c r="C3" s="90" t="s">
        <v>278</v>
      </c>
      <c r="D3" s="90"/>
      <c r="E3" s="36"/>
      <c r="F3" s="36"/>
      <c r="G3" s="36"/>
      <c r="H3" s="36"/>
      <c r="I3" s="141"/>
      <c r="J3" s="141"/>
      <c r="K3" s="141"/>
      <c r="L3" s="141"/>
      <c r="M3" s="141"/>
      <c r="N3" s="111"/>
      <c r="O3" s="111"/>
    </row>
    <row r="4" spans="1:15" ht="12">
      <c r="A4" s="36"/>
      <c r="B4" s="36"/>
      <c r="C4" s="36"/>
      <c r="D4" s="36"/>
      <c r="E4" s="36"/>
      <c r="F4" s="36"/>
      <c r="G4" s="36"/>
      <c r="H4" s="94" t="s">
        <v>258</v>
      </c>
      <c r="I4" s="140" t="s">
        <v>273</v>
      </c>
      <c r="J4" s="141"/>
      <c r="K4" s="141"/>
      <c r="L4" s="141"/>
      <c r="M4" s="141"/>
      <c r="N4" s="112"/>
      <c r="O4" s="112"/>
    </row>
    <row r="5" spans="1:15" ht="12">
      <c r="A5" s="36"/>
      <c r="B5" s="36"/>
      <c r="C5" s="36"/>
      <c r="D5" s="36"/>
      <c r="E5" s="36"/>
      <c r="F5" s="36"/>
      <c r="G5" s="36"/>
      <c r="H5" s="94"/>
      <c r="I5" s="141"/>
      <c r="J5" s="141"/>
      <c r="K5" s="141"/>
      <c r="L5" s="141"/>
      <c r="M5" s="141"/>
      <c r="N5" s="112"/>
      <c r="O5" s="112"/>
    </row>
    <row r="6" spans="1:15" ht="12">
      <c r="A6" s="36"/>
      <c r="B6" s="36"/>
      <c r="C6" s="36"/>
      <c r="D6" s="36"/>
      <c r="E6" s="36"/>
      <c r="F6" s="36"/>
      <c r="G6" s="36"/>
      <c r="H6" s="92"/>
      <c r="I6" s="88" t="s">
        <v>272</v>
      </c>
      <c r="J6" s="92"/>
      <c r="K6" s="36"/>
      <c r="L6" s="95"/>
      <c r="M6" s="95"/>
      <c r="N6" s="112"/>
      <c r="O6" s="112"/>
    </row>
    <row r="7" spans="1:13" s="111" customFormat="1" ht="10.5">
      <c r="A7" s="96"/>
      <c r="B7" s="97"/>
      <c r="C7" s="97"/>
      <c r="D7" s="97"/>
      <c r="E7" s="97"/>
      <c r="F7" s="97"/>
      <c r="G7" s="97"/>
      <c r="H7" s="92"/>
      <c r="I7" s="98" t="s">
        <v>279</v>
      </c>
      <c r="J7" s="92"/>
      <c r="K7" s="92"/>
      <c r="L7" s="95"/>
      <c r="M7" s="97"/>
    </row>
    <row r="8" spans="1:13" s="111" customFormat="1" ht="10.5" thickBot="1">
      <c r="A8" s="99"/>
      <c r="B8" s="100"/>
      <c r="C8" s="100"/>
      <c r="D8" s="100"/>
      <c r="E8" s="100"/>
      <c r="F8" s="100"/>
      <c r="G8" s="100"/>
      <c r="H8" s="92"/>
      <c r="I8" s="101"/>
      <c r="J8" s="92"/>
      <c r="K8" s="92"/>
      <c r="L8" s="95"/>
      <c r="M8" s="100"/>
    </row>
    <row r="9" spans="1:13" s="111" customFormat="1" ht="11.25" customHeight="1" thickTop="1">
      <c r="A9" s="97" t="s">
        <v>53</v>
      </c>
      <c r="B9" s="102"/>
      <c r="C9" s="97"/>
      <c r="D9" s="97"/>
      <c r="E9" s="97"/>
      <c r="F9" s="97"/>
      <c r="G9" s="97"/>
      <c r="H9" s="103"/>
      <c r="I9" s="103"/>
      <c r="J9" s="103"/>
      <c r="K9" s="103"/>
      <c r="L9" s="103"/>
      <c r="M9" s="97"/>
    </row>
    <row r="10" s="111" customFormat="1" ht="9.75">
      <c r="C10" s="114" t="s">
        <v>341</v>
      </c>
    </row>
    <row r="11" spans="1:13" s="111" customFormat="1" ht="11.25" customHeight="1" thickBot="1">
      <c r="A11" s="89"/>
      <c r="B11" s="89"/>
      <c r="C11" s="131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s="111" customFormat="1" ht="14.25" customHeight="1" thickTop="1">
      <c r="A12" s="92" t="s">
        <v>241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="111" customFormat="1" ht="9.75">
      <c r="C13" s="132" t="s">
        <v>342</v>
      </c>
    </row>
    <row r="14" spans="1:13" s="111" customFormat="1" ht="9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s="111" customFormat="1" ht="14.25" customHeight="1">
      <c r="A15" s="92" t="s">
        <v>242</v>
      </c>
      <c r="B15" s="92"/>
      <c r="C15" s="92"/>
      <c r="D15" s="92"/>
      <c r="E15" s="92"/>
      <c r="F15" s="92"/>
      <c r="G15" s="92"/>
      <c r="H15" s="92"/>
      <c r="I15" s="92"/>
      <c r="J15" s="104" t="s">
        <v>244</v>
      </c>
      <c r="K15" s="105"/>
      <c r="L15" s="104" t="s">
        <v>243</v>
      </c>
      <c r="M15" s="92"/>
    </row>
    <row r="16" spans="3:13" s="111" customFormat="1" ht="9.75">
      <c r="C16" s="132" t="s">
        <v>343</v>
      </c>
      <c r="J16" s="116"/>
      <c r="K16" s="133" t="s">
        <v>344</v>
      </c>
      <c r="L16" s="116"/>
      <c r="M16" s="134" t="s">
        <v>345</v>
      </c>
    </row>
    <row r="17" spans="1:13" s="111" customFormat="1" ht="10.5" thickBot="1">
      <c r="A17" s="89"/>
      <c r="B17" s="89"/>
      <c r="C17" s="89"/>
      <c r="D17" s="89"/>
      <c r="E17" s="89"/>
      <c r="F17" s="89"/>
      <c r="G17" s="89"/>
      <c r="H17" s="89"/>
      <c r="I17" s="89"/>
      <c r="J17" s="117"/>
      <c r="K17" s="89"/>
      <c r="L17" s="117"/>
      <c r="M17" s="89"/>
    </row>
    <row r="18" spans="1:13" s="111" customFormat="1" ht="14.25" customHeight="1" thickTop="1">
      <c r="A18" s="90" t="s">
        <v>280</v>
      </c>
      <c r="B18" s="92"/>
      <c r="C18" s="92"/>
      <c r="D18" s="92"/>
      <c r="E18" s="92"/>
      <c r="F18" s="92"/>
      <c r="G18" s="103"/>
      <c r="H18" s="106" t="s">
        <v>245</v>
      </c>
      <c r="I18" s="92"/>
      <c r="J18" s="92"/>
      <c r="K18" s="92"/>
      <c r="L18" s="92"/>
      <c r="M18" s="92"/>
    </row>
    <row r="19" spans="3:9" s="111" customFormat="1" ht="9.75">
      <c r="C19" s="132" t="s">
        <v>346</v>
      </c>
      <c r="G19" s="113"/>
      <c r="H19" s="116"/>
      <c r="I19" s="133" t="s">
        <v>347</v>
      </c>
    </row>
    <row r="20" spans="1:13" s="111" customFormat="1" ht="9.75">
      <c r="A20" s="115"/>
      <c r="B20" s="115"/>
      <c r="C20" s="115"/>
      <c r="D20" s="115"/>
      <c r="E20" s="115"/>
      <c r="F20" s="115"/>
      <c r="G20" s="115"/>
      <c r="H20" s="118"/>
      <c r="I20" s="115"/>
      <c r="J20" s="115"/>
      <c r="K20" s="115"/>
      <c r="L20" s="115"/>
      <c r="M20" s="115"/>
    </row>
    <row r="21" spans="1:13" s="111" customFormat="1" ht="14.25" customHeight="1">
      <c r="A21" s="92"/>
      <c r="B21" s="92"/>
      <c r="C21" s="92"/>
      <c r="D21" s="92"/>
      <c r="E21" s="92"/>
      <c r="F21" s="91" t="s">
        <v>248</v>
      </c>
      <c r="G21" s="92"/>
      <c r="H21" s="92"/>
      <c r="I21" s="92"/>
      <c r="J21" s="92"/>
      <c r="K21" s="92"/>
      <c r="L21" s="92"/>
      <c r="M21" s="92"/>
    </row>
    <row r="22" spans="1:13" s="111" customFormat="1" ht="9.75">
      <c r="A22" s="92" t="s">
        <v>246</v>
      </c>
      <c r="B22" s="107"/>
      <c r="C22" s="92" t="s">
        <v>247</v>
      </c>
      <c r="D22" s="92"/>
      <c r="E22" s="107"/>
      <c r="F22" s="92" t="s">
        <v>249</v>
      </c>
      <c r="G22" s="92"/>
      <c r="H22" s="92"/>
      <c r="I22" s="92"/>
      <c r="J22" s="92"/>
      <c r="K22" s="92"/>
      <c r="L22" s="92"/>
      <c r="M22" s="92"/>
    </row>
    <row r="23" spans="2:8" s="111" customFormat="1" ht="9.75">
      <c r="B23" s="135" t="s">
        <v>348</v>
      </c>
      <c r="D23" s="136">
        <v>41455</v>
      </c>
      <c r="E23" s="119"/>
      <c r="H23" s="132" t="s">
        <v>349</v>
      </c>
    </row>
    <row r="24" spans="1:13" s="111" customFormat="1" ht="10.5" thickBot="1">
      <c r="A24" s="89"/>
      <c r="B24" s="120"/>
      <c r="C24" s="89"/>
      <c r="D24" s="89"/>
      <c r="E24" s="120"/>
      <c r="F24" s="89"/>
      <c r="G24" s="89"/>
      <c r="H24" s="89"/>
      <c r="I24" s="89"/>
      <c r="J24" s="89"/>
      <c r="K24" s="89"/>
      <c r="L24" s="89"/>
      <c r="M24" s="89"/>
    </row>
    <row r="25" spans="1:13" s="111" customFormat="1" ht="13.5" customHeight="1" thickTop="1">
      <c r="A25" s="92"/>
      <c r="B25" s="92"/>
      <c r="C25" s="92"/>
      <c r="D25" s="92"/>
      <c r="E25" s="92"/>
      <c r="F25" s="91" t="s">
        <v>250</v>
      </c>
      <c r="G25" s="92"/>
      <c r="H25" s="92"/>
      <c r="I25" s="92"/>
      <c r="J25" s="92"/>
      <c r="K25" s="92"/>
      <c r="L25" s="92"/>
      <c r="M25" s="92"/>
    </row>
    <row r="26" spans="1:13" s="111" customFormat="1" ht="9.75">
      <c r="A26" s="92" t="s">
        <v>246</v>
      </c>
      <c r="B26" s="107"/>
      <c r="C26" s="92" t="s">
        <v>247</v>
      </c>
      <c r="D26" s="92"/>
      <c r="E26" s="107"/>
      <c r="F26" s="92" t="s">
        <v>249</v>
      </c>
      <c r="G26" s="92"/>
      <c r="H26" s="92"/>
      <c r="I26" s="92"/>
      <c r="J26" s="92"/>
      <c r="K26" s="92"/>
      <c r="L26" s="92"/>
      <c r="M26" s="92"/>
    </row>
    <row r="27" spans="2:8" s="111" customFormat="1" ht="9.75">
      <c r="B27" s="135" t="s">
        <v>348</v>
      </c>
      <c r="D27" s="136">
        <v>41455</v>
      </c>
      <c r="E27" s="119"/>
      <c r="H27" s="132" t="s">
        <v>349</v>
      </c>
    </row>
    <row r="28" spans="1:13" s="111" customFormat="1" ht="10.5" thickBot="1">
      <c r="A28" s="89"/>
      <c r="B28" s="120"/>
      <c r="C28" s="89"/>
      <c r="D28" s="89"/>
      <c r="E28" s="120"/>
      <c r="F28" s="89"/>
      <c r="G28" s="89"/>
      <c r="H28" s="89"/>
      <c r="I28" s="89"/>
      <c r="J28" s="89"/>
      <c r="K28" s="89"/>
      <c r="L28" s="89"/>
      <c r="M28" s="89"/>
    </row>
    <row r="29" spans="1:13" s="111" customFormat="1" ht="14.25" customHeight="1" thickTop="1">
      <c r="A29" s="91" t="s">
        <v>251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3" s="111" customFormat="1" ht="9.75">
      <c r="A30" s="92" t="s">
        <v>252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13" s="111" customFormat="1" ht="9.75">
      <c r="A31" s="97" t="s">
        <v>253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s="111" customFormat="1" ht="9.75">
      <c r="A32" s="108" t="s">
        <v>281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s="111" customFormat="1" ht="14.25" customHeight="1">
      <c r="A33" s="92" t="s">
        <v>254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104" t="s">
        <v>257</v>
      </c>
      <c r="M33" s="92"/>
    </row>
    <row r="34" s="111" customFormat="1" ht="9.75">
      <c r="L34" s="116"/>
    </row>
    <row r="35" spans="1:13" s="111" customFormat="1" ht="9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8"/>
      <c r="M35" s="115"/>
    </row>
    <row r="36" spans="1:13" s="111" customFormat="1" ht="14.25" customHeight="1">
      <c r="A36" s="92" t="s">
        <v>255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110" t="s">
        <v>257</v>
      </c>
      <c r="M36" s="92"/>
    </row>
    <row r="37" s="111" customFormat="1" ht="9.75">
      <c r="L37" s="116"/>
    </row>
    <row r="38" spans="1:13" s="111" customFormat="1" ht="9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8"/>
      <c r="M38" s="115"/>
    </row>
    <row r="39" spans="1:13" s="111" customFormat="1" ht="14.25" customHeight="1">
      <c r="A39" s="92" t="s">
        <v>256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110" t="s">
        <v>257</v>
      </c>
      <c r="M39" s="92"/>
    </row>
    <row r="40" s="111" customFormat="1" ht="9.75">
      <c r="L40" s="116"/>
    </row>
    <row r="41" spans="1:13" s="111" customFormat="1" ht="10.5" thickBo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117"/>
      <c r="M41" s="89"/>
    </row>
    <row r="42" s="111" customFormat="1" ht="14.25" customHeight="1" thickTop="1"/>
    <row r="43" s="111" customFormat="1" ht="14.25" customHeight="1"/>
    <row r="44" spans="9:10" s="111" customFormat="1" ht="14.25" customHeight="1">
      <c r="I44" s="112"/>
      <c r="J44" s="112"/>
    </row>
    <row r="45" spans="9:10" s="111" customFormat="1" ht="9.75">
      <c r="I45" s="112"/>
      <c r="J45" s="112"/>
    </row>
    <row r="46" spans="4:10" s="111" customFormat="1" ht="9.75">
      <c r="D46" s="121"/>
      <c r="E46" s="112"/>
      <c r="F46" s="112"/>
      <c r="G46" s="112"/>
      <c r="H46" s="112"/>
      <c r="I46" s="112"/>
      <c r="J46" s="112"/>
    </row>
    <row r="47" s="111" customFormat="1" ht="9.75"/>
    <row r="48" s="111" customFormat="1" ht="9.75"/>
    <row r="49" s="111" customFormat="1" ht="9.75"/>
    <row r="50" s="111" customFormat="1" ht="9.75"/>
    <row r="51" s="111" customFormat="1" ht="9.75"/>
    <row r="52" s="111" customFormat="1" ht="9.75"/>
    <row r="53" s="111" customFormat="1" ht="9.75"/>
    <row r="54" s="111" customFormat="1" ht="9.75"/>
    <row r="55" s="111" customFormat="1" ht="9.75"/>
    <row r="56" s="111" customFormat="1" ht="9.75"/>
    <row r="57" s="111" customFormat="1" ht="9.75"/>
    <row r="58" s="111" customFormat="1" ht="9.75"/>
    <row r="59" s="111" customFormat="1" ht="9.75"/>
    <row r="60" s="111" customFormat="1" ht="9.75"/>
    <row r="61" s="111" customFormat="1" ht="9.75"/>
    <row r="62" s="111" customFormat="1" ht="9.75"/>
    <row r="63" s="111" customFormat="1" ht="9.75"/>
    <row r="64" s="111" customFormat="1" ht="9.75"/>
    <row r="65" s="111" customFormat="1" ht="9.75"/>
    <row r="66" s="111" customFormat="1" ht="9.7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3" width="5.57421875" style="0" customWidth="1"/>
  </cols>
  <sheetData>
    <row r="1" ht="15">
      <c r="A1" s="43" t="s">
        <v>172</v>
      </c>
    </row>
    <row r="2" ht="15">
      <c r="A2" s="43"/>
    </row>
    <row r="4" spans="1:13" ht="12">
      <c r="A4" s="19" t="s">
        <v>232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173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155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">
      <c r="A8" s="19"/>
      <c r="B8" s="19"/>
      <c r="C8" s="19" t="s">
        <v>234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">
      <c r="A9" s="19"/>
      <c r="B9" s="19"/>
      <c r="C9" s="19" t="s">
        <v>233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">
      <c r="A11" s="19"/>
      <c r="B11" s="19"/>
      <c r="C11" s="19" t="s">
        <v>277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">
      <c r="A13" s="19"/>
      <c r="B13" s="19"/>
      <c r="C13" s="19" t="s">
        <v>224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">
      <c r="A14" s="19"/>
      <c r="B14" s="19"/>
      <c r="C14" s="19" t="s">
        <v>171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">
      <c r="A16" s="19"/>
      <c r="B16" s="19"/>
      <c r="C16" s="19" t="s">
        <v>228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">
      <c r="A17" s="19"/>
      <c r="B17" s="19"/>
      <c r="C17" s="19" t="s">
        <v>227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">
      <c r="A19" s="19"/>
      <c r="B19" s="19"/>
      <c r="C19" s="19" t="s">
        <v>226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">
      <c r="A20" s="19"/>
      <c r="B20" s="19"/>
      <c r="C20" s="19" t="s">
        <v>154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238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">
      <c r="A24" s="19"/>
      <c r="C24" s="19" t="s">
        <v>234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">
      <c r="A25" s="19"/>
      <c r="C25" s="19" t="s">
        <v>233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">
      <c r="A27" s="19"/>
      <c r="C27" s="19" t="s">
        <v>170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">
      <c r="A29" s="19"/>
      <c r="C29" s="19" t="s">
        <v>225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">
      <c r="A31" s="19"/>
      <c r="C31" s="19" t="s">
        <v>228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">
      <c r="A32" s="19"/>
      <c r="C32" s="19" t="s">
        <v>227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">
      <c r="A34" s="19"/>
      <c r="C34" s="19" t="s">
        <v>226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">
      <c r="A35" s="19"/>
      <c r="C35" s="19" t="s">
        <v>154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password="E6AA"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75" zoomScaleNormal="75" zoomScalePageLayoutView="0" workbookViewId="0" topLeftCell="A20">
      <selection activeCell="D64" sqref="D64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  <col min="6" max="6" width="12.140625" style="0" bestFit="1" customWidth="1"/>
  </cols>
  <sheetData>
    <row r="1" spans="1:2" ht="18">
      <c r="A1" s="61" t="s">
        <v>53</v>
      </c>
      <c r="B1" s="66">
        <f>'Signature Page'!$B$9</f>
        <v>0</v>
      </c>
    </row>
    <row r="2" spans="1:2" ht="18">
      <c r="A2" s="9" t="s">
        <v>54</v>
      </c>
      <c r="B2" s="41" t="s">
        <v>276</v>
      </c>
    </row>
    <row r="3" spans="3:4" ht="18">
      <c r="C3" s="81" t="s">
        <v>0</v>
      </c>
      <c r="D3" s="11"/>
    </row>
    <row r="4" ht="15.75">
      <c r="C4" s="76" t="s">
        <v>45</v>
      </c>
    </row>
    <row r="5" ht="15.75">
      <c r="C5" s="1"/>
    </row>
    <row r="6" spans="2:4" ht="12.75">
      <c r="B6" s="58" t="s">
        <v>167</v>
      </c>
      <c r="C6" s="58" t="s">
        <v>169</v>
      </c>
      <c r="D6" s="59"/>
    </row>
    <row r="7" spans="2:4" ht="12.75">
      <c r="B7" s="60" t="s">
        <v>168</v>
      </c>
      <c r="C7" s="60" t="s">
        <v>63</v>
      </c>
      <c r="D7" s="60" t="s">
        <v>66</v>
      </c>
    </row>
    <row r="8" spans="2:4" ht="12.75">
      <c r="B8" s="58" t="s">
        <v>45</v>
      </c>
      <c r="C8" s="60" t="s">
        <v>64</v>
      </c>
      <c r="D8" s="60" t="s">
        <v>45</v>
      </c>
    </row>
    <row r="9" ht="12.75">
      <c r="A9" s="19" t="s">
        <v>1</v>
      </c>
    </row>
    <row r="10" spans="1:7" ht="12.75">
      <c r="A10" s="2" t="s">
        <v>2</v>
      </c>
      <c r="B10" s="12">
        <f>+'REV reconcilation'!E4</f>
        <v>1228914.6099999999</v>
      </c>
      <c r="C10" s="5"/>
      <c r="D10" s="5">
        <f>+B10+C10</f>
        <v>1228914.6099999999</v>
      </c>
      <c r="F10" s="123">
        <f>+Expenses!I41-Revenues!B10</f>
        <v>0</v>
      </c>
      <c r="G10" t="s">
        <v>288</v>
      </c>
    </row>
    <row r="11" spans="1:4" ht="12.75">
      <c r="A11" s="2" t="s">
        <v>47</v>
      </c>
      <c r="B11" s="12">
        <f>+'REV reconcilation'!E7</f>
        <v>7074793.000000001</v>
      </c>
      <c r="C11" s="5"/>
      <c r="D11" s="5">
        <f aca="true" t="shared" si="0" ref="D11:D18">+B11+C11</f>
        <v>7074793.000000001</v>
      </c>
    </row>
    <row r="12" spans="1:4" ht="12.75">
      <c r="A12" s="2" t="s">
        <v>46</v>
      </c>
      <c r="B12" s="12">
        <v>0</v>
      </c>
      <c r="C12" s="5"/>
      <c r="D12" s="5">
        <f t="shared" si="0"/>
        <v>0</v>
      </c>
    </row>
    <row r="13" spans="1:4" ht="12.75">
      <c r="A13" s="2" t="s">
        <v>5</v>
      </c>
      <c r="B13" s="12">
        <f>+'REV reconcilation'!E11</f>
        <v>10618.119999999999</v>
      </c>
      <c r="C13" s="5"/>
      <c r="D13" s="5">
        <f t="shared" si="0"/>
        <v>10618.119999999999</v>
      </c>
    </row>
    <row r="14" spans="1:4" ht="12.75">
      <c r="A14" s="2" t="s">
        <v>3</v>
      </c>
      <c r="B14" s="12">
        <f>+'REV reconcilation'!E13</f>
        <v>1113494.32</v>
      </c>
      <c r="C14" s="5"/>
      <c r="D14" s="5">
        <f t="shared" si="0"/>
        <v>1113494.32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2" t="s">
        <v>48</v>
      </c>
      <c r="B16" s="13">
        <f>+'REV reconcilation'!E19</f>
        <v>1234444.03</v>
      </c>
      <c r="C16" s="5"/>
      <c r="D16" s="5">
        <f t="shared" si="0"/>
        <v>1234444.03</v>
      </c>
    </row>
    <row r="17" spans="1:4" ht="12.75">
      <c r="A17" s="2" t="s">
        <v>29</v>
      </c>
      <c r="B17" s="13">
        <f>+'REV reconcilation'!E26</f>
        <v>17322.479999999996</v>
      </c>
      <c r="C17" s="5"/>
      <c r="D17" s="5">
        <f t="shared" si="0"/>
        <v>17322.479999999996</v>
      </c>
    </row>
    <row r="18" spans="1:4" ht="12.75">
      <c r="A18" s="2" t="s">
        <v>30</v>
      </c>
      <c r="B18" s="14">
        <v>0</v>
      </c>
      <c r="C18" s="5"/>
      <c r="D18" s="17">
        <f t="shared" si="0"/>
        <v>0</v>
      </c>
    </row>
    <row r="19" spans="1:4" ht="12.75">
      <c r="A19" s="4" t="s">
        <v>35</v>
      </c>
      <c r="B19" s="5">
        <f>SUM(B10:B18)</f>
        <v>10679586.56</v>
      </c>
      <c r="C19" s="5"/>
      <c r="D19" s="5">
        <f>SUM(D10:D18)</f>
        <v>10679586.56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f>+'REV reconcilation'!E31</f>
        <v>379959.22</v>
      </c>
      <c r="C22" s="5"/>
      <c r="D22" s="5">
        <f>+B22+C22</f>
        <v>379959.22</v>
      </c>
    </row>
    <row r="23" spans="1:4" ht="12.75">
      <c r="A23" s="2" t="s">
        <v>7</v>
      </c>
      <c r="B23" s="14">
        <f>+'REV reconcilation'!E40</f>
        <v>2567651.98</v>
      </c>
      <c r="C23" s="5"/>
      <c r="D23" s="17">
        <f>+B23+C23</f>
        <v>2567651.98</v>
      </c>
    </row>
    <row r="24" spans="1:4" ht="12.75">
      <c r="A24" s="4" t="s">
        <v>36</v>
      </c>
      <c r="B24" s="5">
        <f>SUM(B22:B23)</f>
        <v>2947611.2</v>
      </c>
      <c r="C24" s="5"/>
      <c r="D24" s="5">
        <f>SUM(D22:D23)</f>
        <v>2947611.2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31</v>
      </c>
      <c r="B27" s="12">
        <f>+'REV reconcilation'!E46</f>
        <v>108362</v>
      </c>
      <c r="C27" s="5"/>
      <c r="D27" s="5">
        <f>+B27+C27</f>
        <v>108362</v>
      </c>
    </row>
    <row r="28" spans="1:4" ht="12.75">
      <c r="A28" s="2" t="s">
        <v>32</v>
      </c>
      <c r="B28" s="12">
        <f>+'REV reconcilation'!E47</f>
        <v>0</v>
      </c>
      <c r="C28" s="5"/>
      <c r="D28" s="5">
        <f>+B28+C28</f>
        <v>0</v>
      </c>
    </row>
    <row r="29" spans="1:4" ht="12.75">
      <c r="A29" s="2" t="s">
        <v>9</v>
      </c>
      <c r="B29" s="12">
        <f>+'REV reconcilation'!E48</f>
        <v>21716.67</v>
      </c>
      <c r="C29" s="5"/>
      <c r="D29" s="5">
        <f>+B29+C29</f>
        <v>21716.67</v>
      </c>
    </row>
    <row r="30" spans="1:4" ht="12.75">
      <c r="A30" s="2" t="s">
        <v>13</v>
      </c>
      <c r="B30" s="14">
        <f>+'REV reconcilation'!E49</f>
        <v>1433617</v>
      </c>
      <c r="C30" s="138"/>
      <c r="D30" s="17">
        <f>+B30+C30</f>
        <v>1433617</v>
      </c>
    </row>
    <row r="31" spans="1:4" ht="12.75">
      <c r="A31" s="4" t="s">
        <v>37</v>
      </c>
      <c r="B31" s="5">
        <f>SUM(B27:B30)</f>
        <v>1563695.67</v>
      </c>
      <c r="C31" s="5"/>
      <c r="D31" s="5">
        <f>SUM(D27:D30)</f>
        <v>1563695.67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f>+'REV reconcilation'!E53</f>
        <v>2731070.12</v>
      </c>
      <c r="C34" s="5"/>
      <c r="D34" s="5">
        <f>+B34+C34</f>
        <v>2731070.12</v>
      </c>
    </row>
    <row r="35" spans="1:4" ht="12.75">
      <c r="A35" s="2" t="s">
        <v>49</v>
      </c>
      <c r="B35" s="12">
        <f>+'REV reconcilation'!E54</f>
        <v>1028757.1699999999</v>
      </c>
      <c r="C35" s="5"/>
      <c r="D35" s="5">
        <f>+B35+C35</f>
        <v>1028757.1699999999</v>
      </c>
    </row>
    <row r="36" spans="1:4" ht="12.75">
      <c r="A36" s="2" t="s">
        <v>33</v>
      </c>
      <c r="B36" s="14">
        <v>0</v>
      </c>
      <c r="C36" s="5"/>
      <c r="D36" s="17">
        <f>+B36+C36</f>
        <v>0</v>
      </c>
    </row>
    <row r="37" spans="1:4" ht="12.75">
      <c r="A37" s="4" t="s">
        <v>38</v>
      </c>
      <c r="B37" s="5">
        <f>SUM(B34:B36)</f>
        <v>3759827.29</v>
      </c>
      <c r="C37" s="5"/>
      <c r="D37" s="5">
        <f>SUM(D34:D36)</f>
        <v>3759827.29</v>
      </c>
    </row>
    <row r="38" ht="12.75">
      <c r="C38" s="5"/>
    </row>
    <row r="39" spans="1:4" ht="12.75">
      <c r="A39" s="7" t="s">
        <v>34</v>
      </c>
      <c r="B39" s="8">
        <f>+B19+B24+B31+B37</f>
        <v>18950720.720000003</v>
      </c>
      <c r="C39" s="5"/>
      <c r="D39" s="8">
        <f>+D19+D24+D31+D37</f>
        <v>18950720.720000003</v>
      </c>
    </row>
    <row r="44" ht="12">
      <c r="A44" t="s">
        <v>284</v>
      </c>
    </row>
    <row r="45" ht="12">
      <c r="A45" s="122" t="s">
        <v>287</v>
      </c>
    </row>
    <row r="46" spans="1:3" ht="12">
      <c r="A46" t="s">
        <v>286</v>
      </c>
      <c r="B46">
        <f>152442.88+25735.55</f>
        <v>178178.43</v>
      </c>
      <c r="C46">
        <f>+Expenses!B50-Revenues!B46</f>
        <v>0</v>
      </c>
    </row>
    <row r="50" ht="12">
      <c r="B50" s="123"/>
    </row>
    <row r="51" ht="12">
      <c r="B51" s="123">
        <f>SUM(B39:B46)</f>
        <v>19128899.150000002</v>
      </c>
    </row>
    <row r="52" spans="2:3" ht="12">
      <c r="B52" s="123">
        <v>19128899.15</v>
      </c>
      <c r="C52" s="19" t="s">
        <v>353</v>
      </c>
    </row>
    <row r="53" ht="12">
      <c r="B53" s="123">
        <f>+B51-B52</f>
        <v>0</v>
      </c>
    </row>
    <row r="54" ht="12">
      <c r="B54" s="124"/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36.00390625" style="0" bestFit="1" customWidth="1"/>
    <col min="2" max="2" width="11.8515625" style="0" bestFit="1" customWidth="1"/>
    <col min="3" max="3" width="14.140625" style="123" bestFit="1" customWidth="1"/>
    <col min="4" max="4" width="14.8515625" style="0" customWidth="1"/>
    <col min="5" max="5" width="23.57421875" style="0" customWidth="1"/>
    <col min="7" max="7" width="20.8515625" style="0" customWidth="1"/>
  </cols>
  <sheetData>
    <row r="1" spans="3:4" ht="12">
      <c r="C1" s="123">
        <f>SUM(C2:C62)+C65</f>
        <v>19128899.15</v>
      </c>
      <c r="D1" s="124">
        <f>19131460.34-C1+5</f>
        <v>2566.190000001341</v>
      </c>
    </row>
    <row r="3" spans="1:2" ht="12">
      <c r="A3" s="19" t="s">
        <v>1</v>
      </c>
      <c r="B3" t="s">
        <v>289</v>
      </c>
    </row>
    <row r="4" spans="1:5" ht="12">
      <c r="A4" s="2" t="s">
        <v>2</v>
      </c>
      <c r="B4" t="s">
        <v>293</v>
      </c>
      <c r="C4" s="123">
        <v>1252017.52</v>
      </c>
      <c r="E4" s="124">
        <f>SUM(C4:C6)</f>
        <v>1228914.6099999999</v>
      </c>
    </row>
    <row r="5" spans="1:5" ht="12">
      <c r="A5" s="2"/>
      <c r="B5" s="137" t="s">
        <v>350</v>
      </c>
      <c r="C5" s="123">
        <f>-9462.29-13847.79</f>
        <v>-23310.08</v>
      </c>
      <c r="E5" s="124"/>
    </row>
    <row r="6" spans="1:5" ht="12">
      <c r="A6" s="2"/>
      <c r="B6" t="s">
        <v>315</v>
      </c>
      <c r="C6" s="123">
        <v>207.17</v>
      </c>
      <c r="E6" s="124"/>
    </row>
    <row r="7" spans="1:5" ht="12">
      <c r="A7" s="2" t="s">
        <v>47</v>
      </c>
      <c r="B7" t="s">
        <v>291</v>
      </c>
      <c r="C7" s="123">
        <f>269188.8+844019.18+5965594.73</f>
        <v>7078802.710000001</v>
      </c>
      <c r="D7" t="s">
        <v>294</v>
      </c>
      <c r="E7" s="124">
        <f>SUM(C7:C9)</f>
        <v>7074793.000000001</v>
      </c>
    </row>
    <row r="8" spans="1:3" ht="12">
      <c r="A8" s="2"/>
      <c r="B8" t="s">
        <v>313</v>
      </c>
      <c r="C8" s="123">
        <f>-C36</f>
        <v>800</v>
      </c>
    </row>
    <row r="9" spans="1:4" ht="12">
      <c r="A9" s="2"/>
      <c r="C9" s="123">
        <f>-C11</f>
        <v>-4809.71</v>
      </c>
      <c r="D9" t="s">
        <v>295</v>
      </c>
    </row>
    <row r="10" ht="12">
      <c r="A10" s="2" t="s">
        <v>46</v>
      </c>
    </row>
    <row r="11" spans="1:5" ht="12">
      <c r="A11" s="2" t="s">
        <v>5</v>
      </c>
      <c r="C11" s="123">
        <v>4809.71</v>
      </c>
      <c r="D11" t="s">
        <v>296</v>
      </c>
      <c r="E11" s="124">
        <f>SUM(C11:C12)</f>
        <v>10618.119999999999</v>
      </c>
    </row>
    <row r="12" spans="1:4" ht="12">
      <c r="A12" s="2"/>
      <c r="C12" s="123">
        <v>5808.41</v>
      </c>
      <c r="D12" t="s">
        <v>297</v>
      </c>
    </row>
    <row r="13" spans="1:5" ht="12">
      <c r="A13" s="2" t="s">
        <v>3</v>
      </c>
      <c r="B13" t="s">
        <v>298</v>
      </c>
      <c r="C13" s="123">
        <f>95980.48+73373.31+248772.13+3575+35</f>
        <v>421735.92</v>
      </c>
      <c r="E13" s="124">
        <f>SUM(C13:C17)</f>
        <v>1113494.32</v>
      </c>
    </row>
    <row r="14" spans="1:4" ht="12">
      <c r="A14" s="2"/>
      <c r="B14" t="s">
        <v>299</v>
      </c>
      <c r="C14" s="123">
        <f>135703.78+150+30825+453364.62-5</f>
        <v>620038.4</v>
      </c>
      <c r="D14" t="s">
        <v>300</v>
      </c>
    </row>
    <row r="15" spans="1:3" ht="12">
      <c r="A15" s="2"/>
      <c r="B15" t="s">
        <v>302</v>
      </c>
      <c r="C15" s="123">
        <v>67220</v>
      </c>
    </row>
    <row r="16" spans="1:4" ht="12">
      <c r="A16" s="2"/>
      <c r="B16">
        <v>370</v>
      </c>
      <c r="C16" s="123">
        <v>500</v>
      </c>
      <c r="D16" t="s">
        <v>304</v>
      </c>
    </row>
    <row r="17" spans="1:3" ht="12">
      <c r="A17" s="2"/>
      <c r="B17" t="s">
        <v>303</v>
      </c>
      <c r="C17" s="123">
        <v>4000</v>
      </c>
    </row>
    <row r="18" ht="12">
      <c r="A18" s="2" t="s">
        <v>11</v>
      </c>
    </row>
    <row r="19" spans="1:5" ht="12">
      <c r="A19" s="2" t="s">
        <v>48</v>
      </c>
      <c r="B19">
        <v>249</v>
      </c>
      <c r="C19" s="123">
        <f>1082338.92+5750</f>
        <v>1088088.92</v>
      </c>
      <c r="E19" s="124">
        <f>SUM(C19:C25)</f>
        <v>1234444.03</v>
      </c>
    </row>
    <row r="20" spans="1:3" ht="12">
      <c r="A20" s="2"/>
      <c r="B20">
        <v>291</v>
      </c>
      <c r="C20" s="123">
        <v>51300.46</v>
      </c>
    </row>
    <row r="21" spans="1:3" ht="12">
      <c r="A21" s="2"/>
      <c r="B21" t="s">
        <v>301</v>
      </c>
      <c r="C21" s="123">
        <v>37345.59</v>
      </c>
    </row>
    <row r="22" spans="1:3" ht="12">
      <c r="A22" s="2"/>
      <c r="B22" t="s">
        <v>314</v>
      </c>
      <c r="C22" s="123">
        <v>250</v>
      </c>
    </row>
    <row r="23" spans="1:3" ht="12">
      <c r="A23" s="2"/>
      <c r="B23" t="s">
        <v>308</v>
      </c>
      <c r="C23" s="123">
        <v>29059.98</v>
      </c>
    </row>
    <row r="24" spans="1:5" ht="12">
      <c r="A24" s="2"/>
      <c r="B24" s="137" t="s">
        <v>350</v>
      </c>
      <c r="C24" s="123">
        <f>-C5</f>
        <v>23310.08</v>
      </c>
      <c r="E24" s="124"/>
    </row>
    <row r="25" spans="1:3" ht="12">
      <c r="A25" s="2"/>
      <c r="B25" t="s">
        <v>312</v>
      </c>
      <c r="C25" s="123">
        <f>-(-2504-2575-10)</f>
        <v>5089</v>
      </c>
    </row>
    <row r="26" spans="1:5" ht="12">
      <c r="A26" s="2" t="s">
        <v>29</v>
      </c>
      <c r="B26">
        <v>280</v>
      </c>
      <c r="C26" s="123">
        <f>19883.67-2794.58+233.39</f>
        <v>17322.479999999996</v>
      </c>
      <c r="E26" s="124">
        <f>+C26</f>
        <v>17322.479999999996</v>
      </c>
    </row>
    <row r="27" ht="12">
      <c r="A27" s="2" t="s">
        <v>30</v>
      </c>
    </row>
    <row r="28" spans="1:4" ht="12.75">
      <c r="A28" s="4" t="s">
        <v>35</v>
      </c>
      <c r="D28" s="124">
        <f>SUM(E4:E26)</f>
        <v>10679586.56</v>
      </c>
    </row>
    <row r="30" ht="12">
      <c r="A30" s="19" t="s">
        <v>4</v>
      </c>
    </row>
    <row r="31" spans="1:5" ht="12">
      <c r="A31" s="2" t="s">
        <v>6</v>
      </c>
      <c r="B31" t="s">
        <v>311</v>
      </c>
      <c r="C31" s="123">
        <f>2844784.91</f>
        <v>2844784.91</v>
      </c>
      <c r="E31" s="124">
        <f>SUM(C31:C39)</f>
        <v>379959.22</v>
      </c>
    </row>
    <row r="32" spans="1:3" ht="12">
      <c r="A32" s="2"/>
      <c r="B32" t="s">
        <v>309</v>
      </c>
      <c r="C32" s="123">
        <f>-C40</f>
        <v>-1575910.12</v>
      </c>
    </row>
    <row r="33" spans="1:3" ht="12">
      <c r="A33" s="2"/>
      <c r="B33" t="s">
        <v>310</v>
      </c>
      <c r="C33" s="123">
        <f>-C41</f>
        <v>-997550.27</v>
      </c>
    </row>
    <row r="34" spans="1:3" ht="12">
      <c r="A34" s="2"/>
      <c r="B34">
        <v>386</v>
      </c>
      <c r="C34" s="123">
        <v>2665.1</v>
      </c>
    </row>
    <row r="35" spans="1:3" ht="12">
      <c r="A35" s="2"/>
      <c r="B35" t="s">
        <v>312</v>
      </c>
      <c r="C35" s="123">
        <f>-2504-2575-10</f>
        <v>-5089</v>
      </c>
    </row>
    <row r="36" spans="1:3" ht="12">
      <c r="A36" s="2"/>
      <c r="B36" t="s">
        <v>313</v>
      </c>
      <c r="C36" s="123">
        <v>-800</v>
      </c>
    </row>
    <row r="37" spans="1:3" ht="12">
      <c r="A37" s="2"/>
      <c r="B37" t="s">
        <v>305</v>
      </c>
      <c r="C37" s="123">
        <f>10000+13617.09+86848.13</f>
        <v>110465.22</v>
      </c>
    </row>
    <row r="38" spans="1:3" ht="12">
      <c r="A38" s="2"/>
      <c r="B38">
        <v>598</v>
      </c>
      <c r="C38" s="123">
        <v>1204</v>
      </c>
    </row>
    <row r="39" spans="1:3" ht="12">
      <c r="A39" s="2"/>
      <c r="B39" t="s">
        <v>316</v>
      </c>
      <c r="C39" s="123">
        <v>189.38</v>
      </c>
    </row>
    <row r="40" spans="1:5" ht="12">
      <c r="A40" s="2" t="s">
        <v>7</v>
      </c>
      <c r="B40" t="s">
        <v>309</v>
      </c>
      <c r="C40" s="123">
        <v>1575910.12</v>
      </c>
      <c r="E40" s="124">
        <f>SUM(C40:C42)</f>
        <v>2567651.98</v>
      </c>
    </row>
    <row r="41" spans="1:3" ht="12">
      <c r="A41" s="2"/>
      <c r="B41" t="s">
        <v>310</v>
      </c>
      <c r="C41" s="123">
        <v>997550.27</v>
      </c>
    </row>
    <row r="42" spans="1:4" ht="12">
      <c r="A42" s="2"/>
      <c r="B42" s="125"/>
      <c r="C42" s="123">
        <f>-C12</f>
        <v>-5808.41</v>
      </c>
      <c r="D42" t="s">
        <v>295</v>
      </c>
    </row>
    <row r="43" spans="1:4" ht="12.75">
      <c r="A43" s="4" t="s">
        <v>36</v>
      </c>
      <c r="D43" s="124">
        <f>SUM(E31:E41)</f>
        <v>2947611.2</v>
      </c>
    </row>
    <row r="45" ht="12">
      <c r="A45" s="19" t="s">
        <v>8</v>
      </c>
    </row>
    <row r="46" spans="1:5" ht="12">
      <c r="A46" s="2" t="s">
        <v>31</v>
      </c>
      <c r="B46" t="s">
        <v>307</v>
      </c>
      <c r="C46" s="123">
        <v>108362</v>
      </c>
      <c r="E46" s="124">
        <f>+C46</f>
        <v>108362</v>
      </c>
    </row>
    <row r="47" spans="1:8" ht="12">
      <c r="A47" s="2" t="s">
        <v>32</v>
      </c>
      <c r="B47" t="s">
        <v>306</v>
      </c>
      <c r="E47" s="124">
        <f>+C47</f>
        <v>0</v>
      </c>
      <c r="G47" s="139">
        <v>6113.14</v>
      </c>
      <c r="H47" t="s">
        <v>352</v>
      </c>
    </row>
    <row r="48" spans="1:5" ht="12">
      <c r="A48" s="2" t="s">
        <v>9</v>
      </c>
      <c r="B48">
        <v>615</v>
      </c>
      <c r="C48" s="123">
        <v>21716.67</v>
      </c>
      <c r="E48" s="124">
        <f>+C48</f>
        <v>21716.67</v>
      </c>
    </row>
    <row r="49" spans="1:5" ht="12">
      <c r="A49" s="2" t="s">
        <v>13</v>
      </c>
      <c r="B49">
        <v>611</v>
      </c>
      <c r="C49" s="123">
        <v>1433617</v>
      </c>
      <c r="E49" s="124">
        <f>+C49</f>
        <v>1433617</v>
      </c>
    </row>
    <row r="50" spans="1:4" ht="12.75">
      <c r="A50" s="4" t="s">
        <v>37</v>
      </c>
      <c r="D50" s="124">
        <f>SUM(E46:E49)</f>
        <v>1563695.67</v>
      </c>
    </row>
    <row r="52" ht="12">
      <c r="A52" s="19" t="s">
        <v>10</v>
      </c>
    </row>
    <row r="53" spans="1:7" ht="12">
      <c r="A53" s="2" t="s">
        <v>12</v>
      </c>
      <c r="B53">
        <v>791</v>
      </c>
      <c r="C53" s="123">
        <v>2731070.12</v>
      </c>
      <c r="E53" s="124">
        <f>+C53</f>
        <v>2731070.12</v>
      </c>
      <c r="G53" s="124">
        <f>SUM(E53:E54)</f>
        <v>3759827.29</v>
      </c>
    </row>
    <row r="54" spans="1:5" ht="12">
      <c r="A54" s="2" t="s">
        <v>49</v>
      </c>
      <c r="B54">
        <v>713</v>
      </c>
      <c r="C54" s="123">
        <v>168795.2</v>
      </c>
      <c r="E54" s="124">
        <f>SUM(C54:C59)</f>
        <v>1028757.1699999999</v>
      </c>
    </row>
    <row r="55" spans="1:6" ht="12">
      <c r="A55" s="2"/>
      <c r="B55">
        <v>717</v>
      </c>
      <c r="C55" s="123">
        <v>120251.89</v>
      </c>
      <c r="E55" s="124"/>
      <c r="F55" s="124">
        <f>1392587.95-E54</f>
        <v>363830.78</v>
      </c>
    </row>
    <row r="56" spans="1:5" ht="12">
      <c r="A56" s="2"/>
      <c r="B56">
        <v>730</v>
      </c>
      <c r="C56" s="123">
        <v>739710.08</v>
      </c>
      <c r="E56" s="124"/>
    </row>
    <row r="57" spans="1:5" ht="12">
      <c r="A57" s="2"/>
      <c r="B57" s="2"/>
      <c r="C57" s="2"/>
      <c r="E57" s="124"/>
    </row>
    <row r="58" spans="1:5" ht="12">
      <c r="A58" s="2"/>
      <c r="B58" s="2"/>
      <c r="C58" s="2"/>
      <c r="E58" s="124"/>
    </row>
    <row r="59" spans="1:5" ht="12">
      <c r="A59" s="2"/>
      <c r="B59" s="2"/>
      <c r="C59" s="2"/>
      <c r="E59" s="124"/>
    </row>
    <row r="60" ht="12">
      <c r="A60" s="2" t="s">
        <v>33</v>
      </c>
    </row>
    <row r="61" spans="1:4" ht="12.75">
      <c r="A61" s="4" t="s">
        <v>38</v>
      </c>
      <c r="D61" s="124">
        <f>SUM(E53:E60)</f>
        <v>3759827.29</v>
      </c>
    </row>
    <row r="63" spans="1:5" ht="12.75">
      <c r="A63" s="7" t="s">
        <v>34</v>
      </c>
      <c r="C63" s="123">
        <f>SUM(C2:C62)</f>
        <v>18950720.72</v>
      </c>
      <c r="D63" s="123">
        <f>SUM(D2:D62)</f>
        <v>18950720.720000003</v>
      </c>
      <c r="E63" s="123">
        <f>SUM(E2:E62)</f>
        <v>18950720.72</v>
      </c>
    </row>
    <row r="65" spans="1:3" ht="12">
      <c r="A65" t="s">
        <v>292</v>
      </c>
      <c r="B65" t="s">
        <v>290</v>
      </c>
      <c r="C65" s="123">
        <f>25735.55+152442.88</f>
        <v>178178.43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zoomScalePageLayoutView="0" workbookViewId="0" topLeftCell="A10">
      <selection activeCell="E45" sqref="E45"/>
    </sheetView>
  </sheetViews>
  <sheetFormatPr defaultColWidth="9.140625" defaultRowHeight="12.75"/>
  <cols>
    <col min="1" max="1" width="45.140625" style="0" customWidth="1"/>
    <col min="2" max="11" width="13.421875" style="0" customWidth="1"/>
    <col min="12" max="12" width="33.57421875" style="0" bestFit="1" customWidth="1"/>
  </cols>
  <sheetData>
    <row r="1" spans="1:2" ht="18">
      <c r="A1" s="61" t="s">
        <v>53</v>
      </c>
      <c r="B1" s="64">
        <f>'Signature Page'!$B$9</f>
        <v>0</v>
      </c>
    </row>
    <row r="2" spans="1:2" ht="18">
      <c r="A2" s="9" t="s">
        <v>54</v>
      </c>
      <c r="B2" s="41" t="str">
        <f>Revenues!B2</f>
        <v>2012-13</v>
      </c>
    </row>
    <row r="3" spans="3:10" ht="18">
      <c r="C3" s="81" t="s">
        <v>0</v>
      </c>
      <c r="D3" s="6"/>
      <c r="E3" s="6"/>
      <c r="F3" s="6"/>
      <c r="G3" s="6"/>
      <c r="H3" s="6"/>
      <c r="J3" s="10"/>
    </row>
    <row r="4" ht="15.75">
      <c r="C4" s="76" t="s">
        <v>50</v>
      </c>
    </row>
    <row r="5" ht="15.75">
      <c r="J5" s="1"/>
    </row>
    <row r="6" spans="9:11" ht="12.75">
      <c r="I6" s="58" t="s">
        <v>219</v>
      </c>
      <c r="J6" s="58" t="s">
        <v>221</v>
      </c>
      <c r="K6" s="59"/>
    </row>
    <row r="7" spans="2:11" ht="12.75">
      <c r="B7" s="6" t="s">
        <v>206</v>
      </c>
      <c r="C7" s="6" t="s">
        <v>207</v>
      </c>
      <c r="D7" s="6" t="s">
        <v>208</v>
      </c>
      <c r="E7" s="6" t="s">
        <v>209</v>
      </c>
      <c r="F7" s="6" t="s">
        <v>210</v>
      </c>
      <c r="G7" s="6" t="s">
        <v>211</v>
      </c>
      <c r="H7" s="6" t="s">
        <v>212</v>
      </c>
      <c r="I7" s="58" t="s">
        <v>218</v>
      </c>
      <c r="J7" s="60" t="s">
        <v>63</v>
      </c>
      <c r="K7" s="60" t="s">
        <v>223</v>
      </c>
    </row>
    <row r="8" spans="2:11" ht="12.75">
      <c r="B8" s="77"/>
      <c r="C8" s="78" t="s">
        <v>213</v>
      </c>
      <c r="D8" s="78" t="s">
        <v>214</v>
      </c>
      <c r="E8" s="78" t="s">
        <v>215</v>
      </c>
      <c r="F8" s="78" t="s">
        <v>216</v>
      </c>
      <c r="G8" s="77"/>
      <c r="H8" s="77"/>
      <c r="I8" s="60" t="s">
        <v>220</v>
      </c>
      <c r="J8" s="60" t="s">
        <v>222</v>
      </c>
      <c r="K8" s="60" t="s">
        <v>220</v>
      </c>
    </row>
    <row r="9" spans="1:8" ht="14.25">
      <c r="A9" s="79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51</v>
      </c>
      <c r="B10" s="55"/>
      <c r="C10" s="55"/>
      <c r="D10" s="73">
        <f>4809.71+5808.41</f>
        <v>10618.119999999999</v>
      </c>
      <c r="E10" s="55"/>
      <c r="F10" s="55"/>
      <c r="G10" s="55"/>
      <c r="H10" s="55"/>
      <c r="I10" s="5">
        <f>SUM(B10:H10)</f>
        <v>10618.119999999999</v>
      </c>
      <c r="J10" s="72"/>
      <c r="K10" s="5">
        <f>+I10+J10</f>
        <v>10618.119999999999</v>
      </c>
    </row>
    <row r="11" spans="1:12" ht="12.75">
      <c r="A11" s="2" t="s">
        <v>25</v>
      </c>
      <c r="B11" s="74">
        <v>5463802.61</v>
      </c>
      <c r="C11" s="74">
        <v>1750768.53</v>
      </c>
      <c r="D11" s="74">
        <f>631280.97-D10-9325-365.62*2</f>
        <v>610606.61</v>
      </c>
      <c r="E11" s="74">
        <v>160749.1</v>
      </c>
      <c r="F11" s="74">
        <v>63759.47</v>
      </c>
      <c r="G11" s="74">
        <v>0</v>
      </c>
      <c r="H11" s="74">
        <f>17599.41+1433617+666.67</f>
        <v>1451883.0799999998</v>
      </c>
      <c r="I11" s="17">
        <f>SUM(B11:H11)</f>
        <v>9501569.4</v>
      </c>
      <c r="J11" s="72"/>
      <c r="K11" s="17">
        <f>+I11+J11</f>
        <v>9501569.4</v>
      </c>
      <c r="L11" t="s">
        <v>283</v>
      </c>
    </row>
    <row r="12" spans="1:11" ht="12.75">
      <c r="A12" s="4" t="s">
        <v>26</v>
      </c>
      <c r="B12" s="5">
        <f>SUM(B10:B11)</f>
        <v>5463802.61</v>
      </c>
      <c r="C12" s="5">
        <f aca="true" t="shared" si="0" ref="C12:H12">SUM(C10:C11)</f>
        <v>1750768.53</v>
      </c>
      <c r="D12" s="5">
        <f t="shared" si="0"/>
        <v>621224.73</v>
      </c>
      <c r="E12" s="5">
        <f t="shared" si="0"/>
        <v>160749.1</v>
      </c>
      <c r="F12" s="5">
        <f t="shared" si="0"/>
        <v>63759.47</v>
      </c>
      <c r="G12" s="5">
        <f t="shared" si="0"/>
        <v>0</v>
      </c>
      <c r="H12" s="5">
        <f t="shared" si="0"/>
        <v>1451883.0799999998</v>
      </c>
      <c r="I12" s="5">
        <f>SUM(B12:H12)</f>
        <v>9512187.52</v>
      </c>
      <c r="J12" s="72"/>
      <c r="K12" s="5">
        <f>SUM(K10:K11)</f>
        <v>9512187.52</v>
      </c>
    </row>
    <row r="13" spans="1:10" ht="14.25">
      <c r="A13" s="79" t="s">
        <v>15</v>
      </c>
      <c r="J13" s="72"/>
    </row>
    <row r="14" spans="1:11" ht="12.75">
      <c r="A14" s="2" t="s">
        <v>41</v>
      </c>
      <c r="B14" s="73">
        <v>1054878.81</v>
      </c>
      <c r="C14" s="73">
        <v>290457.63</v>
      </c>
      <c r="D14" s="73">
        <f>191836.02-4352</f>
        <v>187484.02</v>
      </c>
      <c r="E14" s="73">
        <v>10034.47</v>
      </c>
      <c r="F14" s="73">
        <v>0</v>
      </c>
      <c r="G14" s="73">
        <v>0</v>
      </c>
      <c r="H14" s="73">
        <v>3938.98</v>
      </c>
      <c r="I14" s="5">
        <f aca="true" t="shared" si="1" ref="I14:I20">SUM(B14:H14)</f>
        <v>1546793.91</v>
      </c>
      <c r="J14" s="72"/>
      <c r="K14" s="5">
        <f aca="true" t="shared" si="2" ref="K14:K19">+I14+J14</f>
        <v>1546793.91</v>
      </c>
    </row>
    <row r="15" spans="1:11" ht="12.75">
      <c r="A15" s="2" t="s">
        <v>42</v>
      </c>
      <c r="B15" s="73">
        <v>1805452.18</v>
      </c>
      <c r="C15" s="73">
        <v>585674.73</v>
      </c>
      <c r="D15" s="73">
        <f>1545959.74-299234.01-54423.97</f>
        <v>1192301.76</v>
      </c>
      <c r="E15" s="73">
        <f>157665.68-1895.55</f>
        <v>155770.13</v>
      </c>
      <c r="F15" s="73">
        <v>413445.54</v>
      </c>
      <c r="G15" s="73">
        <v>0</v>
      </c>
      <c r="H15" s="73">
        <f>783.64+46321.97-34513.79+1656.47</f>
        <v>14248.289999999999</v>
      </c>
      <c r="I15" s="69">
        <f t="shared" si="1"/>
        <v>4166892.63</v>
      </c>
      <c r="J15" s="72"/>
      <c r="K15" s="5">
        <f t="shared" si="2"/>
        <v>4166892.63</v>
      </c>
    </row>
    <row r="16" spans="1:11" ht="12.75">
      <c r="A16" s="2" t="s">
        <v>16</v>
      </c>
      <c r="B16" s="73">
        <v>191390.15</v>
      </c>
      <c r="C16" s="73">
        <v>64091.93</v>
      </c>
      <c r="D16" s="73">
        <f>74514.02-35605.58</f>
        <v>38908.44</v>
      </c>
      <c r="E16" s="73">
        <v>8330.35</v>
      </c>
      <c r="F16" s="73">
        <v>0</v>
      </c>
      <c r="G16" s="73">
        <v>0</v>
      </c>
      <c r="H16" s="73">
        <f>18831.09-4.75</f>
        <v>18826.34</v>
      </c>
      <c r="I16" s="69">
        <f t="shared" si="1"/>
        <v>321547.21</v>
      </c>
      <c r="J16" s="72"/>
      <c r="K16" s="5">
        <f t="shared" si="2"/>
        <v>321547.21</v>
      </c>
    </row>
    <row r="17" spans="1:11" ht="12.75">
      <c r="A17" s="2" t="s">
        <v>52</v>
      </c>
      <c r="B17" s="73">
        <v>272892.62</v>
      </c>
      <c r="C17" s="73">
        <v>158790.11</v>
      </c>
      <c r="D17" s="73">
        <f>-D18-196240.7+560239.41+365.62*2-45.77</f>
        <v>145044.68000000002</v>
      </c>
      <c r="E17" s="73">
        <v>66493.94</v>
      </c>
      <c r="F17" s="73">
        <v>32083.17</v>
      </c>
      <c r="G17" s="73">
        <v>0</v>
      </c>
      <c r="H17" s="73">
        <v>31855.97</v>
      </c>
      <c r="I17" s="69">
        <f t="shared" si="1"/>
        <v>707160.4900000001</v>
      </c>
      <c r="J17" s="72"/>
      <c r="K17" s="5">
        <f t="shared" si="2"/>
        <v>707160.4900000001</v>
      </c>
    </row>
    <row r="18" spans="1:11" ht="12.75">
      <c r="A18" s="2" t="s">
        <v>39</v>
      </c>
      <c r="B18" s="73">
        <v>0</v>
      </c>
      <c r="C18" s="73">
        <v>0</v>
      </c>
      <c r="D18" s="73">
        <v>219639.5</v>
      </c>
      <c r="E18" s="73">
        <v>0</v>
      </c>
      <c r="F18" s="73">
        <v>0</v>
      </c>
      <c r="G18" s="73">
        <v>0</v>
      </c>
      <c r="H18" s="73">
        <v>0</v>
      </c>
      <c r="I18" s="69">
        <f t="shared" si="1"/>
        <v>219639.5</v>
      </c>
      <c r="J18" s="72"/>
      <c r="K18" s="5">
        <f t="shared" si="2"/>
        <v>219639.5</v>
      </c>
    </row>
    <row r="19" spans="1:11" ht="12.75">
      <c r="A19" s="2" t="s">
        <v>40</v>
      </c>
      <c r="B19" s="74">
        <v>422246.52</v>
      </c>
      <c r="C19" s="74">
        <v>187563.79</v>
      </c>
      <c r="D19" s="74">
        <f>955337.28-36142.26</f>
        <v>919195.02</v>
      </c>
      <c r="E19" s="74">
        <v>48018.94</v>
      </c>
      <c r="F19" s="74">
        <v>36926.6</v>
      </c>
      <c r="G19" s="74">
        <v>0</v>
      </c>
      <c r="H19" s="74">
        <f>2934.7+109587.97</f>
        <v>112522.67</v>
      </c>
      <c r="I19" s="17">
        <f t="shared" si="1"/>
        <v>1726473.54</v>
      </c>
      <c r="J19" s="72"/>
      <c r="K19" s="17">
        <f t="shared" si="2"/>
        <v>1726473.54</v>
      </c>
    </row>
    <row r="20" spans="1:11" ht="12.75">
      <c r="A20" s="4" t="s">
        <v>17</v>
      </c>
      <c r="B20" s="5">
        <f aca="true" t="shared" si="3" ref="B20:H20">SUM(B14:B19)</f>
        <v>3746860.2800000003</v>
      </c>
      <c r="C20" s="5">
        <f t="shared" si="3"/>
        <v>1286578.19</v>
      </c>
      <c r="D20" s="5">
        <f t="shared" si="3"/>
        <v>2702573.42</v>
      </c>
      <c r="E20" s="5">
        <f t="shared" si="3"/>
        <v>288647.83</v>
      </c>
      <c r="F20" s="5">
        <f t="shared" si="3"/>
        <v>482455.30999999994</v>
      </c>
      <c r="G20" s="5">
        <f t="shared" si="3"/>
        <v>0</v>
      </c>
      <c r="H20" s="5">
        <f t="shared" si="3"/>
        <v>181392.25</v>
      </c>
      <c r="I20" s="5">
        <f t="shared" si="1"/>
        <v>8688507.280000001</v>
      </c>
      <c r="J20" s="72"/>
      <c r="K20" s="5">
        <f>SUM(K14:K19)</f>
        <v>8688507.280000001</v>
      </c>
    </row>
    <row r="21" ht="12.75">
      <c r="J21" s="72"/>
    </row>
    <row r="22" spans="1:10" ht="14.25">
      <c r="A22" s="79" t="s">
        <v>18</v>
      </c>
      <c r="J22" s="72"/>
    </row>
    <row r="23" spans="1:12" ht="12.75">
      <c r="A23" s="2" t="s">
        <v>28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69">
        <f>SUM(B23:H23)</f>
        <v>0</v>
      </c>
      <c r="J23" s="72"/>
      <c r="K23" s="5">
        <f>+I23+J23</f>
        <v>0</v>
      </c>
      <c r="L23" t="s">
        <v>282</v>
      </c>
    </row>
    <row r="24" spans="1:11" ht="12.75">
      <c r="A24" s="2" t="s">
        <v>217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69">
        <f>SUM(B24:H24)</f>
        <v>0</v>
      </c>
      <c r="J24" s="72"/>
      <c r="K24" s="5">
        <f>+I24+J24</f>
        <v>0</v>
      </c>
    </row>
    <row r="25" spans="1:11" ht="12.75">
      <c r="A25" s="2" t="s">
        <v>19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17">
        <f>SUM(B25:H25)</f>
        <v>0</v>
      </c>
      <c r="J25" s="72"/>
      <c r="K25" s="17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72"/>
      <c r="K26" s="5">
        <f>SUM(K23:K25)</f>
        <v>0</v>
      </c>
    </row>
    <row r="27" spans="3:10" ht="12.75">
      <c r="C27" s="5"/>
      <c r="J27" s="72"/>
    </row>
    <row r="28" spans="1:10" ht="14.25">
      <c r="A28" s="79" t="s">
        <v>21</v>
      </c>
      <c r="B28" s="12"/>
      <c r="C28" s="12"/>
      <c r="D28" s="12"/>
      <c r="E28" s="12"/>
      <c r="F28" s="12"/>
      <c r="G28" s="12"/>
      <c r="H28" s="12"/>
      <c r="J28" s="72"/>
    </row>
    <row r="29" spans="1:11" ht="12.75">
      <c r="A29" s="2" t="s">
        <v>22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5">
        <f>SUM(B29:H29)</f>
        <v>0</v>
      </c>
      <c r="J29" s="72"/>
      <c r="K29" s="5">
        <f>+I29+J29</f>
        <v>0</v>
      </c>
    </row>
    <row r="30" spans="1:11" ht="12.75">
      <c r="A30" s="2" t="s">
        <v>23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5">
        <f>SUM(B30:H30)</f>
        <v>0</v>
      </c>
      <c r="J30" s="72"/>
      <c r="K30" s="5">
        <f>+I30+J30</f>
        <v>0</v>
      </c>
    </row>
    <row r="31" spans="1:11" ht="12.75">
      <c r="A31" s="2" t="s">
        <v>24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/>
      <c r="I31" s="17">
        <f>SUM(B31:H31)</f>
        <v>0</v>
      </c>
      <c r="J31" s="72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72"/>
      <c r="K32" s="5">
        <f>SUM(K29:K31)</f>
        <v>0</v>
      </c>
    </row>
    <row r="33" ht="12.75">
      <c r="J33" s="72"/>
    </row>
    <row r="34" spans="1:10" ht="12.75">
      <c r="A34" s="19" t="s">
        <v>43</v>
      </c>
      <c r="G34" s="12"/>
      <c r="J34" s="72"/>
    </row>
    <row r="35" spans="1:11" ht="12.75">
      <c r="A35" s="2" t="s">
        <v>55</v>
      </c>
      <c r="G35" s="75">
        <v>0</v>
      </c>
      <c r="I35" s="70">
        <f>SUM(G35)</f>
        <v>0</v>
      </c>
      <c r="J35" s="72"/>
      <c r="K35" s="5">
        <f>+I35+J35</f>
        <v>0</v>
      </c>
    </row>
    <row r="36" spans="1:11" ht="12.75">
      <c r="A36" s="2" t="s">
        <v>56</v>
      </c>
      <c r="B36" s="3"/>
      <c r="C36" s="3"/>
      <c r="D36" s="3"/>
      <c r="E36" s="3"/>
      <c r="F36" s="3"/>
      <c r="G36" s="74">
        <v>0</v>
      </c>
      <c r="H36" s="3"/>
      <c r="I36" s="71">
        <f>SUM(G36)</f>
        <v>0</v>
      </c>
      <c r="J36" s="72"/>
      <c r="K36" s="17">
        <f>+I36+J36</f>
        <v>0</v>
      </c>
    </row>
    <row r="37" spans="1:11" ht="12.75">
      <c r="A37" s="7" t="s">
        <v>44</v>
      </c>
      <c r="D37" s="8"/>
      <c r="G37" s="56">
        <f>SUM(G35:G36)</f>
        <v>0</v>
      </c>
      <c r="I37" s="57">
        <f>SUM(G37)</f>
        <v>0</v>
      </c>
      <c r="J37" s="72"/>
      <c r="K37" s="5">
        <f>SUM(K35:K36)</f>
        <v>0</v>
      </c>
    </row>
    <row r="38" ht="12.75">
      <c r="J38" s="72"/>
    </row>
    <row r="39" spans="1:11" ht="13.5" thickBot="1">
      <c r="A39" t="s">
        <v>65</v>
      </c>
      <c r="I39" s="18">
        <f>+I12+I20+I26+I32+I37</f>
        <v>18200694.8</v>
      </c>
      <c r="J39" s="72"/>
      <c r="K39" s="18">
        <f>+K12+K20+K26+K32+K37</f>
        <v>18200694.8</v>
      </c>
    </row>
    <row r="40" ht="13.5" thickTop="1"/>
    <row r="41" spans="1:11" ht="12.75">
      <c r="A41" t="s">
        <v>260</v>
      </c>
      <c r="I41" s="67">
        <v>1228914.61</v>
      </c>
      <c r="J41" s="68"/>
      <c r="K41" s="68">
        <f>+I41+J41</f>
        <v>1228914.61</v>
      </c>
    </row>
    <row r="42" ht="12.75">
      <c r="I42" s="5"/>
    </row>
    <row r="43" spans="1:11" ht="12.75">
      <c r="A43" t="s">
        <v>261</v>
      </c>
      <c r="I43" s="5">
        <f>+I39+I41</f>
        <v>19429609.41</v>
      </c>
      <c r="K43" s="5">
        <f>+K39+K41</f>
        <v>19429609.41</v>
      </c>
    </row>
    <row r="47" ht="12">
      <c r="A47" t="s">
        <v>284</v>
      </c>
    </row>
    <row r="48" ht="12">
      <c r="A48" s="122" t="s">
        <v>285</v>
      </c>
    </row>
    <row r="49" ht="12">
      <c r="A49" s="137" t="s">
        <v>354</v>
      </c>
    </row>
    <row r="50" spans="1:2" ht="12">
      <c r="A50" t="s">
        <v>286</v>
      </c>
      <c r="B50">
        <f>25735.55+152442.88</f>
        <v>178178.43</v>
      </c>
    </row>
    <row r="51" ht="12">
      <c r="I51" s="5">
        <f>+I43+B50+B49</f>
        <v>19607787.84</v>
      </c>
    </row>
    <row r="52" ht="12">
      <c r="I52" s="5">
        <f>19607787.74-I51</f>
        <v>-0.10000000149011612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5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5">
      <selection activeCell="B26" sqref="B26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61" t="s">
        <v>53</v>
      </c>
      <c r="B1" s="66">
        <f>'Signature Page'!$B$9</f>
        <v>0</v>
      </c>
    </row>
    <row r="2" spans="1:2" ht="18">
      <c r="A2" s="9" t="s">
        <v>54</v>
      </c>
      <c r="B2" s="41" t="str">
        <f>Revenues!B2</f>
        <v>2012-13</v>
      </c>
    </row>
    <row r="4" ht="18">
      <c r="B4" s="81" t="s">
        <v>0</v>
      </c>
    </row>
    <row r="5" ht="15.75">
      <c r="B5" s="76" t="s">
        <v>262</v>
      </c>
    </row>
    <row r="6" ht="12">
      <c r="C6" s="82"/>
    </row>
    <row r="7" spans="1:3" ht="12">
      <c r="A7" t="s">
        <v>263</v>
      </c>
      <c r="C7" s="82"/>
    </row>
    <row r="8" spans="1:3" ht="12">
      <c r="A8" t="s">
        <v>269</v>
      </c>
      <c r="C8" s="86">
        <v>0</v>
      </c>
    </row>
    <row r="9" spans="1:3" ht="12">
      <c r="A9" t="s">
        <v>270</v>
      </c>
      <c r="C9" s="86">
        <v>0</v>
      </c>
    </row>
    <row r="10" spans="1:3" ht="12">
      <c r="A10" t="s">
        <v>268</v>
      </c>
      <c r="C10" s="87">
        <v>2794.58</v>
      </c>
    </row>
    <row r="11" ht="12">
      <c r="C11" s="84"/>
    </row>
    <row r="12" ht="12">
      <c r="C12" s="83">
        <f>SUM(C8:C10)</f>
        <v>2794.58</v>
      </c>
    </row>
    <row r="13" ht="12">
      <c r="C13" s="82"/>
    </row>
    <row r="14" spans="1:3" ht="12">
      <c r="A14" t="s">
        <v>264</v>
      </c>
      <c r="C14" s="82"/>
    </row>
    <row r="15" spans="1:3" ht="12">
      <c r="A15" t="s">
        <v>271</v>
      </c>
      <c r="C15" s="87">
        <v>0</v>
      </c>
    </row>
    <row r="16" ht="12">
      <c r="C16" s="82"/>
    </row>
    <row r="17" spans="1:3" ht="12">
      <c r="A17" t="s">
        <v>265</v>
      </c>
      <c r="C17" s="82">
        <f>+C12-C15</f>
        <v>2794.58</v>
      </c>
    </row>
    <row r="18" ht="12">
      <c r="C18" s="82"/>
    </row>
    <row r="19" spans="1:3" ht="12">
      <c r="A19" t="s">
        <v>266</v>
      </c>
      <c r="C19" s="87">
        <v>92763.45</v>
      </c>
    </row>
    <row r="20" ht="12">
      <c r="C20" s="82"/>
    </row>
    <row r="21" spans="1:3" ht="12.75" thickBot="1">
      <c r="A21" t="s">
        <v>267</v>
      </c>
      <c r="C21" s="85">
        <f>+C17+C19</f>
        <v>95558.03</v>
      </c>
    </row>
    <row r="22" ht="12.75" thickTop="1">
      <c r="C22" s="82"/>
    </row>
    <row r="23" ht="12">
      <c r="C23" s="82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23">
      <selection activeCell="E48" sqref="E48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61" t="s">
        <v>53</v>
      </c>
      <c r="B1" s="64">
        <f>'Signature Page'!$B$9</f>
        <v>0</v>
      </c>
    </row>
    <row r="2" spans="1:2" ht="18">
      <c r="A2" s="62" t="s">
        <v>54</v>
      </c>
      <c r="B2" s="65" t="str">
        <f>Revenues!B2</f>
        <v>2012-13</v>
      </c>
    </row>
    <row r="3" ht="18">
      <c r="A3" s="15" t="s">
        <v>57</v>
      </c>
    </row>
    <row r="5" ht="15">
      <c r="A5" s="42" t="s">
        <v>60</v>
      </c>
    </row>
    <row r="7" spans="1:3" ht="12.75">
      <c r="A7" s="80" t="s">
        <v>58</v>
      </c>
      <c r="B7" s="80" t="s">
        <v>61</v>
      </c>
      <c r="C7" s="80" t="s">
        <v>59</v>
      </c>
    </row>
    <row r="10" spans="1:3" ht="12.75">
      <c r="A10" t="s">
        <v>323</v>
      </c>
      <c r="B10">
        <v>159100</v>
      </c>
      <c r="C10">
        <v>639.48</v>
      </c>
    </row>
    <row r="11" spans="1:3" ht="12.75">
      <c r="A11" t="s">
        <v>324</v>
      </c>
      <c r="B11">
        <v>159100</v>
      </c>
      <c r="C11">
        <v>363.12</v>
      </c>
    </row>
    <row r="12" spans="1:3" ht="12.75">
      <c r="A12" t="s">
        <v>325</v>
      </c>
      <c r="B12">
        <v>159100</v>
      </c>
      <c r="C12">
        <v>512.47</v>
      </c>
    </row>
    <row r="13" spans="1:3" ht="12.75">
      <c r="A13" t="s">
        <v>326</v>
      </c>
      <c r="B13">
        <v>159100</v>
      </c>
      <c r="C13">
        <v>4000.5</v>
      </c>
    </row>
    <row r="14" spans="1:3" ht="12.75">
      <c r="A14" t="s">
        <v>327</v>
      </c>
      <c r="B14">
        <v>159100</v>
      </c>
      <c r="C14">
        <v>292.84</v>
      </c>
    </row>
    <row r="24" spans="1:2" ht="15">
      <c r="A24" s="126" t="s">
        <v>321</v>
      </c>
      <c r="B24" s="16"/>
    </row>
    <row r="26" spans="1:3" ht="12.75">
      <c r="A26" s="80" t="s">
        <v>53</v>
      </c>
      <c r="B26" s="6" t="s">
        <v>61</v>
      </c>
      <c r="C26" s="80" t="s">
        <v>59</v>
      </c>
    </row>
    <row r="29" spans="1:3" ht="12.75">
      <c r="A29" t="s">
        <v>322</v>
      </c>
      <c r="B29">
        <v>159200</v>
      </c>
      <c r="C29">
        <f>+C46+C49</f>
        <v>2217.39</v>
      </c>
    </row>
    <row r="30" spans="1:3" ht="12.75">
      <c r="A30" t="s">
        <v>322</v>
      </c>
      <c r="B30">
        <v>159100</v>
      </c>
      <c r="C30">
        <f>+C45+C48</f>
        <v>2146.7</v>
      </c>
    </row>
    <row r="31" spans="1:3" ht="12.75">
      <c r="A31" t="s">
        <v>322</v>
      </c>
      <c r="B31">
        <v>158000</v>
      </c>
      <c r="C31">
        <f>+C47</f>
        <v>445.62</v>
      </c>
    </row>
    <row r="42" ht="15">
      <c r="A42" s="42" t="s">
        <v>62</v>
      </c>
    </row>
    <row r="44" spans="1:3" ht="12.75">
      <c r="A44" s="19" t="s">
        <v>58</v>
      </c>
      <c r="B44" s="58" t="s">
        <v>61</v>
      </c>
      <c r="C44" s="80" t="s">
        <v>59</v>
      </c>
    </row>
    <row r="45" spans="1:3" ht="12.75">
      <c r="A45" t="s">
        <v>317</v>
      </c>
      <c r="B45">
        <v>159100</v>
      </c>
      <c r="C45">
        <f>466.57+357.84+401.08+484.45</f>
        <v>1709.94</v>
      </c>
    </row>
    <row r="46" spans="1:3" ht="12.75">
      <c r="A46" t="s">
        <v>317</v>
      </c>
      <c r="B46">
        <v>159200</v>
      </c>
      <c r="C46">
        <f>52.18+992.57+489.76+51.6</f>
        <v>1586.11</v>
      </c>
    </row>
    <row r="47" spans="1:3" ht="12.75">
      <c r="A47" t="s">
        <v>318</v>
      </c>
      <c r="B47">
        <v>158000</v>
      </c>
      <c r="C47">
        <v>445.62</v>
      </c>
    </row>
    <row r="48" spans="1:3" ht="12.75">
      <c r="A48" t="s">
        <v>318</v>
      </c>
      <c r="B48">
        <v>159100</v>
      </c>
      <c r="C48">
        <v>436.76</v>
      </c>
    </row>
    <row r="49" spans="1:3" ht="12">
      <c r="A49" t="s">
        <v>319</v>
      </c>
      <c r="B49">
        <v>159200</v>
      </c>
      <c r="C49">
        <f>160.88+418.7+25.87+25.83</f>
        <v>631.28</v>
      </c>
    </row>
    <row r="50" spans="1:3" ht="12">
      <c r="A50" t="s">
        <v>320</v>
      </c>
      <c r="B50">
        <v>159100</v>
      </c>
      <c r="C50">
        <f>639.48+363.12+512.47+3854.08+292.84+146.42</f>
        <v>5808.41</v>
      </c>
    </row>
    <row r="52" ht="12">
      <c r="D52" s="5"/>
    </row>
    <row r="53" ht="12">
      <c r="D53" s="5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6">
      <selection activeCell="B28" sqref="B28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">
      <c r="A1" s="19" t="s">
        <v>235</v>
      </c>
      <c r="B1" s="19"/>
      <c r="C1" s="19"/>
      <c r="D1" s="19"/>
      <c r="E1" s="19"/>
      <c r="F1" s="19"/>
      <c r="G1" s="19"/>
      <c r="H1" s="19"/>
    </row>
    <row r="2" spans="1:8" ht="12">
      <c r="A2" s="19"/>
      <c r="B2" s="19"/>
      <c r="C2" s="19"/>
      <c r="D2" s="19"/>
      <c r="E2" s="19"/>
      <c r="F2" s="19"/>
      <c r="G2" s="19"/>
      <c r="H2" s="19"/>
    </row>
    <row r="3" spans="1:8" ht="12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">
      <c r="A5" s="19"/>
      <c r="B5" s="19"/>
      <c r="C5" s="19"/>
      <c r="D5" s="19"/>
      <c r="E5" s="19"/>
      <c r="F5" s="19"/>
      <c r="G5" s="19"/>
      <c r="H5" s="19"/>
    </row>
    <row r="6" spans="1:8" ht="12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">
      <c r="A7" s="19"/>
      <c r="B7" s="19"/>
      <c r="C7" s="19"/>
      <c r="D7" s="19"/>
      <c r="E7" s="19"/>
      <c r="F7" s="19"/>
      <c r="G7" s="19"/>
      <c r="H7" s="19"/>
    </row>
    <row r="8" spans="1:8" ht="12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">
      <c r="A10" s="19"/>
      <c r="B10" s="19"/>
      <c r="C10" s="19"/>
      <c r="D10" s="19"/>
      <c r="E10" s="19"/>
      <c r="F10" s="19"/>
      <c r="G10" s="19"/>
      <c r="H10" s="19"/>
    </row>
    <row r="11" spans="1:8" ht="12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186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196</v>
      </c>
      <c r="B15" s="19"/>
      <c r="C15" s="19"/>
      <c r="D15" s="19"/>
      <c r="E15" s="19"/>
      <c r="F15" s="19"/>
      <c r="G15" s="19"/>
      <c r="H15" s="19"/>
    </row>
    <row r="16" spans="1:8" ht="12">
      <c r="A16" s="19"/>
      <c r="B16" s="19"/>
      <c r="C16" s="19"/>
      <c r="D16" s="19"/>
      <c r="E16" s="19"/>
      <c r="F16" s="19"/>
      <c r="G16" s="19"/>
      <c r="H16" s="19"/>
    </row>
    <row r="17" spans="1:8" ht="12">
      <c r="A17" s="19" t="s">
        <v>191</v>
      </c>
      <c r="B17" s="19"/>
      <c r="C17" s="19"/>
      <c r="D17" s="19"/>
      <c r="E17" s="19"/>
      <c r="F17" s="19"/>
      <c r="G17" s="19"/>
      <c r="H17" s="19"/>
    </row>
    <row r="18" spans="1:8" ht="12">
      <c r="A18" s="19" t="s">
        <v>190</v>
      </c>
      <c r="B18" s="19"/>
      <c r="C18" s="19"/>
      <c r="D18" s="19"/>
      <c r="E18" s="19"/>
      <c r="F18" s="19"/>
      <c r="G18" s="19"/>
      <c r="H18" s="19"/>
    </row>
    <row r="19" spans="1:8" ht="12">
      <c r="A19" s="19" t="s">
        <v>229</v>
      </c>
      <c r="B19" s="19"/>
      <c r="C19" s="19"/>
      <c r="D19" s="19"/>
      <c r="E19" s="19"/>
      <c r="F19" s="19"/>
      <c r="G19" s="19"/>
      <c r="H19" s="19"/>
    </row>
    <row r="20" spans="1:8" ht="12">
      <c r="A20" s="19" t="s">
        <v>230</v>
      </c>
      <c r="B20" s="19"/>
      <c r="C20" s="19"/>
      <c r="D20" s="19"/>
      <c r="E20" s="19"/>
      <c r="F20" s="19"/>
      <c r="G20" s="19"/>
      <c r="H20" s="19"/>
    </row>
    <row r="21" spans="1:8" ht="12">
      <c r="A21" s="19" t="s">
        <v>231</v>
      </c>
      <c r="B21" s="19"/>
      <c r="C21" s="19"/>
      <c r="D21" s="19"/>
      <c r="E21" s="19"/>
      <c r="F21" s="19"/>
      <c r="G21" s="19"/>
      <c r="H21" s="19"/>
    </row>
    <row r="22" spans="1:8" ht="12">
      <c r="A22" s="19"/>
      <c r="B22" s="19"/>
      <c r="C22" s="19"/>
      <c r="D22" s="19"/>
      <c r="E22" s="19"/>
      <c r="F22" s="19"/>
      <c r="G22" s="19"/>
      <c r="H22" s="19"/>
    </row>
    <row r="23" spans="1:8" ht="12">
      <c r="A23" s="19" t="s">
        <v>193</v>
      </c>
      <c r="B23" s="19"/>
      <c r="C23" s="19"/>
      <c r="D23" s="19"/>
      <c r="E23" s="19"/>
      <c r="F23" s="19"/>
      <c r="G23" s="19"/>
      <c r="H23" s="19"/>
    </row>
    <row r="24" spans="1:8" ht="12">
      <c r="A24" s="19" t="s">
        <v>192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189</v>
      </c>
      <c r="B26" s="19"/>
      <c r="C26" s="19"/>
      <c r="D26" s="19"/>
      <c r="E26" s="19"/>
      <c r="F26" s="19"/>
      <c r="G26" s="19"/>
      <c r="H26" s="19"/>
    </row>
    <row r="27" spans="1:8" ht="12">
      <c r="A27" s="19" t="s">
        <v>187</v>
      </c>
      <c r="B27" s="19"/>
      <c r="C27" s="19"/>
      <c r="D27" s="19"/>
      <c r="E27" s="19"/>
      <c r="F27" s="19"/>
      <c r="G27" s="19"/>
      <c r="H27" s="19"/>
    </row>
    <row r="28" spans="1:8" ht="12">
      <c r="A28" s="53" t="s">
        <v>197</v>
      </c>
      <c r="B28" s="19"/>
      <c r="C28" s="19"/>
      <c r="D28" s="19"/>
      <c r="E28" s="19"/>
      <c r="F28" s="19"/>
      <c r="G28" s="19"/>
      <c r="H28" s="19"/>
    </row>
    <row r="29" spans="1:8" ht="12">
      <c r="A29" s="53" t="s">
        <v>198</v>
      </c>
      <c r="B29" s="19"/>
      <c r="C29" s="19"/>
      <c r="D29" s="19"/>
      <c r="E29" s="19"/>
      <c r="F29" s="19"/>
      <c r="G29" s="19"/>
      <c r="H29" s="19"/>
    </row>
    <row r="30" spans="1:8" ht="12">
      <c r="A30" s="53" t="s">
        <v>199</v>
      </c>
      <c r="B30" s="19"/>
      <c r="C30" s="19"/>
      <c r="D30" s="19"/>
      <c r="E30" s="19"/>
      <c r="F30" s="19"/>
      <c r="G30" s="19"/>
      <c r="H30" s="19"/>
    </row>
    <row r="31" spans="1:8" ht="12">
      <c r="A31" s="53" t="s">
        <v>200</v>
      </c>
      <c r="B31" s="19"/>
      <c r="C31" s="19"/>
      <c r="D31" s="19"/>
      <c r="E31" s="19"/>
      <c r="F31" s="19"/>
      <c r="G31" s="19"/>
      <c r="H31" s="19"/>
    </row>
    <row r="32" spans="1:8" ht="12">
      <c r="A32" s="53" t="s">
        <v>201</v>
      </c>
      <c r="B32" s="19"/>
      <c r="C32" s="19"/>
      <c r="D32" s="19"/>
      <c r="E32" s="19"/>
      <c r="F32" s="19"/>
      <c r="G32" s="19"/>
      <c r="H32" s="19"/>
    </row>
    <row r="33" spans="1:8" ht="12">
      <c r="A33" s="19"/>
      <c r="B33" s="19"/>
      <c r="C33" s="19"/>
      <c r="D33" s="19"/>
      <c r="E33" s="19"/>
      <c r="F33" s="19"/>
      <c r="G33" s="19"/>
      <c r="H33" s="19"/>
    </row>
    <row r="34" spans="1:8" ht="12">
      <c r="A34" s="52" t="s">
        <v>188</v>
      </c>
      <c r="B34" s="19"/>
      <c r="C34" s="19"/>
      <c r="D34" s="19"/>
      <c r="E34" s="19"/>
      <c r="F34" s="19"/>
      <c r="G34" s="19"/>
      <c r="H34" s="19"/>
    </row>
    <row r="35" spans="1:8" ht="12">
      <c r="A35" s="53" t="s">
        <v>202</v>
      </c>
      <c r="B35" s="19"/>
      <c r="C35" s="19"/>
      <c r="D35" s="19"/>
      <c r="E35" s="19"/>
      <c r="F35" s="19"/>
      <c r="G35" s="19"/>
      <c r="H35" s="19"/>
    </row>
    <row r="36" spans="1:8" ht="12">
      <c r="A36" s="53" t="s">
        <v>203</v>
      </c>
      <c r="B36" s="19"/>
      <c r="C36" s="19"/>
      <c r="D36" s="19"/>
      <c r="E36" s="19"/>
      <c r="F36" s="19"/>
      <c r="G36" s="19"/>
      <c r="H36" s="19"/>
    </row>
    <row r="37" spans="1:8" ht="12">
      <c r="A37" s="53" t="s">
        <v>204</v>
      </c>
      <c r="B37" s="19"/>
      <c r="C37" s="19"/>
      <c r="D37" s="19"/>
      <c r="E37" s="19"/>
      <c r="F37" s="19"/>
      <c r="G37" s="19"/>
      <c r="H37" s="19"/>
    </row>
    <row r="38" spans="1:8" ht="12">
      <c r="A38" s="53" t="s">
        <v>205</v>
      </c>
      <c r="B38" s="19"/>
      <c r="C38" s="19"/>
      <c r="D38" s="19"/>
      <c r="E38" s="19"/>
      <c r="F38" s="19"/>
      <c r="G38" s="19"/>
      <c r="H38" s="19"/>
    </row>
    <row r="39" spans="1:8" ht="12">
      <c r="A39" s="19"/>
      <c r="B39" s="19"/>
      <c r="C39" s="19"/>
      <c r="D39" s="19"/>
      <c r="E39" s="19"/>
      <c r="F39" s="19"/>
      <c r="G39" s="19"/>
      <c r="H39" s="19"/>
    </row>
    <row r="40" spans="1:8" ht="12">
      <c r="A40" s="19" t="s">
        <v>195</v>
      </c>
      <c r="B40" s="19"/>
      <c r="C40" s="19"/>
      <c r="D40" s="19"/>
      <c r="E40" s="19"/>
      <c r="F40" s="19"/>
      <c r="G40" s="19"/>
      <c r="H40" s="19"/>
    </row>
    <row r="41" spans="1:8" ht="12">
      <c r="A41" s="52" t="s">
        <v>194</v>
      </c>
      <c r="B41" s="19"/>
      <c r="C41" s="19"/>
      <c r="D41" s="19"/>
      <c r="E41" s="19"/>
      <c r="F41" s="19"/>
      <c r="G41" s="19"/>
      <c r="H41" s="19"/>
    </row>
    <row r="42" spans="1:8" ht="12">
      <c r="A42" s="19"/>
      <c r="B42" s="19"/>
      <c r="C42" s="19"/>
      <c r="D42" s="19"/>
      <c r="E42" s="19"/>
      <c r="F42" s="19"/>
      <c r="G42" s="19"/>
      <c r="H42" s="19"/>
    </row>
    <row r="43" spans="1:8" ht="12">
      <c r="A43" s="19"/>
      <c r="B43" s="19"/>
      <c r="C43" s="19"/>
      <c r="D43" s="19"/>
      <c r="E43" s="19"/>
      <c r="F43" s="19"/>
      <c r="G43" s="19"/>
      <c r="H43" s="19"/>
    </row>
    <row r="44" spans="1:8" ht="12">
      <c r="A44" s="19"/>
      <c r="B44" s="19"/>
      <c r="C44" s="19"/>
      <c r="D44" s="19"/>
      <c r="E44" s="19"/>
      <c r="F44" s="19"/>
      <c r="G44" s="19"/>
      <c r="H44" s="19"/>
    </row>
    <row r="45" spans="1:8" ht="12">
      <c r="A45" s="19"/>
      <c r="B45" s="19"/>
      <c r="C45" s="19"/>
      <c r="D45" s="19"/>
      <c r="E45" s="19"/>
      <c r="F45" s="19"/>
      <c r="G45" s="19"/>
      <c r="H45" s="19"/>
    </row>
    <row r="46" spans="1:8" ht="12">
      <c r="A46" s="19"/>
      <c r="B46" s="19"/>
      <c r="C46" s="19"/>
      <c r="D46" s="19"/>
      <c r="E46" s="19"/>
      <c r="F46" s="19"/>
      <c r="G46" s="19"/>
      <c r="H46" s="19"/>
    </row>
    <row r="47" spans="1:8" ht="12">
      <c r="A47" s="19"/>
      <c r="B47" s="19"/>
      <c r="C47" s="19"/>
      <c r="D47" s="19"/>
      <c r="E47" s="19"/>
      <c r="F47" s="19"/>
      <c r="G47" s="19"/>
      <c r="H47" s="19"/>
    </row>
    <row r="48" spans="1:8" ht="12">
      <c r="A48" s="19"/>
      <c r="B48" s="19"/>
      <c r="C48" s="19"/>
      <c r="D48" s="19"/>
      <c r="E48" s="19"/>
      <c r="F48" s="19"/>
      <c r="G48" s="19"/>
      <c r="H48" s="19"/>
    </row>
    <row r="49" spans="1:8" ht="12">
      <c r="A49" s="19"/>
      <c r="B49" s="19"/>
      <c r="C49" s="19"/>
      <c r="D49" s="19"/>
      <c r="E49" s="19"/>
      <c r="F49" s="19"/>
      <c r="G49" s="19"/>
      <c r="H49" s="19"/>
    </row>
    <row r="50" spans="1:8" ht="12">
      <c r="A50" s="19"/>
      <c r="B50" s="19"/>
      <c r="C50" s="19"/>
      <c r="D50" s="19"/>
      <c r="E50" s="19"/>
      <c r="F50" s="19"/>
      <c r="G50" s="19"/>
      <c r="H50" s="19"/>
    </row>
    <row r="51" spans="1:8" ht="12">
      <c r="A51" s="19"/>
      <c r="B51" s="19"/>
      <c r="C51" s="19"/>
      <c r="D51" s="19"/>
      <c r="E51" s="19"/>
      <c r="F51" s="19"/>
      <c r="G51" s="19"/>
      <c r="H51" s="19"/>
    </row>
    <row r="52" spans="1:8" ht="12">
      <c r="A52" s="19"/>
      <c r="B52" s="19"/>
      <c r="C52" s="19"/>
      <c r="D52" s="19"/>
      <c r="E52" s="19"/>
      <c r="F52" s="19"/>
      <c r="G52" s="19"/>
      <c r="H52" s="19"/>
    </row>
    <row r="53" spans="1:8" ht="12">
      <c r="A53" s="19"/>
      <c r="B53" s="19"/>
      <c r="C53" s="19"/>
      <c r="D53" s="19"/>
      <c r="E53" s="19"/>
      <c r="F53" s="19"/>
      <c r="G53" s="19"/>
      <c r="H53" s="19"/>
    </row>
    <row r="54" spans="1:8" ht="12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55"/>
  <sheetViews>
    <sheetView zoomScale="75" zoomScaleNormal="75" zoomScalePageLayoutView="0" workbookViewId="0" topLeftCell="A1">
      <pane ySplit="9" topLeftCell="A46" activePane="bottomLeft" state="frozen"/>
      <selection pane="topLeft" activeCell="B18" sqref="B18"/>
      <selection pane="bottomLeft" activeCell="I65" sqref="I65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  <col min="10" max="10" width="21.421875" style="0" customWidth="1"/>
  </cols>
  <sheetData>
    <row r="1" spans="1:2" ht="17.25" hidden="1">
      <c r="A1" s="61" t="s">
        <v>53</v>
      </c>
      <c r="B1" s="64">
        <f>'Signature Page'!$B$9</f>
        <v>0</v>
      </c>
    </row>
    <row r="2" spans="1:2" ht="17.25" hidden="1">
      <c r="A2" s="62" t="s">
        <v>54</v>
      </c>
      <c r="B2" s="65" t="str">
        <f>Revenues!B2</f>
        <v>2012-13</v>
      </c>
    </row>
    <row r="3" spans="1:2" ht="17.25" hidden="1">
      <c r="A3" s="62"/>
      <c r="B3" s="63"/>
    </row>
    <row r="4" spans="1:5" ht="12" hidden="1">
      <c r="A4" s="21" t="s">
        <v>74</v>
      </c>
      <c r="E4" t="s">
        <v>328</v>
      </c>
    </row>
    <row r="5" spans="1:3" ht="12" hidden="1">
      <c r="A5" s="21" t="s">
        <v>237</v>
      </c>
      <c r="C5" s="19" t="s">
        <v>276</v>
      </c>
    </row>
    <row r="6" spans="1:5" ht="12" hidden="1">
      <c r="A6" s="21" t="s">
        <v>236</v>
      </c>
      <c r="E6" t="s">
        <v>329</v>
      </c>
    </row>
    <row r="7" ht="12" hidden="1"/>
    <row r="8" spans="1:9" ht="12.75">
      <c r="A8" s="21" t="s">
        <v>84</v>
      </c>
      <c r="E8" s="22" t="s">
        <v>75</v>
      </c>
      <c r="F8" s="22" t="s">
        <v>75</v>
      </c>
      <c r="G8" s="22" t="s">
        <v>76</v>
      </c>
      <c r="H8" s="22" t="s">
        <v>77</v>
      </c>
      <c r="I8" s="22" t="s">
        <v>78</v>
      </c>
    </row>
    <row r="9" spans="1:9" ht="12.75">
      <c r="A9" s="21" t="s">
        <v>176</v>
      </c>
      <c r="B9" s="21" t="s">
        <v>79</v>
      </c>
      <c r="C9" s="21" t="s">
        <v>80</v>
      </c>
      <c r="D9" s="21" t="s">
        <v>81</v>
      </c>
      <c r="E9" s="22" t="s">
        <v>82</v>
      </c>
      <c r="F9" s="22" t="s">
        <v>83</v>
      </c>
      <c r="G9" s="22" t="s">
        <v>84</v>
      </c>
      <c r="H9" s="22" t="s">
        <v>84</v>
      </c>
      <c r="I9" s="22" t="s">
        <v>84</v>
      </c>
    </row>
    <row r="11" spans="1:9" ht="12.75">
      <c r="A11" s="23" t="s">
        <v>85</v>
      </c>
      <c r="B11" s="23" t="s">
        <v>86</v>
      </c>
      <c r="C11" s="23" t="s">
        <v>87</v>
      </c>
      <c r="D11" s="21" t="s">
        <v>88</v>
      </c>
      <c r="E11" s="24"/>
      <c r="F11" s="24"/>
      <c r="G11" s="25">
        <f>+I11</f>
        <v>191390</v>
      </c>
      <c r="H11" s="26"/>
      <c r="I11" s="25">
        <v>191390</v>
      </c>
    </row>
    <row r="12" spans="1:9" ht="12.75">
      <c r="A12" s="23" t="s">
        <v>85</v>
      </c>
      <c r="B12" s="23" t="s">
        <v>86</v>
      </c>
      <c r="C12" s="23" t="s">
        <v>89</v>
      </c>
      <c r="D12" s="21" t="s">
        <v>179</v>
      </c>
      <c r="E12" s="24"/>
      <c r="F12" s="24"/>
      <c r="G12" s="25">
        <f>+I12</f>
        <v>64092</v>
      </c>
      <c r="H12" s="24"/>
      <c r="I12" s="25">
        <v>64092</v>
      </c>
    </row>
    <row r="13" spans="1:9" ht="12.75">
      <c r="A13" s="23" t="s">
        <v>85</v>
      </c>
      <c r="B13" s="23" t="s">
        <v>86</v>
      </c>
      <c r="C13" s="23" t="s">
        <v>90</v>
      </c>
      <c r="D13" s="21" t="s">
        <v>91</v>
      </c>
      <c r="E13" s="25">
        <f>+I13</f>
        <v>12339</v>
      </c>
      <c r="F13" s="25">
        <f>+I13</f>
        <v>12339</v>
      </c>
      <c r="G13" s="24"/>
      <c r="H13" s="24"/>
      <c r="I13" s="25">
        <v>12339</v>
      </c>
    </row>
    <row r="14" spans="1:9" ht="12.75">
      <c r="A14" s="23" t="s">
        <v>85</v>
      </c>
      <c r="B14" s="23" t="s">
        <v>86</v>
      </c>
      <c r="C14" s="23" t="s">
        <v>92</v>
      </c>
      <c r="D14" s="21" t="s">
        <v>93</v>
      </c>
      <c r="E14" s="24"/>
      <c r="F14" s="25">
        <f>+I14</f>
        <v>0</v>
      </c>
      <c r="G14" s="24"/>
      <c r="H14" s="26"/>
      <c r="I14" s="25">
        <v>0</v>
      </c>
    </row>
    <row r="15" spans="1:9" ht="12.75">
      <c r="A15" s="23" t="s">
        <v>85</v>
      </c>
      <c r="B15" s="23" t="s">
        <v>86</v>
      </c>
      <c r="C15" s="23" t="s">
        <v>94</v>
      </c>
      <c r="D15" s="21" t="s">
        <v>95</v>
      </c>
      <c r="E15" s="24"/>
      <c r="F15" s="25">
        <f>+I15</f>
        <v>0</v>
      </c>
      <c r="G15" s="24"/>
      <c r="H15" s="24"/>
      <c r="I15" s="25">
        <v>0</v>
      </c>
    </row>
    <row r="16" spans="1:9" ht="12">
      <c r="A16" s="23" t="s">
        <v>85</v>
      </c>
      <c r="B16" s="23" t="s">
        <v>86</v>
      </c>
      <c r="C16" s="23" t="s">
        <v>96</v>
      </c>
      <c r="D16" s="21" t="s">
        <v>178</v>
      </c>
      <c r="E16" s="24"/>
      <c r="F16" s="24"/>
      <c r="G16" s="25">
        <f>+I16</f>
        <v>17126</v>
      </c>
      <c r="H16" s="26"/>
      <c r="I16" s="25">
        <v>17126</v>
      </c>
    </row>
    <row r="17" spans="1:9" ht="12">
      <c r="A17" s="23" t="s">
        <v>85</v>
      </c>
      <c r="B17" s="23" t="s">
        <v>86</v>
      </c>
      <c r="C17" s="23" t="s">
        <v>97</v>
      </c>
      <c r="D17" s="21" t="s">
        <v>98</v>
      </c>
      <c r="E17" s="25">
        <f>+I17</f>
        <v>6076</v>
      </c>
      <c r="F17" s="25">
        <f>+I17</f>
        <v>6076</v>
      </c>
      <c r="G17" s="24"/>
      <c r="H17" s="24"/>
      <c r="I17" s="25">
        <v>6076</v>
      </c>
    </row>
    <row r="18" spans="1:9" ht="12">
      <c r="A18" s="23" t="s">
        <v>85</v>
      </c>
      <c r="B18" s="23" t="s">
        <v>86</v>
      </c>
      <c r="C18" s="23" t="s">
        <v>99</v>
      </c>
      <c r="D18" s="21" t="s">
        <v>177</v>
      </c>
      <c r="E18" s="25">
        <f>+I18</f>
        <v>563</v>
      </c>
      <c r="F18" s="25">
        <f>+I18</f>
        <v>563</v>
      </c>
      <c r="G18" s="24"/>
      <c r="H18" s="24"/>
      <c r="I18" s="25">
        <v>563</v>
      </c>
    </row>
    <row r="19" spans="1:9" ht="12">
      <c r="A19" s="23" t="s">
        <v>85</v>
      </c>
      <c r="B19" s="23" t="s">
        <v>86</v>
      </c>
      <c r="C19" s="23" t="s">
        <v>100</v>
      </c>
      <c r="D19" s="21" t="s">
        <v>180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">
      <c r="A20" s="23" t="s">
        <v>85</v>
      </c>
      <c r="B20" s="23" t="s">
        <v>86</v>
      </c>
      <c r="C20" s="23" t="s">
        <v>101</v>
      </c>
      <c r="D20" s="21" t="s">
        <v>181</v>
      </c>
      <c r="E20" s="24"/>
      <c r="F20" s="24"/>
      <c r="G20" s="24"/>
      <c r="H20" s="25">
        <f>+I20</f>
        <v>2804</v>
      </c>
      <c r="I20" s="25">
        <v>2804</v>
      </c>
    </row>
    <row r="21" spans="1:9" s="45" customFormat="1" ht="12">
      <c r="A21" s="46" t="s">
        <v>85</v>
      </c>
      <c r="B21" s="46" t="s">
        <v>86</v>
      </c>
      <c r="C21" s="46" t="s">
        <v>102</v>
      </c>
      <c r="D21" s="47" t="s">
        <v>103</v>
      </c>
      <c r="E21" s="44">
        <f>+I21</f>
        <v>32678</v>
      </c>
      <c r="F21" s="44">
        <f>+I21</f>
        <v>32678</v>
      </c>
      <c r="G21" s="44"/>
      <c r="H21" s="44"/>
      <c r="I21" s="44">
        <v>32678</v>
      </c>
    </row>
    <row r="22" spans="1:9" ht="12">
      <c r="A22" s="23" t="s">
        <v>85</v>
      </c>
      <c r="B22" s="23" t="s">
        <v>86</v>
      </c>
      <c r="C22" s="23" t="s">
        <v>104</v>
      </c>
      <c r="D22" s="21" t="s">
        <v>182</v>
      </c>
      <c r="E22" s="25">
        <f>+I22</f>
        <v>8330</v>
      </c>
      <c r="F22" s="25">
        <f>+I22</f>
        <v>8330</v>
      </c>
      <c r="G22" s="24"/>
      <c r="H22" s="24"/>
      <c r="I22" s="25">
        <v>8330</v>
      </c>
    </row>
    <row r="23" spans="1:9" ht="12">
      <c r="A23" s="23" t="s">
        <v>85</v>
      </c>
      <c r="B23" s="23" t="s">
        <v>86</v>
      </c>
      <c r="C23" s="23" t="s">
        <v>105</v>
      </c>
      <c r="D23" s="21" t="s">
        <v>150</v>
      </c>
      <c r="E23" s="24"/>
      <c r="F23" s="24"/>
      <c r="G23" s="24"/>
      <c r="H23" s="35">
        <f>+I23</f>
        <v>0</v>
      </c>
      <c r="I23" s="25">
        <v>0</v>
      </c>
    </row>
    <row r="24" spans="1:9" ht="12">
      <c r="A24" s="48" t="s">
        <v>85</v>
      </c>
      <c r="B24" s="48" t="s">
        <v>86</v>
      </c>
      <c r="C24" s="48" t="s">
        <v>106</v>
      </c>
      <c r="D24" s="49" t="s">
        <v>183</v>
      </c>
      <c r="E24" s="26"/>
      <c r="F24" s="26"/>
      <c r="G24" s="26"/>
      <c r="H24">
        <f>+I24</f>
        <v>0</v>
      </c>
      <c r="I24" s="30">
        <v>0</v>
      </c>
    </row>
    <row r="25" spans="1:9" ht="12">
      <c r="A25" s="50" t="s">
        <v>85</v>
      </c>
      <c r="B25" s="50" t="s">
        <v>86</v>
      </c>
      <c r="C25" s="50" t="s">
        <v>107</v>
      </c>
      <c r="D25" s="51" t="s">
        <v>108</v>
      </c>
      <c r="E25" s="25">
        <f>+I25</f>
        <v>0</v>
      </c>
      <c r="F25" s="25">
        <f>+I25</f>
        <v>0</v>
      </c>
      <c r="G25" s="24"/>
      <c r="H25" s="24"/>
      <c r="I25" s="25">
        <v>0</v>
      </c>
    </row>
    <row r="26" spans="1:9" ht="12">
      <c r="A26" s="48" t="s">
        <v>85</v>
      </c>
      <c r="B26" s="48" t="s">
        <v>86</v>
      </c>
      <c r="C26" s="48" t="s">
        <v>109</v>
      </c>
      <c r="D26" s="49" t="s">
        <v>110</v>
      </c>
      <c r="E26" s="26"/>
      <c r="F26" s="26"/>
      <c r="G26">
        <f>+I26</f>
        <v>0</v>
      </c>
      <c r="H26" s="26"/>
      <c r="I26" s="30">
        <v>0</v>
      </c>
    </row>
    <row r="27" spans="1:9" ht="12">
      <c r="A27" s="23" t="s">
        <v>85</v>
      </c>
      <c r="B27" s="23" t="s">
        <v>86</v>
      </c>
      <c r="C27" s="23" t="s">
        <v>111</v>
      </c>
      <c r="D27" s="21" t="s">
        <v>112</v>
      </c>
      <c r="E27" s="24"/>
      <c r="F27" s="24"/>
      <c r="G27" s="27">
        <f>+I27</f>
        <v>0</v>
      </c>
      <c r="H27" s="24"/>
      <c r="I27" s="25">
        <v>0</v>
      </c>
    </row>
    <row r="28" spans="1:9" ht="12">
      <c r="A28" s="23" t="s">
        <v>85</v>
      </c>
      <c r="B28" s="23" t="s">
        <v>86</v>
      </c>
      <c r="C28" s="23" t="s">
        <v>113</v>
      </c>
      <c r="D28" s="21" t="s">
        <v>114</v>
      </c>
      <c r="E28" s="24"/>
      <c r="F28" s="24"/>
      <c r="G28" s="25">
        <f>+I28</f>
        <v>0</v>
      </c>
      <c r="H28" s="24"/>
      <c r="I28" s="25">
        <v>0</v>
      </c>
    </row>
    <row r="29" spans="1:9" ht="12">
      <c r="A29" s="23" t="s">
        <v>85</v>
      </c>
      <c r="B29" s="23" t="s">
        <v>86</v>
      </c>
      <c r="C29" s="23" t="s">
        <v>115</v>
      </c>
      <c r="D29" s="21" t="s">
        <v>116</v>
      </c>
      <c r="E29" s="24"/>
      <c r="F29" s="24"/>
      <c r="G29" s="25">
        <f>+I29</f>
        <v>18831</v>
      </c>
      <c r="H29" s="24"/>
      <c r="I29" s="25">
        <v>18831</v>
      </c>
    </row>
    <row r="30" spans="1:9" ht="12">
      <c r="A30" s="46" t="s">
        <v>85</v>
      </c>
      <c r="B30" s="46" t="s">
        <v>117</v>
      </c>
      <c r="C30" s="46" t="s">
        <v>118</v>
      </c>
      <c r="D30" s="47" t="s">
        <v>184</v>
      </c>
      <c r="E30" s="44"/>
      <c r="F30" s="44"/>
      <c r="G30" s="44"/>
      <c r="H30" s="44">
        <f>+I30</f>
        <v>0</v>
      </c>
      <c r="I30" s="25">
        <v>0</v>
      </c>
    </row>
    <row r="31" spans="5:13" ht="24.75">
      <c r="E31" s="25"/>
      <c r="F31" s="25"/>
      <c r="G31" s="25"/>
      <c r="H31" s="25"/>
      <c r="I31" s="25"/>
      <c r="K31" s="128" t="s">
        <v>330</v>
      </c>
      <c r="L31" s="128" t="s">
        <v>331</v>
      </c>
      <c r="M31" s="128" t="s">
        <v>332</v>
      </c>
    </row>
    <row r="32" spans="1:9" ht="12">
      <c r="A32" s="23" t="s">
        <v>85</v>
      </c>
      <c r="B32" s="23" t="s">
        <v>119</v>
      </c>
      <c r="C32" s="23" t="s">
        <v>118</v>
      </c>
      <c r="D32" s="21" t="s">
        <v>156</v>
      </c>
      <c r="E32" s="25">
        <f>SUM(E11:E31)</f>
        <v>59986</v>
      </c>
      <c r="F32" s="25">
        <f>SUM(F11:F31)</f>
        <v>59986</v>
      </c>
      <c r="G32" s="25">
        <f>SUM(G11:G31)</f>
        <v>291439</v>
      </c>
      <c r="H32" s="25">
        <f>SUM(H11:H31)</f>
        <v>2804</v>
      </c>
      <c r="I32" s="25">
        <f>SUM(I11:I31)</f>
        <v>354229</v>
      </c>
    </row>
    <row r="33" spans="1:9" ht="12">
      <c r="A33" s="23" t="s">
        <v>120</v>
      </c>
      <c r="B33" s="23" t="s">
        <v>119</v>
      </c>
      <c r="C33" s="23" t="s">
        <v>118</v>
      </c>
      <c r="D33" s="21" t="s">
        <v>121</v>
      </c>
      <c r="E33" s="24"/>
      <c r="F33" s="24"/>
      <c r="G33" s="25">
        <f>+I33</f>
        <v>10187</v>
      </c>
      <c r="H33" s="24"/>
      <c r="I33" s="25">
        <v>10187</v>
      </c>
    </row>
    <row r="34" spans="1:9" ht="12">
      <c r="A34" s="23" t="s">
        <v>122</v>
      </c>
      <c r="B34" s="23" t="s">
        <v>119</v>
      </c>
      <c r="C34" s="23" t="s">
        <v>118</v>
      </c>
      <c r="D34" s="21" t="s">
        <v>123</v>
      </c>
      <c r="E34" s="24"/>
      <c r="F34" s="24"/>
      <c r="G34" s="25">
        <f>+I34</f>
        <v>0</v>
      </c>
      <c r="H34" s="24"/>
      <c r="I34" s="25">
        <f>SUM(J34:N34)</f>
        <v>0</v>
      </c>
    </row>
    <row r="35" spans="1:13" ht="12">
      <c r="A35" s="23" t="s">
        <v>124</v>
      </c>
      <c r="B35" s="23" t="s">
        <v>119</v>
      </c>
      <c r="C35" s="23" t="s">
        <v>118</v>
      </c>
      <c r="D35" s="21" t="s">
        <v>125</v>
      </c>
      <c r="E35" s="24"/>
      <c r="F35" s="24"/>
      <c r="G35" s="25">
        <f>+I35</f>
        <v>9109028.879999999</v>
      </c>
      <c r="H35" s="24"/>
      <c r="I35" s="25">
        <f>SUM(J35:N35)</f>
        <v>9109028.879999999</v>
      </c>
      <c r="K35" s="127">
        <f>7818508-I43</f>
        <v>7807889.88</v>
      </c>
      <c r="L35">
        <v>633396</v>
      </c>
      <c r="M35">
        <v>667743</v>
      </c>
    </row>
    <row r="36" spans="1:9" ht="12">
      <c r="A36" s="23" t="s">
        <v>126</v>
      </c>
      <c r="B36" s="23" t="s">
        <v>119</v>
      </c>
      <c r="C36" s="23" t="s">
        <v>118</v>
      </c>
      <c r="D36" s="21" t="s">
        <v>127</v>
      </c>
      <c r="E36" s="24"/>
      <c r="F36" s="24"/>
      <c r="G36" s="25">
        <f>+I36</f>
        <v>3095206</v>
      </c>
      <c r="H36" s="24"/>
      <c r="I36" s="25">
        <v>3095206</v>
      </c>
    </row>
    <row r="37" spans="1:9" ht="12">
      <c r="A37" s="23" t="s">
        <v>128</v>
      </c>
      <c r="B37" s="23" t="s">
        <v>119</v>
      </c>
      <c r="C37" s="23" t="s">
        <v>118</v>
      </c>
      <c r="D37" s="21" t="s">
        <v>157</v>
      </c>
      <c r="E37" s="24"/>
      <c r="F37" s="24"/>
      <c r="G37" s="24"/>
      <c r="H37" s="25">
        <f>+I37</f>
        <v>0</v>
      </c>
      <c r="I37" s="25">
        <v>0</v>
      </c>
    </row>
    <row r="38" spans="1:9" ht="12">
      <c r="A38" s="23" t="s">
        <v>129</v>
      </c>
      <c r="B38" s="23" t="s">
        <v>119</v>
      </c>
      <c r="C38" s="23" t="s">
        <v>118</v>
      </c>
      <c r="D38" s="21" t="s">
        <v>158</v>
      </c>
      <c r="E38" s="24"/>
      <c r="F38" s="24"/>
      <c r="G38" s="24"/>
      <c r="H38" s="27">
        <f>+I38</f>
        <v>0</v>
      </c>
      <c r="I38" s="25">
        <v>0</v>
      </c>
    </row>
    <row r="39" spans="1:9" ht="12">
      <c r="A39" s="23" t="s">
        <v>130</v>
      </c>
      <c r="B39" s="23" t="s">
        <v>119</v>
      </c>
      <c r="C39" s="23" t="s">
        <v>118</v>
      </c>
      <c r="D39" s="21" t="s">
        <v>159</v>
      </c>
      <c r="E39" s="24"/>
      <c r="F39" s="24"/>
      <c r="G39" s="25">
        <f>+I39</f>
        <v>0</v>
      </c>
      <c r="H39" s="31"/>
      <c r="I39" s="25">
        <v>0</v>
      </c>
    </row>
    <row r="40" spans="1:9" ht="12">
      <c r="A40" s="23" t="s">
        <v>131</v>
      </c>
      <c r="B40" s="23" t="s">
        <v>119</v>
      </c>
      <c r="C40" s="23" t="s">
        <v>118</v>
      </c>
      <c r="D40" s="21" t="s">
        <v>160</v>
      </c>
      <c r="E40" s="24"/>
      <c r="F40" s="24"/>
      <c r="G40" s="25">
        <f>+I40</f>
        <v>2929537.59</v>
      </c>
      <c r="H40" s="24"/>
      <c r="I40" s="25">
        <f>2929532+5.59</f>
        <v>2929537.59</v>
      </c>
    </row>
    <row r="41" spans="1:9" ht="12">
      <c r="A41" s="23" t="s">
        <v>132</v>
      </c>
      <c r="B41" s="23" t="s">
        <v>119</v>
      </c>
      <c r="C41" s="23" t="s">
        <v>118</v>
      </c>
      <c r="D41" s="21" t="s">
        <v>161</v>
      </c>
      <c r="E41" s="24"/>
      <c r="F41" s="24"/>
      <c r="G41" s="32" t="s">
        <v>133</v>
      </c>
      <c r="H41" s="25">
        <f>+I41</f>
        <v>11994</v>
      </c>
      <c r="I41" s="25">
        <v>11994</v>
      </c>
    </row>
    <row r="42" spans="1:9" ht="12">
      <c r="A42" s="23" t="s">
        <v>134</v>
      </c>
      <c r="B42" s="23" t="s">
        <v>119</v>
      </c>
      <c r="C42" s="23" t="s">
        <v>118</v>
      </c>
      <c r="D42" s="21" t="s">
        <v>162</v>
      </c>
      <c r="E42" s="24"/>
      <c r="F42" s="24"/>
      <c r="G42" s="24"/>
      <c r="H42" s="25">
        <f>+I42</f>
        <v>1061055</v>
      </c>
      <c r="I42" s="25">
        <v>1061055</v>
      </c>
    </row>
    <row r="43" spans="1:11" ht="12">
      <c r="A43" s="23">
        <v>94</v>
      </c>
      <c r="B43" s="23" t="s">
        <v>119</v>
      </c>
      <c r="C43" s="23" t="s">
        <v>118</v>
      </c>
      <c r="D43" s="21" t="s">
        <v>163</v>
      </c>
      <c r="E43" s="24"/>
      <c r="F43" s="24"/>
      <c r="G43" s="24"/>
      <c r="H43" s="25">
        <f>+I43</f>
        <v>10618.119999999999</v>
      </c>
      <c r="I43" s="25">
        <f>+Expenses!D10</f>
        <v>10618.119999999999</v>
      </c>
      <c r="K43" s="19" t="s">
        <v>333</v>
      </c>
    </row>
    <row r="44" spans="1:9" ht="12">
      <c r="A44" s="48" t="s">
        <v>135</v>
      </c>
      <c r="B44" s="48" t="s">
        <v>119</v>
      </c>
      <c r="C44" s="48" t="s">
        <v>118</v>
      </c>
      <c r="D44" s="49" t="s">
        <v>164</v>
      </c>
      <c r="E44" s="26"/>
      <c r="F44" s="26"/>
      <c r="G44" s="30">
        <f>+I44</f>
        <v>2936499</v>
      </c>
      <c r="H44" s="26"/>
      <c r="I44" s="25">
        <f>4237638-M35-L35</f>
        <v>2936499</v>
      </c>
    </row>
    <row r="45" spans="1:9" ht="12">
      <c r="A45" s="23" t="s">
        <v>136</v>
      </c>
      <c r="B45" s="23" t="s">
        <v>119</v>
      </c>
      <c r="C45" s="23" t="s">
        <v>118</v>
      </c>
      <c r="D45" s="21" t="s">
        <v>165</v>
      </c>
      <c r="E45" s="24"/>
      <c r="F45" s="24"/>
      <c r="G45" s="25">
        <f>+I45</f>
        <v>0</v>
      </c>
      <c r="H45" s="24"/>
      <c r="I45" s="25">
        <v>0</v>
      </c>
    </row>
    <row r="46" spans="1:9" ht="12">
      <c r="A46" s="23" t="s">
        <v>137</v>
      </c>
      <c r="B46" s="23" t="s">
        <v>119</v>
      </c>
      <c r="C46" s="23" t="s">
        <v>118</v>
      </c>
      <c r="D46" s="21" t="s">
        <v>166</v>
      </c>
      <c r="E46" s="24"/>
      <c r="F46" s="24"/>
      <c r="G46" s="25">
        <f>+I46</f>
        <v>89438</v>
      </c>
      <c r="H46" s="24"/>
      <c r="I46" s="25">
        <v>89438</v>
      </c>
    </row>
    <row r="47" spans="5:9" ht="12">
      <c r="E47" s="25"/>
      <c r="F47" s="25"/>
      <c r="G47" s="25"/>
      <c r="H47" s="25"/>
      <c r="I47" s="25"/>
    </row>
    <row r="48" spans="4:9" ht="12">
      <c r="D48" s="21" t="s">
        <v>78</v>
      </c>
      <c r="E48" s="25">
        <f>SUM(E32:E47)</f>
        <v>59986</v>
      </c>
      <c r="F48" s="25">
        <f>SUM(F32:F47)</f>
        <v>59986</v>
      </c>
      <c r="G48" s="25">
        <f>SUM(G32:G47)</f>
        <v>18461335.47</v>
      </c>
      <c r="H48" s="25">
        <f>SUM(H32:H47)</f>
        <v>1086471.12</v>
      </c>
      <c r="I48" s="25">
        <f>SUM(I32:I47)</f>
        <v>19607792.589999996</v>
      </c>
    </row>
    <row r="51" ht="12">
      <c r="D51" s="21" t="s">
        <v>138</v>
      </c>
    </row>
    <row r="52" ht="12">
      <c r="I52" s="29" t="s">
        <v>133</v>
      </c>
    </row>
    <row r="53" spans="4:5" ht="12">
      <c r="D53" s="21" t="s">
        <v>83</v>
      </c>
      <c r="E53" s="33">
        <f>F48/G48</f>
        <v>0.0032492773936900897</v>
      </c>
    </row>
    <row r="55" spans="4:5" ht="12">
      <c r="D55" s="21" t="s">
        <v>82</v>
      </c>
      <c r="E55" s="33">
        <f>E48/(+G48+F48-E48)</f>
        <v>0.0032492773936900897</v>
      </c>
    </row>
    <row r="56" ht="9" customHeight="1"/>
    <row r="57" spans="4:5" ht="12">
      <c r="D57" s="20"/>
      <c r="E57" s="21"/>
    </row>
    <row r="58" spans="4:12" ht="12">
      <c r="D58" s="21" t="s">
        <v>139</v>
      </c>
      <c r="K58" s="19" t="s">
        <v>334</v>
      </c>
      <c r="L58" s="19" t="s">
        <v>335</v>
      </c>
    </row>
    <row r="59" spans="4:11" ht="12">
      <c r="D59" s="39" t="s">
        <v>175</v>
      </c>
      <c r="E59">
        <f>-G59</f>
        <v>66488.66</v>
      </c>
      <c r="F59">
        <f>-G59</f>
        <v>66488.66</v>
      </c>
      <c r="G59">
        <f>-K59</f>
        <v>-66488.66</v>
      </c>
      <c r="K59">
        <f>63678.28+700.95+708.89+699.07+701.47</f>
        <v>66488.66</v>
      </c>
    </row>
    <row r="60" spans="4:7" ht="12">
      <c r="D60" s="39" t="s">
        <v>140</v>
      </c>
      <c r="E60">
        <f>-G60</f>
        <v>12965.83</v>
      </c>
      <c r="F60">
        <f>-G60</f>
        <v>12965.83</v>
      </c>
      <c r="G60">
        <v>-12965.83</v>
      </c>
    </row>
    <row r="61" spans="4:7" ht="12">
      <c r="D61" s="39" t="s">
        <v>141</v>
      </c>
      <c r="E61">
        <v>0</v>
      </c>
      <c r="F61">
        <v>0</v>
      </c>
      <c r="G61">
        <v>0</v>
      </c>
    </row>
    <row r="62" spans="4:9" ht="12">
      <c r="D62" s="39" t="s">
        <v>142</v>
      </c>
      <c r="E62" s="22">
        <v>0</v>
      </c>
      <c r="F62" s="22">
        <v>0</v>
      </c>
      <c r="G62" s="22">
        <v>0</v>
      </c>
      <c r="H62" s="22"/>
      <c r="I62" s="22"/>
    </row>
    <row r="63" spans="1:9" ht="12">
      <c r="A63" s="21"/>
      <c r="B63" s="21"/>
      <c r="C63" s="21"/>
      <c r="D63" s="39" t="s">
        <v>143</v>
      </c>
      <c r="E63" s="22">
        <v>0</v>
      </c>
      <c r="F63" s="22">
        <v>0</v>
      </c>
      <c r="G63" s="22">
        <v>0</v>
      </c>
      <c r="H63" s="22"/>
      <c r="I63" s="22"/>
    </row>
    <row r="64" ht="12">
      <c r="D64" s="39" t="s">
        <v>144</v>
      </c>
    </row>
    <row r="65" spans="1:9" ht="12">
      <c r="A65" s="23"/>
      <c r="B65" s="23"/>
      <c r="C65" s="23"/>
      <c r="D65" s="40" t="s">
        <v>145</v>
      </c>
      <c r="E65" s="22">
        <v>0</v>
      </c>
      <c r="F65" s="22">
        <v>0</v>
      </c>
      <c r="G65" s="22">
        <v>0</v>
      </c>
      <c r="H65" s="25"/>
      <c r="I65" s="25"/>
    </row>
    <row r="66" spans="1:9" ht="12">
      <c r="A66" s="23"/>
      <c r="B66" s="23"/>
      <c r="C66" s="23"/>
      <c r="D66" s="39" t="s">
        <v>185</v>
      </c>
      <c r="E66" s="22">
        <v>0</v>
      </c>
      <c r="F66" s="22">
        <v>0</v>
      </c>
      <c r="G66" s="22">
        <v>0</v>
      </c>
      <c r="H66" s="25"/>
      <c r="I66" s="25"/>
    </row>
    <row r="67" spans="1:9" ht="12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">
      <c r="A68" s="23"/>
      <c r="B68" s="23"/>
      <c r="C68" s="23"/>
      <c r="D68" s="21" t="s">
        <v>146</v>
      </c>
      <c r="E68" s="25"/>
      <c r="F68" s="25"/>
      <c r="G68" s="25"/>
      <c r="H68" s="25"/>
      <c r="I68" s="25"/>
    </row>
    <row r="69" spans="1:9" ht="12">
      <c r="A69" s="23"/>
      <c r="B69" s="23"/>
      <c r="C69" s="23"/>
      <c r="D69" s="39" t="s">
        <v>147</v>
      </c>
      <c r="E69" s="25"/>
      <c r="F69" s="25"/>
      <c r="G69" s="25"/>
      <c r="H69" s="25"/>
      <c r="I69" s="25"/>
    </row>
    <row r="70" spans="1:9" ht="12">
      <c r="A70" s="23"/>
      <c r="B70" s="23"/>
      <c r="C70" s="23"/>
      <c r="D70" s="40" t="s">
        <v>148</v>
      </c>
      <c r="E70" s="25">
        <v>0</v>
      </c>
      <c r="F70" s="25">
        <v>0</v>
      </c>
      <c r="G70" s="25">
        <v>1433617</v>
      </c>
      <c r="H70" s="25">
        <f>-G70</f>
        <v>-1433617</v>
      </c>
      <c r="I70" s="25"/>
    </row>
    <row r="71" spans="1:11" ht="12">
      <c r="A71" s="23"/>
      <c r="B71" s="23"/>
      <c r="C71" s="23"/>
      <c r="D71" s="39" t="s">
        <v>149</v>
      </c>
      <c r="E71" s="25">
        <v>0</v>
      </c>
      <c r="F71" s="25">
        <v>0</v>
      </c>
      <c r="G71" s="25">
        <v>998498.33</v>
      </c>
      <c r="H71" s="25">
        <f>-G71</f>
        <v>-998498.33</v>
      </c>
      <c r="I71" s="25"/>
      <c r="K71" s="19" t="s">
        <v>351</v>
      </c>
    </row>
    <row r="72" spans="1:9" ht="12">
      <c r="A72" s="23"/>
      <c r="B72" s="23"/>
      <c r="C72" s="23"/>
      <c r="D72" s="39" t="s">
        <v>150</v>
      </c>
      <c r="E72" s="25">
        <v>0</v>
      </c>
      <c r="F72" s="25">
        <v>0</v>
      </c>
      <c r="G72" s="35">
        <v>499048.28</v>
      </c>
      <c r="H72" s="25">
        <f>-G72</f>
        <v>-499048.28</v>
      </c>
      <c r="I72" s="25"/>
    </row>
    <row r="73" spans="1:9" ht="12">
      <c r="A73" s="23"/>
      <c r="B73" s="23"/>
      <c r="C73" s="23"/>
      <c r="D73" s="39" t="s">
        <v>151</v>
      </c>
      <c r="E73" s="25">
        <v>0</v>
      </c>
      <c r="F73" s="25">
        <v>0</v>
      </c>
      <c r="G73" s="25">
        <v>0</v>
      </c>
      <c r="H73" s="25">
        <v>0</v>
      </c>
      <c r="I73" s="25"/>
    </row>
    <row r="74" spans="1:9" ht="12">
      <c r="A74" s="23"/>
      <c r="B74" s="23"/>
      <c r="C74" s="23"/>
      <c r="D74" s="129" t="s">
        <v>339</v>
      </c>
      <c r="E74" s="25">
        <v>0</v>
      </c>
      <c r="F74" s="25">
        <v>0</v>
      </c>
      <c r="G74" s="25">
        <v>0</v>
      </c>
      <c r="H74" s="25">
        <v>0</v>
      </c>
      <c r="I74" s="25"/>
    </row>
    <row r="75" spans="1:9" ht="12">
      <c r="A75" s="23"/>
      <c r="B75" s="23"/>
      <c r="C75" s="23"/>
      <c r="D75" s="130" t="s">
        <v>336</v>
      </c>
      <c r="E75" s="25">
        <f>+F75</f>
        <v>-135916.86</v>
      </c>
      <c r="F75" s="25">
        <f>-H75</f>
        <v>-135916.86</v>
      </c>
      <c r="G75" s="25"/>
      <c r="H75" s="25">
        <v>135916.86</v>
      </c>
      <c r="I75" s="25"/>
    </row>
    <row r="76" spans="1:9" ht="12">
      <c r="A76" s="23"/>
      <c r="B76" s="23"/>
      <c r="C76" s="23"/>
      <c r="D76" s="130" t="s">
        <v>340</v>
      </c>
      <c r="E76" s="25">
        <f>+F76</f>
        <v>-87488.37000000001</v>
      </c>
      <c r="F76" s="25">
        <f>-H76</f>
        <v>-87488.37000000001</v>
      </c>
      <c r="G76" s="25"/>
      <c r="H76" s="25">
        <f>103893.71-16405.34</f>
        <v>87488.37000000001</v>
      </c>
      <c r="I76" s="25"/>
    </row>
    <row r="77" spans="1:9" ht="12">
      <c r="A77" s="23"/>
      <c r="B77" s="23"/>
      <c r="C77" s="23"/>
      <c r="D77" s="130" t="s">
        <v>337</v>
      </c>
      <c r="E77" s="25">
        <f>+F77</f>
        <v>-423335.73</v>
      </c>
      <c r="F77" s="25">
        <f>-H77</f>
        <v>-423335.73</v>
      </c>
      <c r="G77" s="25"/>
      <c r="H77" s="25">
        <v>423335.73</v>
      </c>
      <c r="I77" s="25"/>
    </row>
    <row r="78" spans="1:9" ht="12">
      <c r="A78" s="23"/>
      <c r="B78" s="23"/>
      <c r="C78" s="23"/>
      <c r="D78" s="130" t="s">
        <v>338</v>
      </c>
      <c r="E78" s="25">
        <f>+F78</f>
        <v>-66911</v>
      </c>
      <c r="F78" s="25">
        <f>-H78</f>
        <v>-66911</v>
      </c>
      <c r="G78" s="25"/>
      <c r="H78" s="25">
        <v>66911</v>
      </c>
      <c r="I78" s="25"/>
    </row>
    <row r="79" spans="1:9" ht="12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">
      <c r="A80" s="23"/>
      <c r="B80" s="23"/>
      <c r="C80" s="23"/>
      <c r="D80" s="21" t="s">
        <v>152</v>
      </c>
      <c r="E80" s="25">
        <f>+E48+SUM(E59:E67)-SUM(E69:E79)</f>
        <v>853092.45</v>
      </c>
      <c r="F80" s="25">
        <f>+F48+SUM(F59:F67)-SUM(F69:F79)</f>
        <v>853092.45</v>
      </c>
      <c r="G80" s="25">
        <f>+G48+SUM(G59:G67)-SUM(G69:G79)</f>
        <v>15450717.370000001</v>
      </c>
      <c r="H80" s="25">
        <f>+H48+SUM(H59:H67)-SUM(H69:H79)</f>
        <v>3303982.7700000005</v>
      </c>
      <c r="I80" s="25">
        <f>+I48+SUM(I59:I65)-SUM(I69:I73)</f>
        <v>19607792.589999996</v>
      </c>
    </row>
    <row r="81" spans="1:10" ht="12">
      <c r="A81" s="23"/>
      <c r="B81" s="23"/>
      <c r="C81" s="23"/>
      <c r="D81" s="21"/>
      <c r="E81" s="27"/>
      <c r="F81" s="27"/>
      <c r="G81" s="25"/>
      <c r="H81" s="25"/>
      <c r="I81" s="25"/>
      <c r="J81" s="123">
        <f>+I80-Expenses!I51</f>
        <v>4.74999999627471</v>
      </c>
    </row>
    <row r="82" spans="1:10" ht="12">
      <c r="A82" s="23"/>
      <c r="B82" s="23"/>
      <c r="C82" s="23"/>
      <c r="D82" s="21" t="s">
        <v>153</v>
      </c>
      <c r="E82" s="33"/>
      <c r="F82" s="25"/>
      <c r="G82" s="25"/>
      <c r="H82" s="25"/>
      <c r="I82" s="25"/>
      <c r="J82" s="123"/>
    </row>
    <row r="83" spans="1:9" ht="12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">
      <c r="A84" s="28"/>
      <c r="B84" s="28"/>
      <c r="C84" s="28"/>
      <c r="D84" s="49" t="s">
        <v>83</v>
      </c>
      <c r="E84" s="33">
        <f>F80/G80</f>
        <v>0.05521377613549602</v>
      </c>
      <c r="I84" s="30"/>
    </row>
    <row r="85" spans="1:9" ht="12">
      <c r="A85" s="23"/>
      <c r="B85" s="23"/>
      <c r="C85" s="23"/>
      <c r="D85" s="51"/>
      <c r="E85" s="25"/>
      <c r="F85" s="25"/>
      <c r="G85" s="25"/>
      <c r="H85" s="25"/>
      <c r="I85" s="25"/>
    </row>
    <row r="86" spans="1:9" ht="12">
      <c r="A86" s="28"/>
      <c r="B86" s="28"/>
      <c r="C86" s="28"/>
      <c r="D86" s="49" t="s">
        <v>82</v>
      </c>
      <c r="E86" s="33">
        <f>E80/(+G80+F80-E80)</f>
        <v>0.05521377613549602</v>
      </c>
      <c r="I86" s="30"/>
    </row>
    <row r="87" spans="1:9" ht="12">
      <c r="A87" s="23"/>
      <c r="B87" s="23"/>
      <c r="C87" s="23"/>
      <c r="D87" s="21"/>
      <c r="E87" s="25"/>
      <c r="F87" s="25"/>
      <c r="G87" s="25"/>
      <c r="H87" s="25"/>
      <c r="I87" s="25"/>
    </row>
    <row r="88" spans="1:9" ht="12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">
      <c r="A90" s="23"/>
      <c r="B90" s="23"/>
      <c r="C90" s="23"/>
      <c r="D90" s="21"/>
      <c r="E90" s="25"/>
      <c r="F90" s="25"/>
      <c r="G90" s="25"/>
      <c r="H90" s="27"/>
      <c r="I90" s="25"/>
    </row>
    <row r="91" spans="5:9" ht="12">
      <c r="E91" s="25"/>
      <c r="F91" s="25"/>
      <c r="G91" s="25"/>
      <c r="H91" s="25"/>
      <c r="I91" s="25"/>
    </row>
    <row r="92" spans="1:9" ht="12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">
      <c r="A93" s="23"/>
      <c r="B93" s="23"/>
      <c r="C93" s="23"/>
      <c r="D93" s="21"/>
      <c r="E93" s="25"/>
      <c r="F93" s="25"/>
      <c r="G93" s="25"/>
      <c r="H93" s="25"/>
      <c r="I93" s="25"/>
    </row>
    <row r="94" spans="1:9" ht="12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">
      <c r="A97" s="23"/>
      <c r="B97" s="23"/>
      <c r="C97" s="23"/>
      <c r="D97" s="21"/>
      <c r="E97" s="25"/>
      <c r="F97" s="25"/>
      <c r="G97" s="34"/>
      <c r="H97" s="25"/>
      <c r="I97" s="25"/>
    </row>
    <row r="98" spans="1:9" ht="12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">
      <c r="A100" s="23"/>
      <c r="B100" s="23"/>
      <c r="C100" s="23"/>
      <c r="D100" s="21"/>
      <c r="E100" s="25"/>
      <c r="F100" s="25"/>
      <c r="G100" s="25"/>
      <c r="H100" s="25"/>
      <c r="I100" s="25"/>
    </row>
    <row r="101" spans="1:9" ht="12">
      <c r="A101" s="23"/>
      <c r="B101" s="23"/>
      <c r="C101" s="23"/>
      <c r="D101" s="21"/>
      <c r="E101" s="25"/>
      <c r="F101" s="25"/>
      <c r="G101" s="34"/>
      <c r="H101" s="27"/>
      <c r="I101" s="25"/>
    </row>
    <row r="102" spans="1:9" ht="12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1:9" ht="12">
      <c r="A103" s="23"/>
      <c r="B103" s="23"/>
      <c r="C103" s="23"/>
      <c r="D103" s="21"/>
      <c r="E103" s="25"/>
      <c r="F103" s="25"/>
      <c r="G103" s="25"/>
      <c r="H103" s="25"/>
      <c r="I103" s="25"/>
    </row>
    <row r="104" spans="1:9" ht="12">
      <c r="A104" s="28"/>
      <c r="B104" s="28"/>
      <c r="C104" s="28"/>
      <c r="D104" s="29"/>
      <c r="G104" s="30"/>
      <c r="I104" s="30"/>
    </row>
    <row r="105" spans="1:9" ht="12">
      <c r="A105" s="23"/>
      <c r="B105" s="23"/>
      <c r="C105" s="23"/>
      <c r="D105" s="21"/>
      <c r="E105" s="25"/>
      <c r="F105" s="25"/>
      <c r="G105" s="25"/>
      <c r="H105" s="25"/>
      <c r="I105" s="25"/>
    </row>
    <row r="106" spans="1:9" ht="12">
      <c r="A106" s="23"/>
      <c r="B106" s="23"/>
      <c r="C106" s="23"/>
      <c r="D106" s="21"/>
      <c r="E106" s="25"/>
      <c r="F106" s="25"/>
      <c r="G106" s="25"/>
      <c r="H106" s="25"/>
      <c r="I106" s="25"/>
    </row>
    <row r="107" spans="5:9" ht="12">
      <c r="E107" s="25"/>
      <c r="F107" s="25"/>
      <c r="G107" s="25"/>
      <c r="H107" s="25"/>
      <c r="I107" s="25"/>
    </row>
    <row r="108" spans="4:9" ht="12">
      <c r="D108" s="21"/>
      <c r="E108" s="25"/>
      <c r="F108" s="25"/>
      <c r="G108" s="25"/>
      <c r="H108" s="25"/>
      <c r="I108" s="25"/>
    </row>
    <row r="111" ht="12">
      <c r="D111" s="21"/>
    </row>
    <row r="113" spans="4:5" ht="12">
      <c r="D113" s="21"/>
      <c r="E113" s="33"/>
    </row>
    <row r="115" spans="4:5" ht="12">
      <c r="D115" s="21"/>
      <c r="E115" s="33"/>
    </row>
    <row r="117" spans="4:5" ht="12">
      <c r="D117" s="20"/>
      <c r="E117" s="21"/>
    </row>
    <row r="118" ht="12">
      <c r="D118" s="21"/>
    </row>
    <row r="119" ht="12">
      <c r="D119" s="21"/>
    </row>
    <row r="120" ht="12">
      <c r="D120" s="21"/>
    </row>
    <row r="122" spans="5:9" ht="12">
      <c r="E122" s="22"/>
      <c r="F122" s="22"/>
      <c r="G122" s="22"/>
      <c r="H122" s="22"/>
      <c r="I122" s="22"/>
    </row>
    <row r="123" spans="1:9" ht="12">
      <c r="A123" s="21"/>
      <c r="B123" s="21"/>
      <c r="C123" s="21"/>
      <c r="D123" s="21"/>
      <c r="E123" s="22"/>
      <c r="F123" s="22"/>
      <c r="G123" s="22"/>
      <c r="H123" s="22"/>
      <c r="I123" s="22"/>
    </row>
    <row r="125" spans="1:9" ht="12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">
      <c r="A128" s="23"/>
      <c r="B128" s="23"/>
      <c r="C128" s="23"/>
      <c r="D128" s="21"/>
      <c r="E128" s="25"/>
      <c r="F128" s="34"/>
      <c r="G128" s="25"/>
      <c r="H128" s="25"/>
      <c r="I128" s="25"/>
    </row>
    <row r="129" spans="1:9" ht="12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">
      <c r="A133" s="23"/>
      <c r="B133" s="23"/>
      <c r="C133" s="23"/>
      <c r="D133" s="21"/>
      <c r="E133" s="25"/>
      <c r="F133" s="25"/>
      <c r="G133" s="25"/>
      <c r="H133" s="25"/>
      <c r="I133" s="25"/>
    </row>
    <row r="134" spans="1:9" ht="12">
      <c r="A134" s="23"/>
      <c r="B134" s="23"/>
      <c r="C134" s="23"/>
      <c r="D134" s="21"/>
      <c r="E134" s="25"/>
      <c r="F134" s="25"/>
      <c r="G134" s="25"/>
      <c r="H134" s="25"/>
      <c r="I134" s="25"/>
    </row>
    <row r="135" spans="1:9" ht="12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">
      <c r="A136" s="23"/>
      <c r="B136" s="23"/>
      <c r="C136" s="23"/>
      <c r="D136" s="21"/>
      <c r="E136" s="25"/>
      <c r="F136" s="25"/>
      <c r="G136" s="25"/>
      <c r="H136" s="25"/>
      <c r="I136" s="25"/>
    </row>
    <row r="137" spans="1:9" ht="12">
      <c r="A137" s="23"/>
      <c r="B137" s="23"/>
      <c r="C137" s="23"/>
      <c r="D137" s="21"/>
      <c r="E137" s="25"/>
      <c r="F137" s="25"/>
      <c r="G137" s="25"/>
      <c r="H137" s="27"/>
      <c r="I137" s="25"/>
    </row>
    <row r="138" spans="1:9" ht="12">
      <c r="A138" s="28"/>
      <c r="B138" s="28"/>
      <c r="C138" s="28"/>
      <c r="D138" s="29"/>
      <c r="I138" s="30"/>
    </row>
    <row r="139" spans="1:9" ht="12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">
      <c r="A140" s="28"/>
      <c r="B140" s="28"/>
      <c r="C140" s="28"/>
      <c r="D140" s="29"/>
      <c r="I140" s="30"/>
    </row>
    <row r="141" spans="1:9" ht="12">
      <c r="A141" s="23"/>
      <c r="B141" s="23"/>
      <c r="C141" s="23"/>
      <c r="D141" s="21"/>
      <c r="E141" s="25"/>
      <c r="F141" s="25"/>
      <c r="G141" s="25"/>
      <c r="H141" s="25"/>
      <c r="I141" s="25"/>
    </row>
    <row r="142" spans="1:9" ht="12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">
      <c r="A144" s="23"/>
      <c r="B144" s="23"/>
      <c r="C144" s="23"/>
      <c r="D144" s="21"/>
      <c r="E144" s="25"/>
      <c r="F144" s="25"/>
      <c r="G144" s="25"/>
      <c r="H144" s="35"/>
      <c r="I144" s="25"/>
    </row>
    <row r="145" spans="5:9" ht="12">
      <c r="E145" s="25"/>
      <c r="F145" s="25"/>
      <c r="G145" s="25"/>
      <c r="H145" s="25"/>
      <c r="I145" s="25"/>
    </row>
    <row r="146" spans="1:9" ht="12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">
      <c r="A147" s="23"/>
      <c r="B147" s="23"/>
      <c r="C147" s="23"/>
      <c r="D147" s="21"/>
      <c r="E147" s="25"/>
      <c r="F147" s="25"/>
      <c r="G147" s="25"/>
      <c r="H147" s="25"/>
      <c r="I147" s="25"/>
    </row>
    <row r="148" spans="1:9" ht="12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">
      <c r="A149" s="23"/>
      <c r="B149" s="23"/>
      <c r="C149" s="23"/>
      <c r="D149" s="21"/>
      <c r="E149" s="25"/>
      <c r="F149" s="25"/>
      <c r="G149" s="25"/>
      <c r="H149" s="25"/>
      <c r="I149" s="25"/>
    </row>
    <row r="150" spans="1:9" ht="12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">
      <c r="A153" s="23"/>
      <c r="B153" s="23"/>
      <c r="C153" s="23"/>
      <c r="D153" s="21"/>
      <c r="E153" s="25"/>
      <c r="F153" s="25"/>
      <c r="G153" s="25"/>
      <c r="H153" s="34"/>
      <c r="I153" s="25"/>
    </row>
    <row r="154" spans="1:9" ht="12">
      <c r="A154" s="23"/>
      <c r="B154" s="23"/>
      <c r="C154" s="23"/>
      <c r="D154" s="21"/>
      <c r="E154" s="25"/>
      <c r="F154" s="25"/>
      <c r="G154" s="25"/>
      <c r="H154" s="25"/>
      <c r="I154" s="25"/>
    </row>
    <row r="155" spans="1:9" ht="12">
      <c r="A155" s="23"/>
      <c r="B155" s="23"/>
      <c r="C155" s="23"/>
      <c r="D155" s="21"/>
      <c r="E155" s="25"/>
      <c r="F155" s="25"/>
      <c r="G155" s="34"/>
      <c r="H155" s="25"/>
      <c r="I155" s="25"/>
    </row>
    <row r="156" spans="1:9" ht="12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1:9" ht="12">
      <c r="A157" s="23"/>
      <c r="B157" s="23"/>
      <c r="C157" s="23"/>
      <c r="D157" s="21"/>
      <c r="E157" s="25"/>
      <c r="F157" s="25"/>
      <c r="G157" s="25"/>
      <c r="H157" s="25"/>
      <c r="I157" s="25"/>
    </row>
    <row r="158" spans="1:9" ht="12">
      <c r="A158" s="28"/>
      <c r="B158" s="28"/>
      <c r="C158" s="28"/>
      <c r="D158" s="29"/>
      <c r="G158" s="30"/>
      <c r="I158" s="30"/>
    </row>
    <row r="159" spans="1:9" ht="12">
      <c r="A159" s="23"/>
      <c r="B159" s="23"/>
      <c r="C159" s="23"/>
      <c r="D159" s="21"/>
      <c r="E159" s="25"/>
      <c r="F159" s="25"/>
      <c r="G159" s="25"/>
      <c r="H159" s="25"/>
      <c r="I159" s="25"/>
    </row>
    <row r="160" spans="1:9" ht="12">
      <c r="A160" s="23"/>
      <c r="B160" s="23"/>
      <c r="C160" s="23"/>
      <c r="D160" s="21"/>
      <c r="E160" s="25"/>
      <c r="F160" s="25"/>
      <c r="G160" s="25"/>
      <c r="H160" s="25"/>
      <c r="I160" s="25"/>
    </row>
    <row r="161" spans="5:9" ht="12">
      <c r="E161" s="25"/>
      <c r="F161" s="25"/>
      <c r="G161" s="25"/>
      <c r="H161" s="25"/>
      <c r="I161" s="25"/>
    </row>
    <row r="162" spans="4:9" ht="12">
      <c r="D162" s="21"/>
      <c r="E162" s="25"/>
      <c r="F162" s="25"/>
      <c r="G162" s="25"/>
      <c r="H162" s="25"/>
      <c r="I162" s="25"/>
    </row>
    <row r="165" ht="12">
      <c r="D165" s="21"/>
    </row>
    <row r="167" spans="4:5" ht="12">
      <c r="D167" s="21"/>
      <c r="E167" s="33"/>
    </row>
    <row r="169" spans="4:5" ht="12">
      <c r="D169" s="21"/>
      <c r="E169" s="33"/>
    </row>
    <row r="171" spans="4:5" ht="12">
      <c r="D171" s="20"/>
      <c r="E171" s="21"/>
    </row>
    <row r="172" ht="12">
      <c r="D172" s="21"/>
    </row>
    <row r="173" ht="12">
      <c r="D173" s="21"/>
    </row>
    <row r="174" ht="12">
      <c r="D174" s="21"/>
    </row>
    <row r="176" spans="5:9" ht="12">
      <c r="E176" s="22"/>
      <c r="F176" s="22"/>
      <c r="G176" s="22"/>
      <c r="H176" s="22"/>
      <c r="I176" s="22"/>
    </row>
    <row r="177" spans="1:9" ht="12">
      <c r="A177" s="21"/>
      <c r="B177" s="21"/>
      <c r="C177" s="21"/>
      <c r="D177" s="23"/>
      <c r="E177" s="22"/>
      <c r="F177" s="22"/>
      <c r="G177" s="22"/>
      <c r="H177" s="22"/>
      <c r="I177" s="22"/>
    </row>
    <row r="179" spans="1:9" ht="12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">
      <c r="A184" s="23"/>
      <c r="B184" s="23"/>
      <c r="C184" s="23"/>
      <c r="D184" s="21"/>
      <c r="E184" s="25"/>
      <c r="F184" s="25"/>
      <c r="G184" s="25"/>
      <c r="H184" s="25"/>
      <c r="I184" s="25"/>
    </row>
    <row r="185" spans="1:9" ht="12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">
      <c r="A187" s="23"/>
      <c r="B187" s="23"/>
      <c r="C187" s="23"/>
      <c r="D187" s="21"/>
      <c r="E187" s="25"/>
      <c r="F187" s="25"/>
      <c r="G187" s="25"/>
      <c r="H187" s="25"/>
      <c r="I187" s="25"/>
    </row>
    <row r="188" spans="1:9" ht="12">
      <c r="A188" s="23"/>
      <c r="B188" s="23"/>
      <c r="C188" s="23"/>
      <c r="D188" s="21"/>
      <c r="E188" s="25"/>
      <c r="F188" s="25"/>
      <c r="G188" s="25"/>
      <c r="H188" s="27"/>
      <c r="I188" s="25"/>
    </row>
    <row r="189" spans="1:9" ht="12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">
      <c r="A190" s="23"/>
      <c r="B190" s="23"/>
      <c r="C190" s="23"/>
      <c r="D190" s="21"/>
      <c r="E190" s="25"/>
      <c r="F190" s="25"/>
      <c r="G190" s="25"/>
      <c r="H190" s="25"/>
      <c r="I190" s="25"/>
    </row>
    <row r="191" spans="1:9" ht="12">
      <c r="A191" s="23"/>
      <c r="B191" s="23"/>
      <c r="C191" s="23"/>
      <c r="D191" s="21"/>
      <c r="E191" s="25"/>
      <c r="F191" s="34"/>
      <c r="G191" s="25"/>
      <c r="H191" s="25"/>
      <c r="I191" s="25"/>
    </row>
    <row r="192" spans="1:9" ht="12">
      <c r="A192" s="28"/>
      <c r="B192" s="28"/>
      <c r="C192" s="28"/>
      <c r="D192" s="29"/>
      <c r="I192" s="30"/>
    </row>
    <row r="193" spans="1:9" ht="12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">
      <c r="A194" s="28"/>
      <c r="B194" s="28"/>
      <c r="C194" s="28"/>
      <c r="D194" s="29"/>
      <c r="I194" s="30"/>
    </row>
    <row r="195" spans="1:9" ht="12">
      <c r="A195" s="23"/>
      <c r="B195" s="23"/>
      <c r="C195" s="23"/>
      <c r="D195" s="21"/>
      <c r="E195" s="25"/>
      <c r="F195" s="25"/>
      <c r="G195" s="25"/>
      <c r="H195" s="25"/>
      <c r="I195" s="25"/>
    </row>
    <row r="196" spans="1:9" ht="12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">
      <c r="A198" s="23"/>
      <c r="B198" s="23"/>
      <c r="C198" s="23"/>
      <c r="D198" s="21"/>
      <c r="E198" s="25"/>
      <c r="F198" s="25"/>
      <c r="H198" s="25"/>
      <c r="I198" s="25"/>
    </row>
    <row r="199" spans="5:9" ht="12">
      <c r="E199" s="25"/>
      <c r="F199" s="25"/>
      <c r="G199" s="25"/>
      <c r="H199" s="25"/>
      <c r="I199" s="25"/>
    </row>
    <row r="200" spans="1:9" ht="12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">
      <c r="A201" s="23"/>
      <c r="B201" s="23"/>
      <c r="C201" s="23"/>
      <c r="D201" s="21"/>
      <c r="E201" s="25"/>
      <c r="F201" s="25"/>
      <c r="G201" s="25"/>
      <c r="H201" s="25"/>
      <c r="I201" s="25"/>
    </row>
    <row r="202" spans="1:9" ht="12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">
      <c r="A203" s="23"/>
      <c r="B203" s="23"/>
      <c r="C203" s="23"/>
      <c r="D203" s="21"/>
      <c r="E203" s="25"/>
      <c r="F203" s="25"/>
      <c r="G203" s="25"/>
      <c r="H203" s="25"/>
      <c r="I203" s="25"/>
    </row>
    <row r="204" spans="1:9" ht="12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">
      <c r="A207" s="23"/>
      <c r="B207" s="23"/>
      <c r="C207" s="23"/>
      <c r="D207" s="21"/>
      <c r="E207" s="25"/>
      <c r="F207" s="25"/>
      <c r="G207" s="25"/>
      <c r="H207" s="34"/>
      <c r="I207" s="25"/>
    </row>
    <row r="208" spans="1:9" ht="12">
      <c r="A208" s="23"/>
      <c r="B208" s="23"/>
      <c r="C208" s="23"/>
      <c r="D208" s="21"/>
      <c r="E208" s="25"/>
      <c r="F208" s="25"/>
      <c r="G208" s="25"/>
      <c r="H208" s="25"/>
      <c r="I208" s="25"/>
    </row>
    <row r="209" spans="1:9" ht="12">
      <c r="A209" s="23"/>
      <c r="B209" s="23"/>
      <c r="C209" s="23"/>
      <c r="D209" s="21"/>
      <c r="E209" s="25"/>
      <c r="F209" s="25"/>
      <c r="G209" s="34"/>
      <c r="H209" s="25"/>
      <c r="I209" s="25"/>
    </row>
    <row r="210" spans="1:9" ht="12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1:9" ht="12">
      <c r="A211" s="23"/>
      <c r="B211" s="23"/>
      <c r="C211" s="23"/>
      <c r="D211" s="21"/>
      <c r="E211" s="25"/>
      <c r="F211" s="25"/>
      <c r="G211" s="25"/>
      <c r="H211" s="25"/>
      <c r="I211" s="25"/>
    </row>
    <row r="212" spans="1:9" ht="12">
      <c r="A212" s="28"/>
      <c r="B212" s="28"/>
      <c r="C212" s="28"/>
      <c r="D212" s="29"/>
      <c r="G212" s="30"/>
      <c r="I212" s="30"/>
    </row>
    <row r="213" spans="1:9" ht="12">
      <c r="A213" s="23"/>
      <c r="B213" s="23"/>
      <c r="C213" s="23"/>
      <c r="D213" s="21"/>
      <c r="E213" s="25"/>
      <c r="F213" s="25"/>
      <c r="G213" s="25"/>
      <c r="H213" s="25"/>
      <c r="I213" s="25"/>
    </row>
    <row r="214" spans="1:9" ht="12">
      <c r="A214" s="23"/>
      <c r="B214" s="23"/>
      <c r="C214" s="23"/>
      <c r="D214" s="21"/>
      <c r="E214" s="25"/>
      <c r="F214" s="25"/>
      <c r="G214" s="25"/>
      <c r="H214" s="25"/>
      <c r="I214" s="25"/>
    </row>
    <row r="215" spans="5:9" ht="12">
      <c r="E215" s="25"/>
      <c r="F215" s="25"/>
      <c r="G215" s="25"/>
      <c r="H215" s="25"/>
      <c r="I215" s="25"/>
    </row>
    <row r="216" spans="4:9" ht="12">
      <c r="D216" s="21"/>
      <c r="E216" s="25"/>
      <c r="F216" s="25"/>
      <c r="G216" s="25"/>
      <c r="H216" s="25"/>
      <c r="I216" s="25"/>
    </row>
    <row r="219" ht="12">
      <c r="D219" s="21"/>
    </row>
    <row r="221" spans="4:5" ht="12">
      <c r="D221" s="21"/>
      <c r="E221" s="33"/>
    </row>
    <row r="223" spans="4:5" ht="12">
      <c r="D223" s="21"/>
      <c r="E223" s="33"/>
    </row>
    <row r="225" spans="4:5" ht="12">
      <c r="D225" s="20"/>
      <c r="E225" s="21"/>
    </row>
    <row r="226" ht="12">
      <c r="D226" s="21"/>
    </row>
    <row r="227" ht="12">
      <c r="D227" s="21"/>
    </row>
    <row r="228" ht="12">
      <c r="D228" s="21"/>
    </row>
    <row r="230" spans="5:9" ht="12">
      <c r="E230" s="22"/>
      <c r="F230" s="22"/>
      <c r="G230" s="22"/>
      <c r="H230" s="22"/>
      <c r="I230" s="22"/>
    </row>
    <row r="231" spans="1:9" ht="12">
      <c r="A231" s="21"/>
      <c r="B231" s="21"/>
      <c r="C231" s="21"/>
      <c r="D231" s="21"/>
      <c r="E231" s="22"/>
      <c r="F231" s="22"/>
      <c r="G231" s="22"/>
      <c r="H231" s="22"/>
      <c r="I231" s="22"/>
    </row>
    <row r="233" spans="1:9" ht="12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">
      <c r="A235" s="23"/>
      <c r="B235" s="23"/>
      <c r="C235" s="23"/>
      <c r="D235" s="21"/>
      <c r="E235" s="25"/>
      <c r="F235" s="25"/>
      <c r="G235" s="34"/>
      <c r="H235" s="25"/>
      <c r="I235" s="25"/>
    </row>
    <row r="236" spans="1:9" ht="12">
      <c r="A236" s="23"/>
      <c r="B236" s="23"/>
      <c r="C236" s="23"/>
      <c r="D236" s="21"/>
      <c r="E236" s="25"/>
      <c r="F236" s="25"/>
      <c r="G236" s="25"/>
      <c r="H236" s="25"/>
      <c r="I236" s="25"/>
    </row>
    <row r="237" spans="1:9" ht="12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">
      <c r="A240" s="36"/>
      <c r="B240" s="23"/>
      <c r="C240" s="23"/>
      <c r="D240" s="21"/>
      <c r="E240" s="25"/>
      <c r="F240" s="25"/>
      <c r="G240" s="25"/>
      <c r="H240" s="25"/>
      <c r="I240" s="25"/>
    </row>
    <row r="241" spans="1:9" ht="12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">
      <c r="A242" s="23"/>
      <c r="B242" s="23"/>
      <c r="C242" s="23"/>
      <c r="D242" s="21"/>
      <c r="E242" s="25"/>
      <c r="F242" s="25"/>
      <c r="G242" s="25"/>
      <c r="H242" s="25"/>
      <c r="I242" s="25"/>
    </row>
    <row r="243" spans="1:9" ht="12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">
      <c r="A244" s="23"/>
      <c r="B244" s="23"/>
      <c r="C244" s="23"/>
      <c r="D244" s="21"/>
      <c r="E244" s="25"/>
      <c r="F244" s="25"/>
      <c r="G244" s="25"/>
      <c r="H244" s="25"/>
      <c r="I244" s="25"/>
    </row>
    <row r="245" spans="1:9" ht="12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">
      <c r="A246" s="28"/>
      <c r="B246" s="28"/>
      <c r="C246" s="28"/>
      <c r="D246" s="29"/>
      <c r="H246" s="37"/>
      <c r="I246" s="30"/>
    </row>
    <row r="247" spans="1:9" ht="12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">
      <c r="A248" s="28"/>
      <c r="B248" s="28"/>
      <c r="C248" s="28"/>
      <c r="D248" s="29"/>
      <c r="I248" s="30"/>
    </row>
    <row r="249" spans="1:9" ht="12">
      <c r="A249" s="23"/>
      <c r="B249" s="23"/>
      <c r="C249" s="23"/>
      <c r="D249" s="21"/>
      <c r="E249" s="25"/>
      <c r="F249" s="25"/>
      <c r="G249" s="25"/>
      <c r="H249" s="25"/>
      <c r="I249" s="25"/>
    </row>
    <row r="250" spans="1:9" ht="12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5:9" ht="12">
      <c r="E253" s="25"/>
      <c r="F253" s="25"/>
      <c r="G253" s="25"/>
      <c r="H253" s="25"/>
      <c r="I253" s="25"/>
    </row>
    <row r="254" spans="1:9" ht="12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">
      <c r="A255" s="23"/>
      <c r="B255" s="23"/>
      <c r="C255" s="23"/>
      <c r="D255" s="21"/>
      <c r="E255" s="25"/>
      <c r="F255" s="25"/>
      <c r="G255" s="25"/>
      <c r="H255" s="25"/>
      <c r="I255" s="25"/>
    </row>
    <row r="256" spans="1:9" ht="12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">
      <c r="A262" s="23"/>
      <c r="B262" s="23"/>
      <c r="C262" s="23"/>
      <c r="D262" s="21"/>
      <c r="E262" s="25"/>
      <c r="F262" s="25"/>
      <c r="G262" s="25"/>
      <c r="H262" s="25"/>
      <c r="I262" s="25"/>
    </row>
    <row r="263" spans="1:9" ht="12">
      <c r="A263" s="23"/>
      <c r="B263" s="23"/>
      <c r="C263" s="23"/>
      <c r="D263" s="21"/>
      <c r="E263" s="25"/>
      <c r="F263" s="25"/>
      <c r="G263" s="34"/>
      <c r="H263" s="25"/>
      <c r="I263" s="25"/>
    </row>
    <row r="264" spans="1:9" ht="12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1:9" ht="12">
      <c r="A265" s="23"/>
      <c r="B265" s="23"/>
      <c r="C265" s="23"/>
      <c r="D265" s="21"/>
      <c r="E265" s="25"/>
      <c r="F265" s="25"/>
      <c r="G265" s="25"/>
      <c r="H265" s="25"/>
      <c r="I265" s="25"/>
    </row>
    <row r="266" spans="1:9" ht="12">
      <c r="A266" s="28"/>
      <c r="B266" s="28"/>
      <c r="C266" s="28"/>
      <c r="D266" s="29"/>
      <c r="G266" s="30"/>
      <c r="I266" s="30"/>
    </row>
    <row r="267" spans="1:9" ht="12">
      <c r="A267" s="23"/>
      <c r="B267" s="23"/>
      <c r="C267" s="23"/>
      <c r="D267" s="21"/>
      <c r="E267" s="25"/>
      <c r="F267" s="25"/>
      <c r="G267" s="25"/>
      <c r="H267" s="25"/>
      <c r="I267" s="25"/>
    </row>
    <row r="268" spans="1:9" ht="12">
      <c r="A268" s="23"/>
      <c r="B268" s="23"/>
      <c r="C268" s="23"/>
      <c r="D268" s="21"/>
      <c r="E268" s="25"/>
      <c r="F268" s="25"/>
      <c r="G268" s="25"/>
      <c r="H268" s="25"/>
      <c r="I268" s="25"/>
    </row>
    <row r="269" spans="5:9" ht="12">
      <c r="E269" s="25"/>
      <c r="F269" s="25"/>
      <c r="G269" s="25"/>
      <c r="H269" s="25"/>
      <c r="I269" s="25"/>
    </row>
    <row r="270" spans="4:9" ht="12">
      <c r="D270" s="21"/>
      <c r="E270" s="25"/>
      <c r="F270" s="25"/>
      <c r="G270" s="25"/>
      <c r="H270" s="25"/>
      <c r="I270" s="25"/>
    </row>
    <row r="273" ht="12">
      <c r="D273" s="21"/>
    </row>
    <row r="275" spans="4:5" ht="12">
      <c r="D275" s="21"/>
      <c r="E275" s="33"/>
    </row>
    <row r="277" spans="4:5" ht="12">
      <c r="D277" s="21"/>
      <c r="E277" s="33"/>
    </row>
    <row r="279" spans="4:5" ht="12">
      <c r="D279" s="20"/>
      <c r="E279" s="21"/>
    </row>
    <row r="280" ht="12">
      <c r="D280" s="21"/>
    </row>
    <row r="281" ht="12">
      <c r="D281" s="21"/>
    </row>
    <row r="282" ht="12">
      <c r="D282" s="21"/>
    </row>
    <row r="284" spans="5:9" ht="12">
      <c r="E284" s="22"/>
      <c r="F284" s="22"/>
      <c r="G284" s="22"/>
      <c r="H284" s="22"/>
      <c r="I284" s="22"/>
    </row>
    <row r="285" spans="1:9" ht="12">
      <c r="A285" s="21"/>
      <c r="B285" s="21"/>
      <c r="C285" s="21"/>
      <c r="D285" s="21"/>
      <c r="E285" s="22"/>
      <c r="F285" s="22"/>
      <c r="G285" s="22"/>
      <c r="H285" s="22"/>
      <c r="I285" s="22"/>
    </row>
    <row r="287" spans="1:9" ht="12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">
      <c r="A290" s="23"/>
      <c r="B290" s="23"/>
      <c r="C290" s="23"/>
      <c r="D290" s="21"/>
      <c r="E290" s="25"/>
      <c r="F290" s="25"/>
      <c r="G290" s="25"/>
      <c r="H290" s="25"/>
      <c r="I290" s="25"/>
    </row>
    <row r="291" spans="1:9" ht="12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">
      <c r="A294" s="23"/>
      <c r="B294" s="23"/>
      <c r="C294" s="23"/>
      <c r="D294" s="21"/>
      <c r="E294" s="34"/>
      <c r="F294" s="25"/>
      <c r="G294" s="25"/>
      <c r="H294" s="25"/>
      <c r="I294" s="25"/>
    </row>
    <row r="295" spans="1:9" ht="12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">
      <c r="A296" s="23"/>
      <c r="B296" s="23"/>
      <c r="C296" s="23"/>
      <c r="D296" s="21"/>
      <c r="E296" s="25"/>
      <c r="F296" s="25"/>
      <c r="G296" s="25"/>
      <c r="H296" s="25"/>
      <c r="I296" s="25"/>
    </row>
    <row r="297" spans="1:9" ht="12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">
      <c r="A298" s="23"/>
      <c r="B298" s="23"/>
      <c r="C298" s="23"/>
      <c r="D298" s="21"/>
      <c r="E298" s="25"/>
      <c r="F298" s="25"/>
      <c r="G298" s="25"/>
      <c r="H298" s="25"/>
      <c r="I298" s="25"/>
    </row>
    <row r="299" spans="1:9" ht="12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">
      <c r="A300" s="28"/>
      <c r="B300" s="28"/>
      <c r="C300" s="28"/>
      <c r="D300" s="29"/>
      <c r="H300" s="30"/>
      <c r="I300" s="30"/>
    </row>
    <row r="301" spans="1:9" ht="12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">
      <c r="A302" s="28"/>
      <c r="B302" s="28"/>
      <c r="C302" s="28"/>
      <c r="D302" s="29"/>
      <c r="I302" s="30"/>
    </row>
    <row r="303" spans="1:9" ht="12">
      <c r="A303" s="23"/>
      <c r="B303" s="23"/>
      <c r="C303" s="23"/>
      <c r="D303" s="21"/>
      <c r="E303" s="25"/>
      <c r="F303" s="25"/>
      <c r="G303" s="25"/>
      <c r="H303" s="25"/>
      <c r="I303" s="25"/>
    </row>
    <row r="304" spans="1:9" ht="12">
      <c r="A304" s="23"/>
      <c r="B304" s="23"/>
      <c r="C304" s="23"/>
      <c r="D304" s="21"/>
      <c r="E304" s="25"/>
      <c r="F304" s="25"/>
      <c r="G304" s="34"/>
      <c r="H304" s="25"/>
      <c r="I304" s="25"/>
    </row>
    <row r="305" spans="1:9" ht="12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">
      <c r="A306" s="23"/>
      <c r="B306" s="23"/>
      <c r="C306" s="23"/>
      <c r="D306" s="21"/>
      <c r="E306" s="25"/>
      <c r="F306" s="25"/>
      <c r="G306" s="25"/>
      <c r="H306" s="34"/>
      <c r="I306" s="25"/>
    </row>
    <row r="307" spans="5:9" ht="12">
      <c r="E307" s="25"/>
      <c r="F307" s="25"/>
      <c r="G307" s="25"/>
      <c r="H307" s="25"/>
      <c r="I307" s="25"/>
    </row>
    <row r="308" spans="1:9" ht="12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">
      <c r="A309" s="23"/>
      <c r="B309" s="23"/>
      <c r="C309" s="23"/>
      <c r="D309" s="21"/>
      <c r="E309" s="25"/>
      <c r="F309" s="25"/>
      <c r="G309" s="25"/>
      <c r="H309" s="25"/>
      <c r="I309" s="25"/>
    </row>
    <row r="310" spans="1:9" ht="12">
      <c r="A310" s="23"/>
      <c r="B310" s="23"/>
      <c r="C310" s="23"/>
      <c r="D310" s="21"/>
      <c r="E310" s="25"/>
      <c r="F310" s="25"/>
      <c r="G310" s="25"/>
      <c r="H310" s="25"/>
      <c r="I310" s="25"/>
    </row>
    <row r="311" spans="1:9" ht="12">
      <c r="A311" s="23"/>
      <c r="B311" s="23"/>
      <c r="C311" s="23"/>
      <c r="D311" s="21"/>
      <c r="E311" s="25"/>
      <c r="F311" s="25"/>
      <c r="G311" s="25"/>
      <c r="H311" s="25"/>
      <c r="I311" s="25"/>
    </row>
    <row r="312" spans="1:9" ht="12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">
      <c r="A313" s="23"/>
      <c r="B313" s="23"/>
      <c r="C313" s="23"/>
      <c r="D313" s="21"/>
      <c r="E313" s="25"/>
      <c r="F313" s="25"/>
      <c r="G313" s="34"/>
      <c r="H313" s="25"/>
      <c r="I313" s="25"/>
    </row>
    <row r="314" spans="1:9" ht="12">
      <c r="A314" s="23"/>
      <c r="B314" s="23"/>
      <c r="C314" s="23"/>
      <c r="D314" s="21"/>
      <c r="E314" s="25"/>
      <c r="F314" s="25"/>
      <c r="G314" s="25"/>
      <c r="H314" s="34"/>
      <c r="I314" s="25"/>
    </row>
    <row r="315" spans="1:9" ht="12">
      <c r="A315" s="23"/>
      <c r="B315" s="23"/>
      <c r="C315" s="23"/>
      <c r="D315" s="21"/>
      <c r="E315" s="25"/>
      <c r="F315" s="25"/>
      <c r="G315" s="25"/>
      <c r="H315" s="34"/>
      <c r="I315" s="25"/>
    </row>
    <row r="316" spans="1:9" ht="12">
      <c r="A316" s="23"/>
      <c r="B316" s="23"/>
      <c r="C316" s="23"/>
      <c r="D316" s="21"/>
      <c r="E316" s="25"/>
      <c r="F316" s="25"/>
      <c r="G316" s="25"/>
      <c r="H316" s="25"/>
      <c r="I316" s="25"/>
    </row>
    <row r="317" spans="1:9" ht="12">
      <c r="A317" s="23"/>
      <c r="B317" s="23"/>
      <c r="C317" s="23"/>
      <c r="D317" s="21"/>
      <c r="E317" s="25"/>
      <c r="F317" s="25"/>
      <c r="G317" s="34"/>
      <c r="H317" s="27"/>
      <c r="I317" s="25"/>
    </row>
    <row r="318" spans="1:9" ht="12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">
      <c r="A319" s="23"/>
      <c r="B319" s="23"/>
      <c r="C319" s="23"/>
      <c r="D319" s="21"/>
      <c r="E319" s="25"/>
      <c r="F319" s="25"/>
      <c r="G319" s="25"/>
      <c r="H319" s="25"/>
      <c r="I319" s="25"/>
    </row>
    <row r="320" spans="1:9" ht="12">
      <c r="A320" s="28"/>
      <c r="B320" s="28"/>
      <c r="C320" s="28"/>
      <c r="D320" s="29"/>
      <c r="G320" s="30"/>
      <c r="I320" s="30"/>
    </row>
    <row r="321" spans="1:9" ht="12">
      <c r="A321" s="23"/>
      <c r="B321" s="23"/>
      <c r="C321" s="23"/>
      <c r="D321" s="21"/>
      <c r="E321" s="25"/>
      <c r="F321" s="25"/>
      <c r="G321" s="25"/>
      <c r="H321" s="25"/>
      <c r="I321" s="25"/>
    </row>
    <row r="322" spans="1:9" ht="12">
      <c r="A322" s="23"/>
      <c r="B322" s="23"/>
      <c r="C322" s="23"/>
      <c r="D322" s="21"/>
      <c r="E322" s="25"/>
      <c r="F322" s="25"/>
      <c r="G322" s="25"/>
      <c r="H322" s="25"/>
      <c r="I322" s="25"/>
    </row>
    <row r="323" spans="1:9" ht="12">
      <c r="A323" s="29"/>
      <c r="E323" s="25"/>
      <c r="F323" s="25"/>
      <c r="G323" s="25"/>
      <c r="H323" s="25"/>
      <c r="I323" s="25"/>
    </row>
    <row r="324" spans="4:9" ht="12">
      <c r="D324" s="21"/>
      <c r="E324" s="25"/>
      <c r="F324" s="25"/>
      <c r="G324" s="25"/>
      <c r="H324" s="25"/>
      <c r="I324" s="25"/>
    </row>
    <row r="327" ht="12">
      <c r="D327" s="21"/>
    </row>
    <row r="329" spans="4:5" ht="12">
      <c r="D329" s="21"/>
      <c r="E329" s="33"/>
    </row>
    <row r="331" spans="4:5" ht="12">
      <c r="D331" s="21"/>
      <c r="E331" s="33"/>
    </row>
    <row r="333" spans="4:5" ht="12">
      <c r="D333" s="20"/>
      <c r="E333" s="21"/>
    </row>
    <row r="334" ht="12">
      <c r="D334" s="21"/>
    </row>
    <row r="335" ht="12">
      <c r="D335" s="21"/>
    </row>
    <row r="336" ht="12">
      <c r="D336" s="21"/>
    </row>
    <row r="338" spans="5:9" ht="12">
      <c r="E338" s="22"/>
      <c r="F338" s="22"/>
      <c r="G338" s="22"/>
      <c r="H338" s="22"/>
      <c r="I338" s="22"/>
    </row>
    <row r="339" spans="1:9" ht="12">
      <c r="A339" s="21"/>
      <c r="B339" s="21"/>
      <c r="C339" s="21"/>
      <c r="D339" s="21"/>
      <c r="E339" s="22"/>
      <c r="F339" s="22"/>
      <c r="G339" s="22"/>
      <c r="H339" s="22"/>
      <c r="I339" s="22"/>
    </row>
    <row r="341" spans="1:9" ht="12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">
      <c r="A344" s="23"/>
      <c r="B344" s="23"/>
      <c r="C344" s="23"/>
      <c r="D344" s="21"/>
      <c r="E344" s="25"/>
      <c r="F344" s="35"/>
      <c r="G344" s="25"/>
      <c r="H344" s="25"/>
      <c r="I344" s="25"/>
    </row>
    <row r="345" spans="1:9" ht="12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">
      <c r="A348" s="36"/>
      <c r="B348" s="23"/>
      <c r="C348" s="23"/>
      <c r="D348" s="21"/>
      <c r="E348" s="25"/>
      <c r="F348" s="25"/>
      <c r="G348" s="25"/>
      <c r="H348" s="25"/>
      <c r="I348" s="25"/>
    </row>
    <row r="349" spans="1:9" ht="12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">
      <c r="A350" s="23"/>
      <c r="B350" s="23"/>
      <c r="C350" s="23"/>
      <c r="D350" s="21"/>
      <c r="E350" s="25"/>
      <c r="F350" s="25"/>
      <c r="G350" s="25"/>
      <c r="H350" s="25"/>
      <c r="I350" s="25"/>
    </row>
    <row r="351" spans="1:9" ht="12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">
      <c r="A352" s="23"/>
      <c r="B352" s="23"/>
      <c r="C352" s="23"/>
      <c r="D352" s="21"/>
      <c r="E352" s="25"/>
      <c r="F352" s="25"/>
      <c r="G352" s="34"/>
      <c r="H352" s="25"/>
      <c r="I352" s="25"/>
    </row>
    <row r="353" spans="1:9" ht="12">
      <c r="A353" s="23"/>
      <c r="B353" s="23"/>
      <c r="C353" s="23"/>
      <c r="D353" s="21"/>
      <c r="E353" s="25"/>
      <c r="F353" s="25"/>
      <c r="G353" s="25"/>
      <c r="H353" s="25"/>
      <c r="I353" s="25"/>
    </row>
    <row r="354" spans="1:9" ht="12">
      <c r="A354" s="28"/>
      <c r="B354" s="28"/>
      <c r="C354" s="28"/>
      <c r="D354" s="29"/>
      <c r="I354" s="30"/>
    </row>
    <row r="355" spans="1:9" ht="12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">
      <c r="A356" s="28"/>
      <c r="B356" s="28"/>
      <c r="C356" s="28"/>
      <c r="D356" s="29"/>
      <c r="G356" s="30"/>
      <c r="I356" s="30"/>
    </row>
    <row r="357" spans="1:9" ht="12">
      <c r="A357" s="23"/>
      <c r="B357" s="23"/>
      <c r="C357" s="23"/>
      <c r="D357" s="21"/>
      <c r="E357" s="25"/>
      <c r="F357" s="25"/>
      <c r="G357" s="34"/>
      <c r="H357" s="25"/>
      <c r="I357" s="25"/>
    </row>
    <row r="358" spans="1:9" ht="12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5:9" ht="12">
      <c r="E361" s="25"/>
      <c r="F361" s="25"/>
      <c r="G361" s="25"/>
      <c r="H361" s="25"/>
      <c r="I361" s="25"/>
    </row>
    <row r="362" spans="1:9" ht="12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">
      <c r="A363" s="23"/>
      <c r="B363" s="23"/>
      <c r="C363" s="23"/>
      <c r="D363" s="21"/>
      <c r="E363" s="25"/>
      <c r="F363" s="25"/>
      <c r="G363" s="25"/>
      <c r="H363" s="25"/>
      <c r="I363" s="25"/>
    </row>
    <row r="364" spans="1:9" ht="12">
      <c r="A364" s="23"/>
      <c r="B364" s="23"/>
      <c r="C364" s="23"/>
      <c r="D364" s="21"/>
      <c r="E364" s="25"/>
      <c r="F364" s="25"/>
      <c r="G364" s="25"/>
      <c r="H364" s="25"/>
      <c r="I364" s="25"/>
    </row>
    <row r="365" spans="1:9" ht="12">
      <c r="A365" s="23"/>
      <c r="B365" s="23"/>
      <c r="C365" s="23"/>
      <c r="D365" s="21"/>
      <c r="E365" s="25"/>
      <c r="F365" s="25"/>
      <c r="G365" s="25"/>
      <c r="H365" s="25"/>
      <c r="I365" s="25"/>
    </row>
    <row r="366" spans="1:9" ht="12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">
      <c r="A368" s="23"/>
      <c r="B368" s="23"/>
      <c r="C368" s="23"/>
      <c r="D368" s="21"/>
      <c r="E368" s="25"/>
      <c r="F368" s="25"/>
      <c r="G368" s="25"/>
      <c r="H368" s="34"/>
      <c r="I368" s="25"/>
    </row>
    <row r="369" spans="1:9" ht="12">
      <c r="A369" s="23"/>
      <c r="B369" s="23"/>
      <c r="C369" s="23"/>
      <c r="D369" s="21"/>
      <c r="E369" s="25"/>
      <c r="F369" s="25"/>
      <c r="G369" s="25"/>
      <c r="H369" s="34"/>
      <c r="I369" s="25"/>
    </row>
    <row r="370" spans="1:9" ht="12">
      <c r="A370" s="23"/>
      <c r="B370" s="23"/>
      <c r="C370" s="23"/>
      <c r="D370" s="21"/>
      <c r="E370" s="25"/>
      <c r="F370" s="25"/>
      <c r="G370" s="25"/>
      <c r="H370" s="25"/>
      <c r="I370" s="25"/>
    </row>
    <row r="371" spans="1:9" ht="12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1:9" ht="12">
      <c r="A373" s="23"/>
      <c r="B373" s="23"/>
      <c r="C373" s="23"/>
      <c r="D373" s="21"/>
      <c r="E373" s="25"/>
      <c r="F373" s="25"/>
      <c r="G373" s="25"/>
      <c r="H373" s="25"/>
      <c r="I373" s="25"/>
    </row>
    <row r="374" spans="1:9" ht="12">
      <c r="A374" s="28"/>
      <c r="B374" s="28"/>
      <c r="C374" s="28"/>
      <c r="D374" s="29"/>
      <c r="G374" s="30"/>
      <c r="I374" s="30"/>
    </row>
    <row r="375" spans="1:9" ht="12">
      <c r="A375" s="23"/>
      <c r="B375" s="23"/>
      <c r="C375" s="23"/>
      <c r="D375" s="21"/>
      <c r="E375" s="25"/>
      <c r="F375" s="25"/>
      <c r="G375" s="34"/>
      <c r="H375" s="25"/>
      <c r="I375" s="25"/>
    </row>
    <row r="376" spans="1:9" ht="12">
      <c r="A376" s="23"/>
      <c r="B376" s="23"/>
      <c r="C376" s="23"/>
      <c r="D376" s="21"/>
      <c r="E376" s="25"/>
      <c r="F376" s="25"/>
      <c r="G376" s="25"/>
      <c r="H376" s="25"/>
      <c r="I376" s="25"/>
    </row>
    <row r="377" spans="5:9" ht="12">
      <c r="E377" s="25"/>
      <c r="F377" s="25"/>
      <c r="G377" s="25"/>
      <c r="H377" s="25"/>
      <c r="I377" s="25"/>
    </row>
    <row r="378" spans="4:9" ht="12">
      <c r="D378" s="21"/>
      <c r="E378" s="25"/>
      <c r="F378" s="25"/>
      <c r="G378" s="25"/>
      <c r="H378" s="25"/>
      <c r="I378" s="25"/>
    </row>
    <row r="381" ht="12">
      <c r="D381" s="21"/>
    </row>
    <row r="383" spans="4:5" ht="12">
      <c r="D383" s="21"/>
      <c r="E383" s="33"/>
    </row>
    <row r="385" spans="4:5" ht="12">
      <c r="D385" s="21"/>
      <c r="E385" s="33"/>
    </row>
    <row r="387" spans="4:5" ht="12">
      <c r="D387" s="20"/>
      <c r="E387" s="21"/>
    </row>
    <row r="388" ht="12">
      <c r="D388" s="21"/>
    </row>
    <row r="389" ht="12">
      <c r="D389" s="21"/>
    </row>
    <row r="390" ht="12">
      <c r="D390" s="21"/>
    </row>
    <row r="392" spans="5:9" ht="12">
      <c r="E392" s="22"/>
      <c r="F392" s="22"/>
      <c r="G392" s="22"/>
      <c r="H392" s="22"/>
      <c r="I392" s="22"/>
    </row>
    <row r="393" spans="1:9" ht="12">
      <c r="A393" s="21"/>
      <c r="B393" s="21"/>
      <c r="C393" s="21"/>
      <c r="D393" s="21"/>
      <c r="E393" s="22"/>
      <c r="F393" s="22"/>
      <c r="G393" s="22"/>
      <c r="H393" s="22"/>
      <c r="I393" s="22"/>
    </row>
    <row r="395" spans="1:9" ht="12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">
      <c r="A396" s="23"/>
      <c r="B396" s="23"/>
      <c r="C396" s="23"/>
      <c r="D396" s="21"/>
      <c r="E396" s="25"/>
      <c r="F396" s="25"/>
      <c r="G396" s="25"/>
      <c r="H396" s="25"/>
      <c r="I396" s="25"/>
    </row>
    <row r="397" spans="1:9" ht="12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">
      <c r="A398" s="23"/>
      <c r="B398" s="23"/>
      <c r="C398" s="23"/>
      <c r="D398" s="21"/>
      <c r="E398" s="25"/>
      <c r="F398" s="25"/>
      <c r="G398" s="25"/>
      <c r="H398" s="25"/>
      <c r="I398" s="25"/>
    </row>
    <row r="399" spans="1:9" ht="12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">
      <c r="A400" s="23"/>
      <c r="B400" s="23"/>
      <c r="C400" s="23"/>
      <c r="D400" s="21"/>
      <c r="E400" s="25"/>
      <c r="F400" s="34"/>
      <c r="G400" s="25"/>
      <c r="H400" s="25"/>
      <c r="I400" s="25"/>
    </row>
    <row r="401" spans="1:9" ht="12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">
      <c r="A402" s="23"/>
      <c r="B402" s="23"/>
      <c r="C402" s="23"/>
      <c r="D402" s="21"/>
      <c r="E402" s="34"/>
      <c r="F402" s="34"/>
      <c r="G402" s="25"/>
      <c r="H402" s="25"/>
      <c r="I402" s="25"/>
    </row>
    <row r="403" spans="1:9" ht="12">
      <c r="A403" s="23"/>
      <c r="B403" s="23"/>
      <c r="C403" s="23"/>
      <c r="D403" s="21"/>
      <c r="E403" s="25"/>
      <c r="F403" s="25"/>
      <c r="G403" s="25"/>
      <c r="H403" s="25"/>
      <c r="I403" s="25"/>
    </row>
    <row r="404" spans="1:9" ht="12">
      <c r="A404" s="23"/>
      <c r="B404" s="23"/>
      <c r="C404" s="23"/>
      <c r="D404" s="21"/>
      <c r="E404" s="25"/>
      <c r="F404" s="25"/>
      <c r="G404" s="25"/>
      <c r="H404" s="25"/>
      <c r="I404" s="25"/>
    </row>
    <row r="405" spans="1:9" ht="12">
      <c r="A405" s="23"/>
      <c r="B405" s="23"/>
      <c r="C405" s="23"/>
      <c r="D405" s="21"/>
      <c r="E405" s="25"/>
      <c r="F405" s="25"/>
      <c r="G405" s="25"/>
      <c r="H405" s="25"/>
      <c r="I405" s="25"/>
    </row>
    <row r="406" spans="1:9" ht="12">
      <c r="A406" s="23"/>
      <c r="B406" s="23"/>
      <c r="C406" s="23"/>
      <c r="D406" s="21"/>
      <c r="E406" s="25"/>
      <c r="F406" s="25"/>
      <c r="G406" s="25"/>
      <c r="H406" s="25"/>
      <c r="I406" s="25"/>
    </row>
    <row r="407" spans="1:9" ht="12">
      <c r="A407" s="23"/>
      <c r="B407" s="23"/>
      <c r="C407" s="23"/>
      <c r="D407" s="21"/>
      <c r="E407" s="25"/>
      <c r="F407" s="25"/>
      <c r="G407" s="25"/>
      <c r="H407" s="34"/>
      <c r="I407" s="25"/>
    </row>
    <row r="408" spans="1:9" ht="12">
      <c r="A408" s="28"/>
      <c r="B408" s="28"/>
      <c r="C408" s="28"/>
      <c r="D408" s="29"/>
      <c r="I408" s="30"/>
    </row>
    <row r="409" spans="1:9" ht="12">
      <c r="A409" s="23"/>
      <c r="B409" s="23"/>
      <c r="C409" s="23"/>
      <c r="D409" s="21"/>
      <c r="E409" s="34"/>
      <c r="F409" s="34"/>
      <c r="G409" s="34"/>
      <c r="H409" s="25"/>
      <c r="I409" s="25"/>
    </row>
    <row r="410" spans="1:9" ht="12">
      <c r="A410" s="28"/>
      <c r="B410" s="28"/>
      <c r="C410" s="28"/>
      <c r="D410" s="29"/>
      <c r="I410" s="30"/>
    </row>
    <row r="411" spans="1:9" ht="12">
      <c r="A411" s="36"/>
      <c r="B411" s="23"/>
      <c r="C411" s="23"/>
      <c r="D411" s="21"/>
      <c r="E411" s="25"/>
      <c r="F411" s="25"/>
      <c r="G411" s="25"/>
      <c r="H411" s="25"/>
      <c r="I411" s="25"/>
    </row>
    <row r="412" spans="1:9" ht="12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">
      <c r="A414" s="23"/>
      <c r="B414" s="23"/>
      <c r="C414" s="23"/>
      <c r="D414" s="21"/>
      <c r="E414" s="25"/>
      <c r="F414" s="25"/>
      <c r="G414" s="25"/>
      <c r="H414" s="34"/>
      <c r="I414" s="25"/>
    </row>
    <row r="415" spans="5:9" ht="12">
      <c r="E415" s="25"/>
      <c r="F415" s="25"/>
      <c r="G415" s="25"/>
      <c r="H415" s="25"/>
      <c r="I415" s="25"/>
    </row>
    <row r="416" spans="1:9" ht="12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">
      <c r="A417" s="23"/>
      <c r="B417" s="23"/>
      <c r="C417" s="23"/>
      <c r="D417" s="21"/>
      <c r="E417" s="25"/>
      <c r="F417" s="25"/>
      <c r="G417" s="25"/>
      <c r="H417" s="25"/>
      <c r="I417" s="25"/>
    </row>
    <row r="418" spans="1:9" ht="12">
      <c r="A418" s="23"/>
      <c r="B418" s="23"/>
      <c r="C418" s="23"/>
      <c r="D418" s="21"/>
      <c r="E418" s="25"/>
      <c r="F418" s="25"/>
      <c r="G418" s="25"/>
      <c r="H418" s="25"/>
      <c r="I418" s="25"/>
    </row>
    <row r="419" spans="1:9" ht="12">
      <c r="A419" s="23"/>
      <c r="B419" s="23"/>
      <c r="C419" s="23"/>
      <c r="D419" s="21"/>
      <c r="E419" s="25"/>
      <c r="F419" s="25"/>
      <c r="G419" s="25"/>
      <c r="H419" s="25"/>
      <c r="I419" s="25"/>
    </row>
    <row r="420" spans="1:9" ht="12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">
      <c r="A422" s="23"/>
      <c r="B422" s="23"/>
      <c r="C422" s="23"/>
      <c r="D422" s="21"/>
      <c r="E422" s="25"/>
      <c r="F422" s="25"/>
      <c r="G422" s="25"/>
      <c r="H422" s="34"/>
      <c r="I422" s="25"/>
    </row>
    <row r="423" spans="1:9" ht="12">
      <c r="A423" s="23"/>
      <c r="B423" s="23"/>
      <c r="C423" s="23"/>
      <c r="D423" s="21"/>
      <c r="E423" s="25"/>
      <c r="F423" s="25"/>
      <c r="G423" s="25"/>
      <c r="H423" s="34"/>
      <c r="I423" s="25"/>
    </row>
    <row r="424" spans="1:9" ht="12">
      <c r="A424" s="23"/>
      <c r="B424" s="23"/>
      <c r="C424" s="23"/>
      <c r="D424" s="21"/>
      <c r="E424" s="25"/>
      <c r="F424" s="25"/>
      <c r="G424" s="25"/>
      <c r="H424" s="25"/>
      <c r="I424" s="25"/>
    </row>
    <row r="425" spans="1:9" ht="12">
      <c r="A425" s="23"/>
      <c r="B425" s="23"/>
      <c r="C425" s="23"/>
      <c r="D425" s="21"/>
      <c r="E425" s="25"/>
      <c r="F425" s="25"/>
      <c r="G425" s="34"/>
      <c r="H425" s="25"/>
      <c r="I425" s="25"/>
    </row>
    <row r="426" spans="1:9" ht="12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1:9" ht="12">
      <c r="A427" s="23"/>
      <c r="B427" s="23"/>
      <c r="C427" s="23"/>
      <c r="D427" s="21"/>
      <c r="E427" s="25"/>
      <c r="F427" s="25"/>
      <c r="G427" s="25"/>
      <c r="H427" s="25"/>
      <c r="I427" s="25"/>
    </row>
    <row r="428" spans="1:9" ht="12">
      <c r="A428" s="28"/>
      <c r="B428" s="28"/>
      <c r="C428" s="28"/>
      <c r="D428" s="29"/>
      <c r="G428" s="30"/>
      <c r="I428" s="30"/>
    </row>
    <row r="429" spans="1:9" ht="12">
      <c r="A429" s="23"/>
      <c r="B429" s="23"/>
      <c r="C429" s="23"/>
      <c r="D429" s="21"/>
      <c r="E429" s="25"/>
      <c r="F429" s="25"/>
      <c r="G429" s="25"/>
      <c r="H429" s="25"/>
      <c r="I429" s="25"/>
    </row>
    <row r="430" spans="1:9" ht="12">
      <c r="A430" s="23"/>
      <c r="B430" s="23"/>
      <c r="C430" s="23"/>
      <c r="D430" s="21"/>
      <c r="E430" s="25"/>
      <c r="F430" s="25"/>
      <c r="G430" s="25"/>
      <c r="H430" s="25"/>
      <c r="I430" s="25"/>
    </row>
    <row r="431" spans="5:9" ht="12">
      <c r="E431" s="25"/>
      <c r="F431" s="25"/>
      <c r="H431" s="25"/>
      <c r="I431" s="25"/>
    </row>
    <row r="432" spans="4:9" ht="12">
      <c r="D432" s="21"/>
      <c r="E432" s="25"/>
      <c r="F432" s="25"/>
      <c r="G432" s="25"/>
      <c r="H432" s="25"/>
      <c r="I432" s="25"/>
    </row>
    <row r="435" ht="12">
      <c r="D435" s="21"/>
    </row>
    <row r="437" spans="4:5" ht="12">
      <c r="D437" s="21"/>
      <c r="E437" s="33"/>
    </row>
    <row r="439" spans="4:5" ht="12">
      <c r="D439" s="21"/>
      <c r="E439" s="33"/>
    </row>
    <row r="441" spans="4:5" ht="12">
      <c r="D441" s="20"/>
      <c r="E441" s="21"/>
    </row>
    <row r="442" ht="12">
      <c r="D442" s="21"/>
    </row>
    <row r="443" ht="12">
      <c r="D443" s="21"/>
    </row>
    <row r="444" ht="12">
      <c r="D444" s="21"/>
    </row>
    <row r="446" spans="5:9" ht="12">
      <c r="E446" s="22"/>
      <c r="F446" s="22"/>
      <c r="G446" s="22"/>
      <c r="H446" s="22"/>
      <c r="I446" s="22"/>
    </row>
    <row r="447" spans="1:9" ht="12">
      <c r="A447" s="21"/>
      <c r="B447" s="21"/>
      <c r="C447" s="21"/>
      <c r="D447" s="21"/>
      <c r="E447" s="22"/>
      <c r="F447" s="22"/>
      <c r="G447" s="22"/>
      <c r="H447" s="22"/>
      <c r="I447" s="22"/>
    </row>
    <row r="449" spans="1:9" ht="12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">
      <c r="A451" s="23"/>
      <c r="B451" s="23"/>
      <c r="C451" s="23"/>
      <c r="D451" s="21"/>
      <c r="E451" s="25"/>
      <c r="F451" s="25"/>
      <c r="G451" s="25"/>
      <c r="H451" s="25"/>
      <c r="I451" s="25"/>
    </row>
    <row r="452" spans="1:9" ht="12">
      <c r="A452" s="23"/>
      <c r="B452" s="23"/>
      <c r="C452" s="23"/>
      <c r="D452" s="21"/>
      <c r="E452" s="25"/>
      <c r="F452" s="34"/>
      <c r="G452" s="25"/>
      <c r="H452" s="25"/>
      <c r="I452" s="25"/>
    </row>
    <row r="453" spans="1:9" ht="12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">
      <c r="A454" s="23"/>
      <c r="B454" s="23"/>
      <c r="C454" s="23"/>
      <c r="D454" s="21"/>
      <c r="E454" s="25"/>
      <c r="F454" s="25"/>
      <c r="G454" s="25"/>
      <c r="H454" s="25"/>
      <c r="I454" s="25"/>
    </row>
    <row r="455" spans="1:9" ht="12">
      <c r="A455" s="23"/>
      <c r="B455" s="23"/>
      <c r="C455" s="23"/>
      <c r="D455" s="21"/>
      <c r="E455" s="25"/>
      <c r="F455" s="25"/>
      <c r="G455" s="34"/>
      <c r="H455" s="25"/>
      <c r="I455" s="25"/>
    </row>
    <row r="456" spans="1:9" ht="12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">
      <c r="A458" s="36"/>
      <c r="B458" s="23"/>
      <c r="C458" s="23"/>
      <c r="D458" s="21"/>
      <c r="E458" s="25"/>
      <c r="F458" s="25"/>
      <c r="G458" s="25"/>
      <c r="H458" s="25"/>
      <c r="I458" s="25"/>
    </row>
    <row r="459" spans="1:9" ht="12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">
      <c r="A460" s="23"/>
      <c r="B460" s="23"/>
      <c r="C460" s="23"/>
      <c r="D460" s="21"/>
      <c r="E460" s="25"/>
      <c r="F460" s="25"/>
      <c r="G460" s="25"/>
      <c r="H460" s="25"/>
      <c r="I460" s="25"/>
    </row>
    <row r="461" spans="1:9" ht="12">
      <c r="A461" s="23"/>
      <c r="B461" s="23"/>
      <c r="C461" s="23"/>
      <c r="D461" s="21"/>
      <c r="E461" s="25"/>
      <c r="F461" s="25"/>
      <c r="G461" s="25"/>
      <c r="H461" s="25"/>
      <c r="I461" s="25"/>
    </row>
    <row r="462" spans="1:9" ht="12">
      <c r="A462" s="28"/>
      <c r="B462" s="28"/>
      <c r="C462" s="28"/>
      <c r="D462" s="29"/>
      <c r="I462" s="30"/>
    </row>
    <row r="463" spans="1:9" ht="12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">
      <c r="A464" s="28"/>
      <c r="B464" s="28"/>
      <c r="C464" s="28"/>
      <c r="D464" s="29"/>
      <c r="I464" s="30"/>
    </row>
    <row r="465" spans="1:9" ht="12">
      <c r="A465" s="36"/>
      <c r="B465" s="23"/>
      <c r="C465" s="23"/>
      <c r="D465" s="21"/>
      <c r="E465" s="25"/>
      <c r="F465" s="25"/>
      <c r="G465" s="25"/>
      <c r="H465" s="25"/>
      <c r="I465" s="25"/>
    </row>
    <row r="466" spans="1:9" ht="12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">
      <c r="A468" s="23"/>
      <c r="B468" s="23"/>
      <c r="C468" s="23"/>
      <c r="D468" s="21"/>
      <c r="E468" s="25"/>
      <c r="F468" s="25"/>
      <c r="G468" s="25"/>
      <c r="H468" s="25"/>
      <c r="I468" s="25"/>
    </row>
    <row r="469" spans="1:9" ht="12">
      <c r="A469" s="29"/>
      <c r="E469" s="25"/>
      <c r="F469" s="25"/>
      <c r="G469" s="25"/>
      <c r="H469" s="25"/>
      <c r="I469" s="25"/>
    </row>
    <row r="470" spans="1:9" ht="12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">
      <c r="A471" s="23"/>
      <c r="B471" s="23"/>
      <c r="C471" s="23"/>
      <c r="D471" s="21"/>
      <c r="E471" s="25"/>
      <c r="F471" s="25"/>
      <c r="G471" s="25"/>
      <c r="H471" s="25"/>
      <c r="I471" s="25"/>
    </row>
    <row r="472" spans="1:9" ht="12">
      <c r="A472" s="23"/>
      <c r="B472" s="23"/>
      <c r="C472" s="23"/>
      <c r="D472" s="21"/>
      <c r="E472" s="25"/>
      <c r="F472" s="25"/>
      <c r="G472" s="34"/>
      <c r="H472" s="25"/>
      <c r="I472" s="25"/>
    </row>
    <row r="473" spans="1:9" ht="12">
      <c r="A473" s="23"/>
      <c r="B473" s="23"/>
      <c r="C473" s="23"/>
      <c r="D473" s="21"/>
      <c r="E473" s="25"/>
      <c r="F473" s="25"/>
      <c r="G473" s="25"/>
      <c r="H473" s="25"/>
      <c r="I473" s="25"/>
    </row>
    <row r="474" spans="1:9" ht="12">
      <c r="A474" s="23"/>
      <c r="B474" s="23"/>
      <c r="C474" s="23"/>
      <c r="D474" s="21"/>
      <c r="E474" s="25"/>
      <c r="F474" s="25"/>
      <c r="G474" s="25"/>
      <c r="H474" s="25"/>
      <c r="I474" s="25"/>
    </row>
    <row r="475" spans="1:9" ht="12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">
      <c r="A478" s="23"/>
      <c r="B478" s="23"/>
      <c r="C478" s="23"/>
      <c r="D478" s="21"/>
      <c r="E478" s="25"/>
      <c r="F478" s="25"/>
      <c r="G478" s="35"/>
      <c r="H478" s="25"/>
      <c r="I478" s="25"/>
    </row>
    <row r="479" spans="1:9" ht="12">
      <c r="A479" s="23"/>
      <c r="B479" s="23"/>
      <c r="C479" s="23"/>
      <c r="D479" s="21"/>
      <c r="E479" s="25"/>
      <c r="F479" s="25"/>
      <c r="G479" s="34"/>
      <c r="H479" s="25"/>
      <c r="I479" s="25"/>
    </row>
    <row r="480" spans="1:9" ht="12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1:9" ht="12">
      <c r="A481" s="23"/>
      <c r="B481" s="23"/>
      <c r="C481" s="23"/>
      <c r="D481" s="21"/>
      <c r="E481" s="25"/>
      <c r="F481" s="25"/>
      <c r="G481" s="25"/>
      <c r="H481" s="34"/>
      <c r="I481" s="25"/>
    </row>
    <row r="482" spans="1:9" ht="12">
      <c r="A482" s="28"/>
      <c r="B482" s="28"/>
      <c r="C482" s="28"/>
      <c r="D482" s="29"/>
      <c r="G482" s="30"/>
      <c r="I482" s="30"/>
    </row>
    <row r="483" spans="1:9" ht="12">
      <c r="A483" s="23"/>
      <c r="B483" s="23"/>
      <c r="C483" s="23"/>
      <c r="D483" s="21"/>
      <c r="E483" s="25"/>
      <c r="F483" s="25"/>
      <c r="G483" s="27"/>
      <c r="H483" s="25"/>
      <c r="I483" s="25"/>
    </row>
    <row r="484" spans="1:9" ht="12">
      <c r="A484" s="23"/>
      <c r="B484" s="23"/>
      <c r="C484" s="23"/>
      <c r="D484" s="21"/>
      <c r="E484" s="25"/>
      <c r="F484" s="25"/>
      <c r="G484" s="25"/>
      <c r="H484" s="25"/>
      <c r="I484" s="25"/>
    </row>
    <row r="485" spans="5:9" ht="12">
      <c r="E485" s="25"/>
      <c r="F485" s="25"/>
      <c r="G485" s="25"/>
      <c r="H485" s="25"/>
      <c r="I485" s="25"/>
    </row>
    <row r="486" spans="4:9" ht="12">
      <c r="D486" s="21"/>
      <c r="E486" s="25"/>
      <c r="F486" s="25"/>
      <c r="G486" s="25"/>
      <c r="H486" s="25"/>
      <c r="I486" s="25"/>
    </row>
    <row r="489" ht="12">
      <c r="D489" s="21"/>
    </row>
    <row r="491" spans="4:5" ht="12">
      <c r="D491" s="21"/>
      <c r="E491" s="33"/>
    </row>
    <row r="493" spans="4:5" ht="12">
      <c r="D493" s="21"/>
      <c r="E493" s="33"/>
    </row>
    <row r="495" spans="4:5" ht="12">
      <c r="D495" s="20"/>
      <c r="E495" s="21"/>
    </row>
    <row r="496" ht="12">
      <c r="D496" s="21"/>
    </row>
    <row r="497" ht="12">
      <c r="D497" s="21"/>
    </row>
    <row r="498" ht="12">
      <c r="D498" s="21"/>
    </row>
    <row r="500" spans="5:9" ht="12">
      <c r="E500" s="22"/>
      <c r="F500" s="22"/>
      <c r="G500" s="22"/>
      <c r="H500" s="22"/>
      <c r="I500" s="22"/>
    </row>
    <row r="501" spans="1:9" ht="12">
      <c r="A501" s="21"/>
      <c r="B501" s="21"/>
      <c r="C501" s="21"/>
      <c r="D501" s="21"/>
      <c r="E501" s="22"/>
      <c r="F501" s="22"/>
      <c r="G501" s="22"/>
      <c r="H501" s="22"/>
      <c r="I501" s="22"/>
    </row>
    <row r="502" ht="12">
      <c r="G502" s="29"/>
    </row>
    <row r="503" spans="1:9" ht="12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">
      <c r="A505" s="23"/>
      <c r="B505" s="23"/>
      <c r="C505" s="23"/>
      <c r="D505" s="21"/>
      <c r="E505" s="25"/>
      <c r="F505" s="25"/>
      <c r="G505" s="25"/>
      <c r="H505" s="25"/>
      <c r="I505" s="25"/>
    </row>
    <row r="506" spans="1:9" ht="12">
      <c r="A506" s="23"/>
      <c r="B506" s="23"/>
      <c r="C506" s="23"/>
      <c r="D506" s="21"/>
      <c r="F506" s="29"/>
      <c r="G506" s="25"/>
      <c r="H506" s="25"/>
      <c r="I506" s="25"/>
    </row>
    <row r="507" spans="1:9" ht="12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">
      <c r="A508" s="23"/>
      <c r="B508" s="23"/>
      <c r="C508" s="23"/>
      <c r="D508" s="21"/>
      <c r="E508" s="25"/>
      <c r="F508" s="25"/>
      <c r="G508" s="25"/>
      <c r="H508" s="25"/>
      <c r="I508" s="25"/>
    </row>
    <row r="509" spans="1:9" ht="12">
      <c r="A509" s="23"/>
      <c r="B509" s="23"/>
      <c r="C509" s="23"/>
      <c r="D509" s="21"/>
      <c r="E509" s="27"/>
      <c r="F509" s="27"/>
      <c r="G509" s="25"/>
      <c r="H509" s="25"/>
      <c r="I509" s="25"/>
    </row>
    <row r="510" spans="1:9" ht="12">
      <c r="A510" s="23"/>
      <c r="B510" s="23"/>
      <c r="C510" s="23"/>
      <c r="D510" s="21"/>
      <c r="E510" s="34"/>
      <c r="F510" s="34"/>
      <c r="G510" s="25"/>
      <c r="H510" s="25"/>
      <c r="I510" s="25"/>
    </row>
    <row r="511" spans="1:9" ht="12">
      <c r="A511" s="23"/>
      <c r="B511" s="23"/>
      <c r="C511" s="23"/>
      <c r="D511" s="21"/>
      <c r="E511" s="25"/>
      <c r="F511" s="25"/>
      <c r="G511" s="25"/>
      <c r="H511" s="25"/>
      <c r="I511" s="25"/>
    </row>
    <row r="512" spans="1:9" ht="12">
      <c r="A512" s="23"/>
      <c r="B512" s="23"/>
      <c r="C512" s="23"/>
      <c r="D512" s="21"/>
      <c r="E512" s="25"/>
      <c r="F512" s="25"/>
      <c r="G512" s="25"/>
      <c r="H512" s="38"/>
      <c r="I512" s="25"/>
    </row>
    <row r="513" spans="1:9" ht="12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">
      <c r="A514" s="23"/>
      <c r="B514" s="23"/>
      <c r="C514" s="23"/>
      <c r="D514" s="21"/>
      <c r="E514" s="25"/>
      <c r="F514" s="25"/>
      <c r="G514" s="25"/>
      <c r="H514" s="25"/>
      <c r="I514" s="25"/>
    </row>
    <row r="515" spans="1:9" ht="12">
      <c r="A515" s="23"/>
      <c r="B515" s="23"/>
      <c r="C515" s="23"/>
      <c r="D515" s="21"/>
      <c r="E515" s="25"/>
      <c r="F515" s="25"/>
      <c r="G515" s="25"/>
      <c r="H515" s="38"/>
      <c r="I515" s="25"/>
    </row>
    <row r="516" spans="1:9" ht="12">
      <c r="A516" s="28"/>
      <c r="B516" s="28"/>
      <c r="C516" s="28"/>
      <c r="D516" s="29"/>
      <c r="H516" s="29"/>
      <c r="I516" s="30"/>
    </row>
    <row r="517" spans="1:9" ht="12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">
      <c r="A518" s="28"/>
      <c r="B518" s="28"/>
      <c r="C518" s="28"/>
      <c r="D518" s="29"/>
      <c r="I518" s="30"/>
    </row>
    <row r="519" spans="1:9" ht="12">
      <c r="A519" s="23"/>
      <c r="B519" s="23"/>
      <c r="C519" s="23"/>
      <c r="D519" s="21"/>
      <c r="E519" s="25"/>
      <c r="F519" s="25"/>
      <c r="G519" s="25"/>
      <c r="H519" s="25"/>
      <c r="I519" s="25"/>
    </row>
    <row r="520" spans="1:9" ht="12">
      <c r="A520" s="23"/>
      <c r="B520" s="23"/>
      <c r="C520" s="23"/>
      <c r="D520" s="21"/>
      <c r="E520" s="25"/>
      <c r="F520" s="25"/>
      <c r="G520" s="34"/>
      <c r="H520" s="25"/>
      <c r="I520" s="25"/>
    </row>
    <row r="521" spans="1:9" ht="12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">
      <c r="A522" s="23"/>
      <c r="B522" s="23"/>
      <c r="C522" s="23"/>
      <c r="D522" s="21"/>
      <c r="E522" s="25"/>
      <c r="F522" s="25"/>
      <c r="G522" s="25"/>
      <c r="H522" s="34"/>
      <c r="I522" s="25"/>
    </row>
    <row r="523" spans="5:9" ht="12">
      <c r="E523" s="25"/>
      <c r="F523" s="25"/>
      <c r="G523" s="25"/>
      <c r="H523" s="25"/>
      <c r="I523" s="25"/>
    </row>
    <row r="524" spans="1:9" ht="12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">
      <c r="A525" s="23"/>
      <c r="B525" s="23"/>
      <c r="C525" s="23"/>
      <c r="D525" s="21"/>
      <c r="E525" s="25"/>
      <c r="F525" s="25"/>
      <c r="G525" s="25"/>
      <c r="H525" s="25"/>
      <c r="I525" s="25"/>
    </row>
    <row r="526" spans="1:9" ht="12">
      <c r="A526" s="23"/>
      <c r="B526" s="23"/>
      <c r="C526" s="23"/>
      <c r="D526" s="21"/>
      <c r="E526" s="25"/>
      <c r="F526" s="25"/>
      <c r="G526" s="25"/>
      <c r="H526" s="25"/>
      <c r="I526" s="25"/>
    </row>
    <row r="527" spans="1:9" ht="12">
      <c r="A527" s="23"/>
      <c r="B527" s="23"/>
      <c r="C527" s="23"/>
      <c r="D527" s="21"/>
      <c r="E527" s="25"/>
      <c r="F527" s="25"/>
      <c r="G527" s="25"/>
      <c r="H527" s="25"/>
      <c r="I527" s="25"/>
    </row>
    <row r="528" spans="1:9" ht="12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">
      <c r="A530" s="23"/>
      <c r="B530" s="23"/>
      <c r="C530" s="23"/>
      <c r="D530" s="21"/>
      <c r="E530" s="25"/>
      <c r="F530" s="25"/>
      <c r="H530" s="25"/>
      <c r="I530" s="25"/>
    </row>
    <row r="531" spans="1:9" ht="12">
      <c r="A531" s="23"/>
      <c r="B531" s="23"/>
      <c r="C531" s="23"/>
      <c r="D531" s="21"/>
      <c r="E531" s="25"/>
      <c r="F531" s="25"/>
      <c r="G531" s="25"/>
      <c r="H531" s="34"/>
      <c r="I531" s="25"/>
    </row>
    <row r="532" spans="1:9" ht="12">
      <c r="A532" s="23"/>
      <c r="B532" s="23"/>
      <c r="C532" s="23"/>
      <c r="D532" s="21"/>
      <c r="E532" s="25"/>
      <c r="F532" s="25"/>
      <c r="G532" s="25"/>
      <c r="H532" s="25"/>
      <c r="I532" s="25"/>
    </row>
    <row r="533" spans="1:9" ht="12">
      <c r="A533" s="23"/>
      <c r="B533" s="23"/>
      <c r="C533" s="23"/>
      <c r="D533" s="21"/>
      <c r="E533" s="25"/>
      <c r="F533" s="25"/>
      <c r="G533" s="34"/>
      <c r="H533" s="25"/>
      <c r="I533" s="25"/>
    </row>
    <row r="534" spans="1:9" ht="12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1:9" ht="12">
      <c r="A535" s="23"/>
      <c r="B535" s="23"/>
      <c r="C535" s="23"/>
      <c r="D535" s="21"/>
      <c r="E535" s="25"/>
      <c r="F535" s="25"/>
      <c r="G535" s="25"/>
      <c r="H535" s="25"/>
      <c r="I535" s="25"/>
    </row>
    <row r="536" spans="1:9" ht="12">
      <c r="A536" s="28"/>
      <c r="B536" s="28"/>
      <c r="C536" s="28"/>
      <c r="D536" s="29"/>
      <c r="G536" s="30"/>
      <c r="I536" s="30"/>
    </row>
    <row r="537" spans="1:9" ht="12">
      <c r="A537" s="23"/>
      <c r="B537" s="23"/>
      <c r="C537" s="23"/>
      <c r="D537" s="21"/>
      <c r="E537" s="25"/>
      <c r="F537" s="25"/>
      <c r="G537" s="25"/>
      <c r="H537" s="25"/>
      <c r="I537" s="25"/>
    </row>
    <row r="538" spans="1:9" ht="12">
      <c r="A538" s="23"/>
      <c r="B538" s="23"/>
      <c r="C538" s="23"/>
      <c r="D538" s="21"/>
      <c r="E538" s="25"/>
      <c r="F538" s="25"/>
      <c r="G538" s="25"/>
      <c r="H538" s="25"/>
      <c r="I538" s="25"/>
    </row>
    <row r="539" spans="5:9" ht="12">
      <c r="E539" s="25"/>
      <c r="F539" s="25"/>
      <c r="G539" s="34"/>
      <c r="H539" s="25"/>
      <c r="I539" s="25"/>
    </row>
    <row r="540" spans="4:9" ht="12">
      <c r="D540" s="21"/>
      <c r="E540" s="25"/>
      <c r="F540" s="25"/>
      <c r="G540" s="25"/>
      <c r="H540" s="25"/>
      <c r="I540" s="25"/>
    </row>
    <row r="543" ht="12">
      <c r="D543" s="21"/>
    </row>
    <row r="545" spans="4:5" ht="12">
      <c r="D545" s="21"/>
      <c r="E545" s="33"/>
    </row>
    <row r="547" spans="4:5" ht="12">
      <c r="D547" s="21"/>
      <c r="E547" s="33"/>
    </row>
    <row r="549" spans="4:5" ht="12">
      <c r="D549" s="20"/>
      <c r="E549" s="21"/>
    </row>
    <row r="550" ht="12">
      <c r="D550" s="21"/>
    </row>
    <row r="551" ht="12">
      <c r="D551" s="21"/>
    </row>
    <row r="552" ht="12">
      <c r="D552" s="21"/>
    </row>
    <row r="554" spans="5:9" ht="12">
      <c r="E554" s="22"/>
      <c r="F554" s="22"/>
      <c r="G554" s="22"/>
      <c r="H554" s="22"/>
      <c r="I554" s="22"/>
    </row>
    <row r="555" spans="1:9" ht="12">
      <c r="A555" s="21"/>
      <c r="B555" s="21"/>
      <c r="C555" s="21"/>
      <c r="D555" s="21"/>
      <c r="E555" s="22"/>
      <c r="F555" s="22"/>
      <c r="G555" s="22"/>
      <c r="H555" s="22"/>
      <c r="I555" s="22"/>
    </row>
    <row r="557" spans="1:9" ht="12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">
      <c r="A560" s="23"/>
      <c r="B560" s="23"/>
      <c r="C560" s="23"/>
      <c r="D560" s="21"/>
      <c r="E560" s="34"/>
      <c r="F560" s="25"/>
      <c r="G560" s="25"/>
      <c r="H560" s="25"/>
      <c r="I560" s="25"/>
    </row>
    <row r="561" spans="1:9" ht="12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">
      <c r="A565" s="23"/>
      <c r="B565" s="23"/>
      <c r="C565" s="23"/>
      <c r="D565" s="21"/>
      <c r="E565" s="25"/>
      <c r="F565" s="25"/>
      <c r="G565" s="25"/>
      <c r="H565" s="25"/>
      <c r="I565" s="25"/>
    </row>
    <row r="566" spans="1:9" ht="12">
      <c r="A566" s="23"/>
      <c r="B566" s="23"/>
      <c r="C566" s="23"/>
      <c r="D566" s="21"/>
      <c r="E566" s="25"/>
      <c r="F566" s="25"/>
      <c r="G566" s="25"/>
      <c r="H566" s="25"/>
      <c r="I566" s="25"/>
    </row>
    <row r="567" spans="1:9" ht="12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">
      <c r="A568" s="23"/>
      <c r="B568" s="23"/>
      <c r="C568" s="23"/>
      <c r="D568" s="21"/>
      <c r="E568" s="25"/>
      <c r="F568" s="25"/>
      <c r="G568" s="25"/>
      <c r="H568" s="25"/>
      <c r="I568" s="25"/>
    </row>
    <row r="569" spans="1:9" ht="12">
      <c r="A569" s="23"/>
      <c r="B569" s="23"/>
      <c r="C569" s="23"/>
      <c r="D569" s="21"/>
      <c r="E569" s="25"/>
      <c r="F569" s="25"/>
      <c r="G569" s="25"/>
      <c r="H569" s="30"/>
      <c r="I569" s="25"/>
    </row>
    <row r="570" spans="1:9" ht="12">
      <c r="A570" s="28"/>
      <c r="B570" s="28"/>
      <c r="C570" s="28"/>
      <c r="D570" s="29"/>
      <c r="I570" s="30"/>
    </row>
    <row r="571" spans="1:9" ht="12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">
      <c r="A572" s="28"/>
      <c r="B572" s="28"/>
      <c r="C572" s="28"/>
      <c r="D572" s="29"/>
      <c r="I572" s="30"/>
    </row>
    <row r="573" spans="1:9" ht="12">
      <c r="A573" s="23"/>
      <c r="B573" s="23"/>
      <c r="C573" s="23"/>
      <c r="D573" s="21"/>
      <c r="E573" s="25"/>
      <c r="F573" s="25"/>
      <c r="G573" s="34"/>
      <c r="H573" s="25"/>
      <c r="I573" s="25"/>
    </row>
    <row r="574" spans="1:9" ht="12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5:9" ht="12">
      <c r="E577" s="25"/>
      <c r="F577" s="25"/>
      <c r="G577" s="25"/>
      <c r="H577" s="25"/>
      <c r="I577" s="25"/>
    </row>
    <row r="578" spans="1:9" ht="12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">
      <c r="A579" s="23"/>
      <c r="B579" s="23"/>
      <c r="C579" s="23"/>
      <c r="D579" s="21"/>
      <c r="E579" s="25"/>
      <c r="F579" s="25"/>
      <c r="G579" s="25"/>
      <c r="H579" s="25"/>
      <c r="I579" s="25"/>
    </row>
    <row r="580" spans="1:9" ht="12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">
      <c r="A581" s="23"/>
      <c r="B581" s="23"/>
      <c r="C581" s="23"/>
      <c r="D581" s="21"/>
      <c r="E581" s="25"/>
      <c r="F581" s="25"/>
      <c r="G581" s="25"/>
      <c r="H581" s="25"/>
      <c r="I581" s="25"/>
    </row>
    <row r="582" spans="1:9" ht="12">
      <c r="A582" s="23"/>
      <c r="B582" s="23"/>
      <c r="C582" s="23"/>
      <c r="D582" s="21"/>
      <c r="E582" s="25"/>
      <c r="F582" s="25"/>
      <c r="G582" s="25"/>
      <c r="H582" s="25"/>
      <c r="I582" s="25"/>
    </row>
    <row r="583" spans="1:9" ht="12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">
      <c r="A585" s="23"/>
      <c r="B585" s="23"/>
      <c r="C585" s="23"/>
      <c r="D585" s="21"/>
      <c r="E585" s="25"/>
      <c r="F585" s="25"/>
      <c r="G585" s="25"/>
      <c r="H585" s="34"/>
      <c r="I585" s="25"/>
    </row>
    <row r="586" spans="1:9" ht="12">
      <c r="A586" s="23"/>
      <c r="B586" s="23"/>
      <c r="C586" s="23"/>
      <c r="D586" s="21"/>
      <c r="E586" s="25"/>
      <c r="F586" s="25"/>
      <c r="G586" s="25"/>
      <c r="H586" s="34"/>
      <c r="I586" s="25"/>
    </row>
    <row r="587" spans="1:9" ht="12">
      <c r="A587" s="23"/>
      <c r="B587" s="23"/>
      <c r="C587" s="23"/>
      <c r="D587" s="21"/>
      <c r="E587" s="25"/>
      <c r="F587" s="25"/>
      <c r="G587" s="34"/>
      <c r="H587" s="25"/>
      <c r="I587" s="25"/>
    </row>
    <row r="588" spans="1:9" ht="12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1:9" ht="12">
      <c r="A589" s="23"/>
      <c r="B589" s="23"/>
      <c r="C589" s="23"/>
      <c r="D589" s="21"/>
      <c r="E589" s="25"/>
      <c r="F589" s="25"/>
      <c r="G589" s="25"/>
      <c r="H589" s="25"/>
      <c r="I589" s="25"/>
    </row>
    <row r="590" spans="1:9" ht="12">
      <c r="A590" s="28"/>
      <c r="B590" s="28"/>
      <c r="C590" s="28"/>
      <c r="D590" s="29"/>
      <c r="G590" s="30"/>
      <c r="I590" s="30"/>
    </row>
    <row r="591" spans="1:9" ht="12">
      <c r="A591" s="23"/>
      <c r="B591" s="23"/>
      <c r="C591" s="23"/>
      <c r="D591" s="21"/>
      <c r="E591" s="25"/>
      <c r="F591" s="25"/>
      <c r="G591" s="25"/>
      <c r="H591" s="25"/>
      <c r="I591" s="25"/>
    </row>
    <row r="592" spans="1:9" ht="12">
      <c r="A592" s="23"/>
      <c r="B592" s="23"/>
      <c r="C592" s="23"/>
      <c r="D592" s="21"/>
      <c r="E592" s="25"/>
      <c r="F592" s="25"/>
      <c r="G592" s="25"/>
      <c r="H592" s="25"/>
      <c r="I592" s="25"/>
    </row>
    <row r="593" spans="5:9" ht="12">
      <c r="E593" s="25"/>
      <c r="F593" s="25"/>
      <c r="G593" s="25"/>
      <c r="H593" s="25"/>
      <c r="I593" s="25"/>
    </row>
    <row r="594" spans="4:9" ht="12">
      <c r="D594" s="21"/>
      <c r="E594" s="25"/>
      <c r="F594" s="25"/>
      <c r="G594" s="25"/>
      <c r="H594" s="25"/>
      <c r="I594" s="25"/>
    </row>
    <row r="597" ht="12">
      <c r="D597" s="21"/>
    </row>
    <row r="599" spans="4:5" ht="12">
      <c r="D599" s="21"/>
      <c r="E599" s="33"/>
    </row>
    <row r="601" spans="4:5" ht="12">
      <c r="D601" s="21"/>
      <c r="E601" s="33"/>
    </row>
    <row r="603" spans="4:5" ht="12">
      <c r="D603" s="20"/>
      <c r="E603" s="21"/>
    </row>
    <row r="604" ht="12">
      <c r="D604" s="21"/>
    </row>
    <row r="605" ht="12">
      <c r="D605" s="21"/>
    </row>
    <row r="606" ht="12">
      <c r="D606" s="21"/>
    </row>
    <row r="608" spans="5:9" ht="12">
      <c r="E608" s="22"/>
      <c r="F608" s="22"/>
      <c r="G608" s="22"/>
      <c r="H608" s="22"/>
      <c r="I608" s="22"/>
    </row>
    <row r="609" spans="1:9" ht="12">
      <c r="A609" s="21"/>
      <c r="B609" s="21"/>
      <c r="C609" s="21"/>
      <c r="D609" s="21"/>
      <c r="E609" s="22"/>
      <c r="F609" s="22"/>
      <c r="G609" s="22"/>
      <c r="H609" s="22"/>
      <c r="I609" s="22"/>
    </row>
    <row r="611" spans="1:9" ht="12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">
      <c r="A620" s="23"/>
      <c r="B620" s="23"/>
      <c r="C620" s="23"/>
      <c r="D620" s="21"/>
      <c r="E620" s="25"/>
      <c r="F620" s="25"/>
      <c r="G620" s="25"/>
      <c r="H620" s="25"/>
      <c r="I620" s="25"/>
    </row>
    <row r="621" spans="1:9" ht="12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">
      <c r="A622" s="23"/>
      <c r="B622" s="23"/>
      <c r="C622" s="23"/>
      <c r="D622" s="21"/>
      <c r="E622" s="25"/>
      <c r="F622" s="25"/>
      <c r="G622" s="25"/>
      <c r="H622" s="25"/>
      <c r="I622" s="25"/>
    </row>
    <row r="623" spans="1:9" ht="12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">
      <c r="A624" s="28"/>
      <c r="B624" s="28"/>
      <c r="C624" s="28"/>
      <c r="D624" s="29"/>
      <c r="H624" s="30"/>
      <c r="I624" s="30"/>
    </row>
    <row r="625" spans="1:9" ht="12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">
      <c r="A626" s="28"/>
      <c r="B626" s="28"/>
      <c r="C626" s="28"/>
      <c r="D626" s="29"/>
      <c r="G626" s="29"/>
      <c r="I626" s="30"/>
    </row>
    <row r="627" spans="1:9" ht="12">
      <c r="A627" s="23"/>
      <c r="B627" s="23"/>
      <c r="C627" s="23"/>
      <c r="D627" s="21"/>
      <c r="E627" s="25"/>
      <c r="F627" s="25"/>
      <c r="G627" s="25"/>
      <c r="H627" s="25"/>
      <c r="I627" s="25"/>
    </row>
    <row r="628" spans="1:9" ht="12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">
      <c r="A630" s="23"/>
      <c r="B630" s="23"/>
      <c r="C630" s="23"/>
      <c r="D630" s="21"/>
      <c r="E630" s="25"/>
      <c r="F630" s="25"/>
      <c r="G630" s="25"/>
      <c r="H630" s="25"/>
      <c r="I630" s="25"/>
    </row>
    <row r="631" spans="1:9" ht="12">
      <c r="A631" s="29"/>
      <c r="E631" s="25"/>
      <c r="F631" s="25"/>
      <c r="G631" s="25"/>
      <c r="H631" s="25"/>
      <c r="I631" s="25"/>
    </row>
    <row r="632" spans="1:9" ht="12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">
      <c r="A633" s="23"/>
      <c r="B633" s="23"/>
      <c r="C633" s="23"/>
      <c r="D633" s="21"/>
      <c r="E633" s="25"/>
      <c r="F633" s="25"/>
      <c r="G633" s="25"/>
      <c r="H633" s="25"/>
      <c r="I633" s="25"/>
    </row>
    <row r="634" spans="1:9" ht="12">
      <c r="A634" s="23"/>
      <c r="B634" s="23"/>
      <c r="C634" s="23"/>
      <c r="D634" s="21"/>
      <c r="E634" s="25"/>
      <c r="F634" s="25"/>
      <c r="G634" s="35"/>
      <c r="H634" s="25"/>
      <c r="I634" s="25"/>
    </row>
    <row r="635" spans="1:9" ht="12">
      <c r="A635" s="23"/>
      <c r="B635" s="23"/>
      <c r="C635" s="23"/>
      <c r="D635" s="21"/>
      <c r="E635" s="25"/>
      <c r="F635" s="25"/>
      <c r="G635" s="25"/>
      <c r="H635" s="25"/>
      <c r="I635" s="25"/>
    </row>
    <row r="636" spans="1:9" ht="12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">
      <c r="A639" s="23"/>
      <c r="B639" s="23"/>
      <c r="C639" s="23"/>
      <c r="D639" s="21"/>
      <c r="E639" s="25"/>
      <c r="F639" s="25"/>
      <c r="G639" s="25"/>
      <c r="H639" s="34"/>
      <c r="I639" s="25"/>
    </row>
    <row r="640" spans="1:9" ht="12">
      <c r="A640" s="23"/>
      <c r="B640" s="23"/>
      <c r="C640" s="23"/>
      <c r="D640" s="21"/>
      <c r="E640" s="25"/>
      <c r="F640" s="25"/>
      <c r="G640" s="25"/>
      <c r="H640" s="25"/>
      <c r="I640" s="25"/>
    </row>
    <row r="641" spans="1:9" ht="12">
      <c r="A641" s="23"/>
      <c r="B641" s="23"/>
      <c r="C641" s="23"/>
      <c r="D641" s="21"/>
      <c r="E641" s="25"/>
      <c r="F641" s="25"/>
      <c r="G641" s="34"/>
      <c r="H641" s="25"/>
      <c r="I641" s="25"/>
    </row>
    <row r="642" spans="1:9" ht="12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1:9" ht="12">
      <c r="A643" s="23"/>
      <c r="B643" s="23"/>
      <c r="C643" s="23"/>
      <c r="D643" s="21"/>
      <c r="E643" s="25"/>
      <c r="F643" s="25"/>
      <c r="G643" s="25"/>
      <c r="H643" s="25"/>
      <c r="I643" s="25"/>
    </row>
    <row r="644" spans="1:9" ht="12">
      <c r="A644" s="28"/>
      <c r="B644" s="28"/>
      <c r="C644" s="28"/>
      <c r="D644" s="29"/>
      <c r="G644" s="30"/>
      <c r="I644" s="30"/>
    </row>
    <row r="645" spans="1:9" ht="12">
      <c r="A645" s="23"/>
      <c r="B645" s="23"/>
      <c r="C645" s="23"/>
      <c r="D645" s="21"/>
      <c r="E645" s="25"/>
      <c r="F645" s="25"/>
      <c r="G645" s="25"/>
      <c r="H645" s="25"/>
      <c r="I645" s="25"/>
    </row>
    <row r="646" spans="1:9" ht="12">
      <c r="A646" s="23"/>
      <c r="B646" s="23"/>
      <c r="C646" s="23"/>
      <c r="D646" s="21"/>
      <c r="E646" s="25"/>
      <c r="F646" s="25"/>
      <c r="G646" s="25"/>
      <c r="H646" s="25"/>
      <c r="I646" s="25"/>
    </row>
    <row r="647" spans="5:9" ht="12">
      <c r="E647" s="25"/>
      <c r="F647" s="25"/>
      <c r="G647" s="25"/>
      <c r="H647" s="25"/>
      <c r="I647" s="25"/>
    </row>
    <row r="648" spans="4:9" ht="12">
      <c r="D648" s="21"/>
      <c r="E648" s="25"/>
      <c r="F648" s="25"/>
      <c r="G648" s="25"/>
      <c r="H648" s="25"/>
      <c r="I648" s="25"/>
    </row>
    <row r="651" ht="12">
      <c r="D651" s="21"/>
    </row>
    <row r="653" spans="4:5" ht="12">
      <c r="D653" s="21"/>
      <c r="E653" s="33"/>
    </row>
    <row r="655" spans="4:5" ht="12">
      <c r="D655" s="21"/>
      <c r="E655" s="33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2014-01-10T21:06:34Z</cp:lastPrinted>
  <dcterms:created xsi:type="dcterms:W3CDTF">2001-10-16T14:04:43Z</dcterms:created>
  <dcterms:modified xsi:type="dcterms:W3CDTF">2014-03-17T14:22:28Z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