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90" tabRatio="731" activeTab="0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<sst xmlns="http://schemas.openxmlformats.org/spreadsheetml/2006/main" count="407" uniqueCount="293">
  <si>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</si>
  <si>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</si>
  <si>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</si>
  <si>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</si>
  <si>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</si>
  <si>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</si>
  <si>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</si>
  <si>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</si>
  <si>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</si>
  <si>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</si>
  <si>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</si>
  <si>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</si>
  <si>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</si>
  <si>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</si>
  <si>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</si>
  <si>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</si>
  <si>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</si>
  <si>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</si>
  <si>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</si>
  <si>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</si>
  <si>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</si>
  <si>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</si>
  <si>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</si>
  <si>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</si>
  <si>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</si>
  <si>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</si>
  <si>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</si>
  <si>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</si>
  <si>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</si>
  <si>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</si>
  <si>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</si>
  <si>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</si>
  <si>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</si>
  <si>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</si>
  <si>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</si>
  <si>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</si>
  <si>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</si>
  <si>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</si>
  <si>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</si>
  <si>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</si>
  <si>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</si>
  <si>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</si>
  <si>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</si>
  <si>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</si>
  <si>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</si>
  <si>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</si>
  <si>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</si>
  <si>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</si>
  <si>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</si>
  <si>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</si>
  <si>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</si>
  <si>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</si>
  <si>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</si>
  <si>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</si>
  <si>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</si>
  <si>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</si>
  <si>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</si>
  <si>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</si>
  <si>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</si>
  <si>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</si>
  <si>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</si>
  <si>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</si>
  <si>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</si>
  <si>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</si>
  <si>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</si>
  <si>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</si>
  <si>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</si>
  <si>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</si>
  <si>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</si>
  <si>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</si>
  <si>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</si>
  <si>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</si>
  <si>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</si>
  <si>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</si>
  <si>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</si>
  <si>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</si>
  <si>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</si>
  <si>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</si>
  <si>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</si>
  <si>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</si>
  <si>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</si>
  <si>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</si>
  <si>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</si>
  <si>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</si>
  <si>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</si>
  <si>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</si>
  <si>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</si>
  <si>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</si>
  <si>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</si>
  <si>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</si>
  <si>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</si>
  <si>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</si>
  <si>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</si>
  <si>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</si>
  <si>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</si>
  <si>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</si>
  <si>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</si>
  <si>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</si>
  <si>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</si>
  <si>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</si>
  <si>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</si>
  <si>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</si>
  <si>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</si>
  <si>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</si>
  <si>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</si>
  <si>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</si>
  <si>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</si>
  <si>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</si>
  <si>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</si>
  <si>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</si>
  <si>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</si>
  <si>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</si>
  <si>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</si>
  <si>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</si>
  <si>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</si>
  <si>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</si>
  <si>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</si>
  <si>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</si>
  <si>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</si>
  <si>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</si>
  <si>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</si>
  <si>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</si>
  <si>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</si>
  <si>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</si>
  <si>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</si>
  <si>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</si>
  <si>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</si>
  <si>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</si>
  <si>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</si>
  <si>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</si>
  <si>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</si>
  <si>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</si>
  <si>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</si>
  <si>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</si>
  <si>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</si>
  <si>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</si>
  <si>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</si>
  <si>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</si>
  <si>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</si>
  <si>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</si>
  <si>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</si>
  <si>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</si>
  <si>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</si>
  <si>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</si>
  <si>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</si>
  <si>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</si>
  <si>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</si>
  <si>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</si>
  <si>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</si>
  <si>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</si>
  <si>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</si>
  <si>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</si>
  <si>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</si>
  <si>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</si>
  <si>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</si>
  <si>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</si>
  <si>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</si>
  <si>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</si>
  <si>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</si>
  <si>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</si>
  <si>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</si>
  <si>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</si>
  <si>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</si>
  <si>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</si>
  <si>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</si>
  <si>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</si>
  <si>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</si>
  <si>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</si>
  <si>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</si>
  <si>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</si>
  <si>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</si>
  <si>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</si>
  <si>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</si>
  <si>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</si>
  <si>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</si>
  <si>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</si>
  <si>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</si>
  <si>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</si>
  <si>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</si>
  <si>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</si>
  <si>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</si>
  <si>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</si>
  <si>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</si>
  <si>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</si>
  <si>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</si>
  <si>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</si>
  <si>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</si>
  <si>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</si>
  <si>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</si>
  <si>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</si>
  <si>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</si>
  <si>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</si>
  <si>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</si>
  <si>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</si>
  <si>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</si>
  <si>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</si>
  <si>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</si>
  <si>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</si>
  <si>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</si>
  <si>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</si>
  <si>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</si>
  <si>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</si>
  <si>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</si>
  <si>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</si>
  <si>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</si>
  <si>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</si>
  <si>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</si>
  <si>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</si>
  <si>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</si>
  <si>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</si>
  <si>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</si>
  <si>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</si>
  <si>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</si>
  <si>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</si>
  <si>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</si>
  <si>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</si>
  <si>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</si>
  <si>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</si>
  <si>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</si>
  <si>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</si>
  <si>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</si>
  <si>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</si>
  <si>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</si>
  <si>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</si>
  <si>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</si>
  <si>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</si>
  <si>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</si>
  <si>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</si>
  <si>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</si>
  <si>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</si>
  <si>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</si>
  <si>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</si>
  <si>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</si>
  <si>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</si>
  <si>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</si>
  <si>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</si>
  <si>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</si>
  <si>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</si>
  <si>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</si>
  <si>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</si>
  <si>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</si>
  <si>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</si>
  <si>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</si>
  <si>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</si>
  <si>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</si>
  <si>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</si>
  <si>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</si>
  <si>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</si>
  <si>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</si>
  <si>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</si>
  <si>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</si>
  <si>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</si>
  <si>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</si>
  <si>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</si>
  <si>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</si>
  <si>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</si>
  <si>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</si>
  <si>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</si>
  <si>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</si>
  <si>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</si>
  <si>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</si>
  <si>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</si>
  <si>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</si>
  <si>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</si>
  <si>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</si>
  <si>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</si>
  <si>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</si>
  <si>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</si>
  <si>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</si>
  <si>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</si>
  <si>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</si>
  <si>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</si>
  <si>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</si>
  <si>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</si>
  <si>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</si>
  <si>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</si>
  <si>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</si>
  <si>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</si>
  <si>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>223 W Park Street</t>
  </si>
  <si>
    <t>Gillett</t>
  </si>
  <si>
    <t>WI</t>
  </si>
  <si>
    <t>6/30/2013</t>
  </si>
  <si>
    <t>The F &amp; D Companies</t>
  </si>
  <si>
    <t>Pupil support                             (21XXXX)</t>
  </si>
  <si>
    <t>Instructional staff support            (22XXXX)</t>
  </si>
  <si>
    <t>General administration                (23XXXX)</t>
  </si>
  <si>
    <t>Maintenance/operations (253XXX)  (254XXX)</t>
  </si>
  <si>
    <t>Student transportation                (256XXX)</t>
  </si>
  <si>
    <t>Sharon Quade</t>
  </si>
  <si>
    <t>11/12/2013</t>
  </si>
  <si>
    <t>OTHER (Business Department)</t>
  </si>
  <si>
    <t>Gary Larsen</t>
  </si>
  <si>
    <t>N3203 Cty Trunk RW, Peshtigo  WI  54157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</si>
</sst>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6" fontId="14" fillId="0" borderId="17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0" fontId="14" fillId="0" borderId="11" xfId="0" applyFont="1" applyBorder="1" applyAlignment="1" applyProtection="1" quotePrefix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20" sqref="I20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57421875" style="68" customWidth="1"/>
    <col min="7" max="7" width="2.42187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235</v>
      </c>
      <c r="D1" s="90"/>
      <c r="E1" s="36"/>
      <c r="F1" s="36"/>
      <c r="G1" s="36"/>
      <c r="H1" s="91" t="s">
        <v>271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236</v>
      </c>
      <c r="D2" s="90"/>
      <c r="E2" s="36"/>
      <c r="F2" s="36"/>
      <c r="G2" s="36"/>
      <c r="H2" s="94" t="s">
        <v>255</v>
      </c>
      <c r="I2" s="129" t="s">
        <v>270</v>
      </c>
      <c r="J2" s="130"/>
      <c r="K2" s="130"/>
      <c r="L2" s="130"/>
      <c r="M2" s="130"/>
      <c r="N2" s="111"/>
      <c r="O2" s="111"/>
    </row>
    <row r="3" spans="1:15" ht="12">
      <c r="A3" s="36"/>
      <c r="B3" s="36"/>
      <c r="C3" s="90" t="s">
        <v>274</v>
      </c>
      <c r="D3" s="90"/>
      <c r="E3" s="36"/>
      <c r="F3" s="36"/>
      <c r="G3" s="36"/>
      <c r="H3" s="36"/>
      <c r="I3" s="130"/>
      <c r="J3" s="130"/>
      <c r="K3" s="130"/>
      <c r="L3" s="130"/>
      <c r="M3" s="130"/>
      <c r="N3" s="111"/>
      <c r="O3" s="111"/>
    </row>
    <row r="4" spans="1:15" ht="12">
      <c r="A4" s="36"/>
      <c r="B4" s="36"/>
      <c r="C4" s="36"/>
      <c r="D4" s="36"/>
      <c r="E4" s="36"/>
      <c r="F4" s="36"/>
      <c r="G4" s="36"/>
      <c r="H4" s="94" t="s">
        <v>254</v>
      </c>
      <c r="I4" s="129" t="s">
        <v>269</v>
      </c>
      <c r="J4" s="130"/>
      <c r="K4" s="130"/>
      <c r="L4" s="130"/>
      <c r="M4" s="130"/>
      <c r="N4" s="112"/>
      <c r="O4" s="112"/>
    </row>
    <row r="5" spans="1:15" ht="12">
      <c r="A5" s="36"/>
      <c r="B5" s="36"/>
      <c r="C5" s="36"/>
      <c r="D5" s="36"/>
      <c r="E5" s="36"/>
      <c r="F5" s="36"/>
      <c r="G5" s="36"/>
      <c r="H5" s="94"/>
      <c r="I5" s="130"/>
      <c r="J5" s="130"/>
      <c r="K5" s="130"/>
      <c r="L5" s="130"/>
      <c r="M5" s="130"/>
      <c r="N5" s="112"/>
      <c r="O5" s="112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268</v>
      </c>
      <c r="J6" s="92"/>
      <c r="K6" s="36"/>
      <c r="L6" s="95"/>
      <c r="M6" s="95"/>
      <c r="N6" s="112"/>
      <c r="O6" s="112"/>
    </row>
    <row r="7" spans="1:13" s="111" customFormat="1" ht="10.5">
      <c r="A7" s="96"/>
      <c r="B7" s="97"/>
      <c r="C7" s="97"/>
      <c r="D7" s="97"/>
      <c r="E7" s="97"/>
      <c r="F7" s="97"/>
      <c r="G7" s="97"/>
      <c r="H7" s="92"/>
      <c r="I7" s="98" t="s">
        <v>275</v>
      </c>
      <c r="J7" s="92"/>
      <c r="K7" s="92"/>
      <c r="L7" s="95"/>
      <c r="M7" s="97"/>
    </row>
    <row r="8" spans="1:13" s="111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11" customFormat="1" ht="11.25" customHeight="1" thickTop="1">
      <c r="A9" s="97" t="s">
        <v>48</v>
      </c>
      <c r="B9" s="102"/>
      <c r="C9" s="97"/>
      <c r="D9" s="97"/>
      <c r="E9" s="97"/>
      <c r="F9" s="97"/>
      <c r="G9" s="97"/>
      <c r="H9" s="103"/>
      <c r="I9" s="103"/>
      <c r="J9" s="103"/>
      <c r="K9" s="103"/>
      <c r="L9" s="103"/>
      <c r="M9" s="97"/>
    </row>
    <row r="10" spans="2:3" s="111" customFormat="1" ht="9.75">
      <c r="B10" s="111">
        <v>8</v>
      </c>
      <c r="C10" s="114"/>
    </row>
    <row r="11" spans="1:13" s="111" customFormat="1" ht="11.2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111" customFormat="1" ht="14.25" customHeight="1" thickTop="1">
      <c r="A12" s="92" t="s">
        <v>237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="111" customFormat="1" ht="9.75">
      <c r="B13" s="122" t="s">
        <v>278</v>
      </c>
    </row>
    <row r="14" spans="1:13" s="111" customFormat="1" ht="9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11" customFormat="1" ht="14.25" customHeight="1">
      <c r="A15" s="92" t="s">
        <v>238</v>
      </c>
      <c r="B15" s="92"/>
      <c r="C15" s="92"/>
      <c r="D15" s="92"/>
      <c r="E15" s="92"/>
      <c r="F15" s="92"/>
      <c r="G15" s="92"/>
      <c r="H15" s="92"/>
      <c r="I15" s="92"/>
      <c r="J15" s="104" t="s">
        <v>240</v>
      </c>
      <c r="K15" s="105"/>
      <c r="L15" s="104" t="s">
        <v>239</v>
      </c>
      <c r="M15" s="92"/>
    </row>
    <row r="16" spans="2:12" s="111" customFormat="1" ht="9.75">
      <c r="B16" s="122" t="s">
        <v>279</v>
      </c>
      <c r="J16" s="123" t="s">
        <v>280</v>
      </c>
      <c r="K16" s="113"/>
      <c r="L16" s="116">
        <v>54124</v>
      </c>
    </row>
    <row r="17" spans="1:13" s="111" customFormat="1" ht="10.5" thickBot="1">
      <c r="A17" s="89"/>
      <c r="B17" s="89"/>
      <c r="C17" s="89"/>
      <c r="D17" s="89"/>
      <c r="E17" s="89"/>
      <c r="F17" s="89"/>
      <c r="G17" s="89"/>
      <c r="H17" s="89"/>
      <c r="I17" s="89"/>
      <c r="J17" s="117"/>
      <c r="K17" s="89"/>
      <c r="L17" s="117"/>
      <c r="M17" s="89"/>
    </row>
    <row r="18" spans="1:13" s="111" customFormat="1" ht="14.25" customHeight="1" thickTop="1">
      <c r="A18" s="90" t="s">
        <v>276</v>
      </c>
      <c r="B18" s="92"/>
      <c r="C18" s="92"/>
      <c r="D18" s="92"/>
      <c r="E18" s="92"/>
      <c r="F18" s="92"/>
      <c r="G18" s="103"/>
      <c r="H18" s="106" t="s">
        <v>241</v>
      </c>
      <c r="I18" s="92"/>
      <c r="J18" s="92"/>
      <c r="K18" s="92"/>
      <c r="L18" s="92"/>
      <c r="M18" s="92"/>
    </row>
    <row r="19" spans="2:9" s="111" customFormat="1" ht="9.75">
      <c r="B19" s="122" t="s">
        <v>291</v>
      </c>
      <c r="G19" s="113"/>
      <c r="H19" s="116"/>
      <c r="I19" s="122" t="s">
        <v>292</v>
      </c>
    </row>
    <row r="20" spans="1:13" s="111" customFormat="1" ht="9.75">
      <c r="A20" s="115"/>
      <c r="B20" s="115"/>
      <c r="C20" s="115"/>
      <c r="D20" s="115"/>
      <c r="E20" s="115"/>
      <c r="F20" s="115"/>
      <c r="G20" s="115"/>
      <c r="H20" s="118"/>
      <c r="I20" s="115"/>
      <c r="J20" s="115"/>
      <c r="K20" s="115"/>
      <c r="L20" s="115"/>
      <c r="M20" s="115"/>
    </row>
    <row r="21" spans="1:13" s="111" customFormat="1" ht="14.25" customHeight="1">
      <c r="A21" s="92"/>
      <c r="B21" s="92"/>
      <c r="C21" s="92"/>
      <c r="D21" s="92"/>
      <c r="E21" s="92"/>
      <c r="F21" s="91" t="s">
        <v>244</v>
      </c>
      <c r="G21" s="92"/>
      <c r="H21" s="92"/>
      <c r="I21" s="92"/>
      <c r="J21" s="92"/>
      <c r="K21" s="92"/>
      <c r="L21" s="92"/>
      <c r="M21" s="92"/>
    </row>
    <row r="22" spans="1:13" s="111" customFormat="1" ht="9.75">
      <c r="A22" s="92" t="s">
        <v>242</v>
      </c>
      <c r="B22" s="107"/>
      <c r="C22" s="92" t="s">
        <v>243</v>
      </c>
      <c r="D22" s="92"/>
      <c r="E22" s="107"/>
      <c r="F22" s="92" t="s">
        <v>245</v>
      </c>
      <c r="G22" s="92"/>
      <c r="H22" s="92"/>
      <c r="I22" s="92"/>
      <c r="J22" s="92"/>
      <c r="K22" s="92"/>
      <c r="L22" s="92"/>
      <c r="M22" s="92"/>
    </row>
    <row r="23" spans="2:5" s="111" customFormat="1" ht="9.75">
      <c r="B23" s="124"/>
      <c r="E23" s="119"/>
    </row>
    <row r="24" spans="1:13" s="111" customFormat="1" ht="10.5" thickBot="1">
      <c r="A24" s="89"/>
      <c r="B24" s="125">
        <v>250000</v>
      </c>
      <c r="C24" s="89"/>
      <c r="D24" s="126" t="s">
        <v>281</v>
      </c>
      <c r="E24" s="120"/>
      <c r="F24" s="89"/>
      <c r="G24" s="127" t="s">
        <v>282</v>
      </c>
      <c r="H24" s="89"/>
      <c r="I24" s="89"/>
      <c r="J24" s="89"/>
      <c r="K24" s="89"/>
      <c r="L24" s="89"/>
      <c r="M24" s="89"/>
    </row>
    <row r="25" spans="1:13" s="111" customFormat="1" ht="13.5" customHeight="1" thickTop="1">
      <c r="A25" s="92"/>
      <c r="B25" s="92"/>
      <c r="C25" s="92"/>
      <c r="D25" s="92"/>
      <c r="E25" s="92"/>
      <c r="F25" s="91" t="s">
        <v>246</v>
      </c>
      <c r="G25" s="92"/>
      <c r="H25" s="92"/>
      <c r="I25" s="92"/>
      <c r="J25" s="92"/>
      <c r="K25" s="92"/>
      <c r="L25" s="92"/>
      <c r="M25" s="92"/>
    </row>
    <row r="26" spans="1:13" s="111" customFormat="1" ht="9.75">
      <c r="A26" s="92" t="s">
        <v>242</v>
      </c>
      <c r="B26" s="107"/>
      <c r="C26" s="92" t="s">
        <v>243</v>
      </c>
      <c r="D26" s="92"/>
      <c r="E26" s="107"/>
      <c r="F26" s="92" t="s">
        <v>245</v>
      </c>
      <c r="G26" s="92"/>
      <c r="H26" s="92"/>
      <c r="I26" s="92"/>
      <c r="J26" s="92"/>
      <c r="K26" s="92"/>
      <c r="L26" s="92"/>
      <c r="M26" s="92"/>
    </row>
    <row r="27" spans="2:5" s="111" customFormat="1" ht="9.75">
      <c r="B27" s="119"/>
      <c r="E27" s="119"/>
    </row>
    <row r="28" spans="1:13" s="111" customFormat="1" ht="10.5" thickBot="1">
      <c r="A28" s="89"/>
      <c r="B28" s="125">
        <v>250000</v>
      </c>
      <c r="C28" s="89"/>
      <c r="D28" s="126" t="s">
        <v>281</v>
      </c>
      <c r="E28" s="120"/>
      <c r="F28" s="89"/>
      <c r="G28" s="127" t="s">
        <v>282</v>
      </c>
      <c r="H28" s="89"/>
      <c r="I28" s="89"/>
      <c r="J28" s="89"/>
      <c r="K28" s="89"/>
      <c r="L28" s="89"/>
      <c r="M28" s="89"/>
    </row>
    <row r="29" spans="1:13" s="111" customFormat="1" ht="14.25" customHeight="1" thickTop="1">
      <c r="A29" s="91" t="s">
        <v>247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s="111" customFormat="1" ht="9.75">
      <c r="A30" s="92" t="s">
        <v>248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s="111" customFormat="1" ht="9.75">
      <c r="A31" s="97" t="s">
        <v>249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111" customFormat="1" ht="9.75">
      <c r="A32" s="108" t="s">
        <v>277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s="111" customFormat="1" ht="14.25" customHeight="1">
      <c r="A33" s="92" t="s">
        <v>250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04" t="s">
        <v>253</v>
      </c>
      <c r="M33" s="92"/>
    </row>
    <row r="34" s="111" customFormat="1" ht="9.75">
      <c r="L34" s="116"/>
    </row>
    <row r="35" spans="1:13" s="111" customFormat="1" ht="9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8"/>
      <c r="M35" s="115"/>
    </row>
    <row r="36" spans="1:13" s="111" customFormat="1" ht="14.25" customHeight="1">
      <c r="A36" s="92" t="s">
        <v>251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10" t="s">
        <v>253</v>
      </c>
      <c r="M36" s="92"/>
    </row>
    <row r="37" s="111" customFormat="1" ht="9.75">
      <c r="L37" s="116"/>
    </row>
    <row r="38" spans="1:13" s="111" customFormat="1" ht="9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8"/>
      <c r="M38" s="115"/>
    </row>
    <row r="39" spans="1:13" s="111" customFormat="1" ht="14.25" customHeight="1">
      <c r="A39" s="92" t="s">
        <v>252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0" t="s">
        <v>253</v>
      </c>
      <c r="M39" s="92"/>
    </row>
    <row r="40" s="111" customFormat="1" ht="9.75">
      <c r="L40" s="116"/>
    </row>
    <row r="41" spans="1:13" s="111" customFormat="1" ht="10.5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117"/>
      <c r="M41" s="89"/>
    </row>
    <row r="42" s="111" customFormat="1" ht="14.25" customHeight="1" thickTop="1"/>
    <row r="43" s="111" customFormat="1" ht="14.25" customHeight="1"/>
    <row r="44" spans="9:10" s="111" customFormat="1" ht="14.25" customHeight="1">
      <c r="I44" s="112"/>
      <c r="J44" s="112"/>
    </row>
    <row r="45" spans="9:10" s="111" customFormat="1" ht="9.75">
      <c r="I45" s="112"/>
      <c r="J45" s="112"/>
    </row>
    <row r="46" spans="4:10" s="111" customFormat="1" ht="9.75">
      <c r="D46" s="121"/>
      <c r="E46" s="112"/>
      <c r="F46" s="112"/>
      <c r="G46" s="112"/>
      <c r="H46" s="112"/>
      <c r="I46" s="112"/>
      <c r="J46" s="112"/>
    </row>
    <row r="47" s="111" customFormat="1" ht="9.75"/>
    <row r="48" s="111" customFormat="1" ht="9.75"/>
    <row r="49" s="111" customFormat="1" ht="9.75"/>
    <row r="50" s="111" customFormat="1" ht="9.75"/>
    <row r="51" s="111" customFormat="1" ht="9.75"/>
    <row r="52" s="111" customFormat="1" ht="9.75"/>
    <row r="53" s="111" customFormat="1" ht="9.75"/>
    <row r="54" s="111" customFormat="1" ht="9.75"/>
    <row r="55" s="111" customFormat="1" ht="9.75"/>
    <row r="56" s="111" customFormat="1" ht="9.75"/>
    <row r="57" s="111" customFormat="1" ht="9.75"/>
    <row r="58" s="111" customFormat="1" ht="9.75"/>
    <row r="59" s="111" customFormat="1" ht="9.75"/>
    <row r="60" s="111" customFormat="1" ht="9.75"/>
    <row r="61" s="111" customFormat="1" ht="9.75"/>
    <row r="62" s="111" customFormat="1" ht="9.75"/>
    <row r="63" s="111" customFormat="1" ht="9.75"/>
    <row r="64" s="111" customFormat="1" ht="9.75"/>
    <row r="65" s="111" customFormat="1" ht="9.75"/>
    <row r="66" s="111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43" t="s">
        <v>168</v>
      </c>
    </row>
    <row r="2" ht="15">
      <c r="A2" s="43"/>
    </row>
    <row r="4" spans="1:13" ht="12">
      <c r="A4" s="19" t="s">
        <v>228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169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229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273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220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167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224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223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222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229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166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222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150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61" t="s">
        <v>48</v>
      </c>
      <c r="B1" s="66">
        <f>'Signature Page'!$B$10</f>
        <v>8</v>
      </c>
    </row>
    <row r="2" spans="1:2" ht="18">
      <c r="A2" s="9" t="s">
        <v>49</v>
      </c>
      <c r="B2" s="41" t="s">
        <v>272</v>
      </c>
    </row>
    <row r="3" spans="3:4" ht="18">
      <c r="C3" s="81" t="s">
        <v>0</v>
      </c>
      <c r="D3" s="11"/>
    </row>
    <row r="4" ht="15.75">
      <c r="C4" s="76" t="s">
        <v>41</v>
      </c>
    </row>
    <row r="5" ht="15.75">
      <c r="C5" s="1"/>
    </row>
    <row r="6" spans="2:4" ht="12.75">
      <c r="B6" s="58" t="s">
        <v>163</v>
      </c>
      <c r="C6" s="58" t="s">
        <v>165</v>
      </c>
      <c r="D6" s="59"/>
    </row>
    <row r="7" spans="2:4" ht="12.75">
      <c r="B7" s="60" t="s">
        <v>164</v>
      </c>
      <c r="C7" s="60" t="s">
        <v>58</v>
      </c>
      <c r="D7" s="60" t="s">
        <v>61</v>
      </c>
    </row>
    <row r="8" spans="2:4" ht="12.75">
      <c r="B8" s="58" t="s">
        <v>41</v>
      </c>
      <c r="C8" s="60" t="s">
        <v>59</v>
      </c>
      <c r="D8" s="60" t="s">
        <v>41</v>
      </c>
    </row>
    <row r="9" ht="12.75">
      <c r="A9" s="19" t="s">
        <v>1</v>
      </c>
    </row>
    <row r="10" spans="1:4" ht="12.75">
      <c r="A10" s="2" t="s">
        <v>2</v>
      </c>
      <c r="B10" s="12">
        <v>323648</v>
      </c>
      <c r="C10" s="5"/>
      <c r="D10" s="5">
        <f>+B10+C10</f>
        <v>323648</v>
      </c>
    </row>
    <row r="11" spans="1:4" ht="12.75">
      <c r="A11" s="2" t="s">
        <v>43</v>
      </c>
      <c r="B11" s="12">
        <f>11945892-323648-264527</f>
        <v>11357717</v>
      </c>
      <c r="C11" s="5"/>
      <c r="D11" s="5">
        <f aca="true" t="shared" si="0" ref="D11:D18">+B11+C11</f>
        <v>11357717</v>
      </c>
    </row>
    <row r="12" spans="1:4" ht="12.75">
      <c r="A12" s="2" t="s">
        <v>42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44</v>
      </c>
      <c r="B16" s="13">
        <v>0</v>
      </c>
      <c r="C16" s="5"/>
      <c r="D16" s="5">
        <f t="shared" si="0"/>
        <v>0</v>
      </c>
    </row>
    <row r="17" spans="1:4" ht="12.75">
      <c r="A17" s="2" t="s">
        <v>28</v>
      </c>
      <c r="B17" s="13">
        <v>12170</v>
      </c>
      <c r="C17" s="5"/>
      <c r="D17" s="5">
        <f t="shared" si="0"/>
        <v>12170</v>
      </c>
    </row>
    <row r="18" spans="1:4" ht="12.75">
      <c r="A18" s="2" t="s">
        <v>29</v>
      </c>
      <c r="B18" s="14">
        <v>0</v>
      </c>
      <c r="C18" s="5"/>
      <c r="D18" s="17">
        <f t="shared" si="0"/>
        <v>0</v>
      </c>
    </row>
    <row r="19" spans="1:4" ht="12.75">
      <c r="A19" s="4" t="s">
        <v>34</v>
      </c>
      <c r="B19" s="5">
        <f>SUM(B10:B18)</f>
        <v>11693535</v>
      </c>
      <c r="C19" s="5"/>
      <c r="D19" s="5">
        <f>SUM(D10:D18)</f>
        <v>11693535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91211</v>
      </c>
      <c r="C22" s="5"/>
      <c r="D22" s="5">
        <f>+B22+C22</f>
        <v>91211</v>
      </c>
    </row>
    <row r="23" spans="1:4" ht="12.75">
      <c r="A23" s="2" t="s">
        <v>7</v>
      </c>
      <c r="B23" s="14">
        <v>219739</v>
      </c>
      <c r="C23" s="5"/>
      <c r="D23" s="17">
        <f>+B23+C23</f>
        <v>219739</v>
      </c>
    </row>
    <row r="24" spans="1:4" ht="12.75">
      <c r="A24" s="4" t="s">
        <v>35</v>
      </c>
      <c r="B24" s="5">
        <f>SUM(B22:B23)</f>
        <v>310950</v>
      </c>
      <c r="C24" s="5"/>
      <c r="D24" s="5">
        <f>SUM(D22:D23)</f>
        <v>310950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30</v>
      </c>
      <c r="B27" s="12">
        <v>52206</v>
      </c>
      <c r="C27" s="5"/>
      <c r="D27" s="5">
        <f>+B27+C27</f>
        <v>52206</v>
      </c>
    </row>
    <row r="28" spans="1:4" ht="12.75">
      <c r="A28" s="2" t="s">
        <v>31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21717</v>
      </c>
      <c r="C29" s="5"/>
      <c r="D29" s="5">
        <f>+B29+C29</f>
        <v>21717</v>
      </c>
    </row>
    <row r="30" spans="1:4" ht="12.75">
      <c r="A30" s="2" t="s">
        <v>13</v>
      </c>
      <c r="B30" s="14">
        <v>1605596</v>
      </c>
      <c r="C30" s="5"/>
      <c r="D30" s="17">
        <f>+B30+C30</f>
        <v>1605596</v>
      </c>
    </row>
    <row r="31" spans="1:4" ht="12.75">
      <c r="A31" s="4" t="s">
        <v>36</v>
      </c>
      <c r="B31" s="5">
        <f>SUM(B27:B30)</f>
        <v>1679519</v>
      </c>
      <c r="C31" s="5"/>
      <c r="D31" s="5">
        <f>SUM(D27:D30)</f>
        <v>1679519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0</v>
      </c>
      <c r="C34" s="5"/>
      <c r="D34" s="5">
        <f>+B34+C34</f>
        <v>0</v>
      </c>
    </row>
    <row r="35" spans="1:4" ht="12.75">
      <c r="A35" s="2" t="s">
        <v>45</v>
      </c>
      <c r="B35" s="12">
        <v>795566</v>
      </c>
      <c r="C35" s="5"/>
      <c r="D35" s="5">
        <f>+B35+C35</f>
        <v>795566</v>
      </c>
    </row>
    <row r="36" spans="1:4" ht="12.75">
      <c r="A36" s="2" t="s">
        <v>32</v>
      </c>
      <c r="B36" s="14">
        <v>229510</v>
      </c>
      <c r="C36" s="5"/>
      <c r="D36" s="17">
        <f>+B36+C36</f>
        <v>229510</v>
      </c>
    </row>
    <row r="37" spans="1:4" ht="12.75">
      <c r="A37" s="4" t="s">
        <v>37</v>
      </c>
      <c r="B37" s="5">
        <f>SUM(B34:B36)</f>
        <v>1025076</v>
      </c>
      <c r="C37" s="5"/>
      <c r="D37" s="5">
        <f>SUM(D34:D36)</f>
        <v>1025076</v>
      </c>
    </row>
    <row r="38" ht="12.75">
      <c r="C38" s="5"/>
    </row>
    <row r="39" spans="1:4" ht="12.75">
      <c r="A39" s="7" t="s">
        <v>33</v>
      </c>
      <c r="B39" s="8">
        <f>+B19+B24+B31+B37</f>
        <v>14709080</v>
      </c>
      <c r="C39" s="5"/>
      <c r="D39" s="8">
        <f>+D19+D24+D31+D37</f>
        <v>14709080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portrait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45.140625" style="0" customWidth="1"/>
    <col min="2" max="11" width="13.421875" style="0" customWidth="1"/>
  </cols>
  <sheetData>
    <row r="1" spans="1:2" ht="18">
      <c r="A1" s="61" t="s">
        <v>48</v>
      </c>
      <c r="B1" s="64">
        <f>'Signature Page'!$B$10</f>
        <v>8</v>
      </c>
    </row>
    <row r="2" spans="1:2" ht="18">
      <c r="A2" s="9" t="s">
        <v>49</v>
      </c>
      <c r="B2" s="41" t="str">
        <f>Revenues!B2</f>
        <v>2012-13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46</v>
      </c>
    </row>
    <row r="5" ht="15.75">
      <c r="J5" s="1"/>
    </row>
    <row r="6" spans="9:11" ht="12.75">
      <c r="I6" s="58" t="s">
        <v>215</v>
      </c>
      <c r="J6" s="58" t="s">
        <v>217</v>
      </c>
      <c r="K6" s="59"/>
    </row>
    <row r="7" spans="2:11" ht="12.75">
      <c r="B7" s="6" t="s">
        <v>202</v>
      </c>
      <c r="C7" s="6" t="s">
        <v>203</v>
      </c>
      <c r="D7" s="6" t="s">
        <v>204</v>
      </c>
      <c r="E7" s="6" t="s">
        <v>205</v>
      </c>
      <c r="F7" s="6" t="s">
        <v>206</v>
      </c>
      <c r="G7" s="6" t="s">
        <v>207</v>
      </c>
      <c r="H7" s="6" t="s">
        <v>208</v>
      </c>
      <c r="I7" s="58" t="s">
        <v>214</v>
      </c>
      <c r="J7" s="60" t="s">
        <v>58</v>
      </c>
      <c r="K7" s="60" t="s">
        <v>219</v>
      </c>
    </row>
    <row r="8" spans="2:11" ht="12.75">
      <c r="B8" s="77"/>
      <c r="C8" s="78" t="s">
        <v>209</v>
      </c>
      <c r="D8" s="78" t="s">
        <v>210</v>
      </c>
      <c r="E8" s="78" t="s">
        <v>211</v>
      </c>
      <c r="F8" s="78" t="s">
        <v>212</v>
      </c>
      <c r="G8" s="77"/>
      <c r="H8" s="77"/>
      <c r="I8" s="60" t="s">
        <v>216</v>
      </c>
      <c r="J8" s="60" t="s">
        <v>218</v>
      </c>
      <c r="K8" s="60" t="s">
        <v>216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47</v>
      </c>
      <c r="B10" s="55"/>
      <c r="C10" s="55"/>
      <c r="D10" s="73">
        <v>0</v>
      </c>
      <c r="E10" s="55"/>
      <c r="F10" s="55"/>
      <c r="G10" s="55"/>
      <c r="H10" s="55"/>
      <c r="I10" s="5">
        <f>SUM(B10:H10)</f>
        <v>0</v>
      </c>
      <c r="J10" s="72"/>
      <c r="K10" s="5">
        <f>+I10+J10</f>
        <v>0</v>
      </c>
    </row>
    <row r="11" spans="1:11" ht="12.75">
      <c r="A11" s="2" t="s">
        <v>24</v>
      </c>
      <c r="B11" s="74">
        <v>3315938</v>
      </c>
      <c r="C11" s="74">
        <v>1399771</v>
      </c>
      <c r="D11" s="74">
        <f>678969+5294</f>
        <v>684263</v>
      </c>
      <c r="E11" s="74">
        <f>101307+35420</f>
        <v>136727</v>
      </c>
      <c r="F11" s="74">
        <f>19209+8715</f>
        <v>27924</v>
      </c>
      <c r="G11" s="74">
        <v>0</v>
      </c>
      <c r="H11" s="74">
        <v>2285</v>
      </c>
      <c r="I11" s="17">
        <f>SUM(B11:H11)</f>
        <v>5566908</v>
      </c>
      <c r="J11" s="72"/>
      <c r="K11" s="17">
        <f>+I11+J11</f>
        <v>5566908</v>
      </c>
    </row>
    <row r="12" spans="1:11" ht="12.75">
      <c r="A12" s="4" t="s">
        <v>25</v>
      </c>
      <c r="B12" s="5">
        <f>SUM(B10:B11)</f>
        <v>3315938</v>
      </c>
      <c r="C12" s="5">
        <f aca="true" t="shared" si="0" ref="C12:H12">SUM(C10:C11)</f>
        <v>1399771</v>
      </c>
      <c r="D12" s="5">
        <f t="shared" si="0"/>
        <v>684263</v>
      </c>
      <c r="E12" s="5">
        <f t="shared" si="0"/>
        <v>136727</v>
      </c>
      <c r="F12" s="5">
        <f t="shared" si="0"/>
        <v>27924</v>
      </c>
      <c r="G12" s="5">
        <f t="shared" si="0"/>
        <v>0</v>
      </c>
      <c r="H12" s="5">
        <f t="shared" si="0"/>
        <v>2285</v>
      </c>
      <c r="I12" s="5">
        <f>SUM(B12:H12)</f>
        <v>5566908</v>
      </c>
      <c r="J12" s="72"/>
      <c r="K12" s="5">
        <f>SUM(K10:K11)</f>
        <v>5566908</v>
      </c>
    </row>
    <row r="13" spans="1:10" ht="14.25">
      <c r="A13" s="79" t="s">
        <v>15</v>
      </c>
      <c r="J13" s="72"/>
    </row>
    <row r="14" spans="1:11" ht="12.75">
      <c r="A14" s="2" t="s">
        <v>283</v>
      </c>
      <c r="B14" s="73">
        <f>1322202</f>
        <v>1322202</v>
      </c>
      <c r="C14" s="73">
        <f>546418</f>
        <v>546418</v>
      </c>
      <c r="D14" s="73">
        <f>522519</f>
        <v>522519</v>
      </c>
      <c r="E14" s="73">
        <f>7175</f>
        <v>7175</v>
      </c>
      <c r="F14" s="73">
        <v>0</v>
      </c>
      <c r="G14" s="73">
        <v>0</v>
      </c>
      <c r="H14" s="73">
        <f>1969</f>
        <v>1969</v>
      </c>
      <c r="I14" s="5">
        <f aca="true" t="shared" si="1" ref="I14:I20">SUM(B14:H14)</f>
        <v>2400283</v>
      </c>
      <c r="J14" s="72"/>
      <c r="K14" s="5">
        <f aca="true" t="shared" si="2" ref="K14:K19">+I14+J14</f>
        <v>2400283</v>
      </c>
    </row>
    <row r="15" spans="1:11" ht="12.75">
      <c r="A15" s="2" t="s">
        <v>284</v>
      </c>
      <c r="B15" s="73">
        <f>1096154</f>
        <v>1096154</v>
      </c>
      <c r="C15" s="73">
        <f>385454</f>
        <v>385454</v>
      </c>
      <c r="D15" s="73">
        <f>1053325+14047</f>
        <v>1067372</v>
      </c>
      <c r="E15" s="73">
        <f>56344+4643</f>
        <v>60987</v>
      </c>
      <c r="F15" s="73">
        <f>636872</f>
        <v>636872</v>
      </c>
      <c r="G15" s="73">
        <v>0</v>
      </c>
      <c r="H15" s="73">
        <f>26134</f>
        <v>26134</v>
      </c>
      <c r="I15" s="69">
        <f t="shared" si="1"/>
        <v>3272973</v>
      </c>
      <c r="J15" s="72"/>
      <c r="K15" s="5">
        <f t="shared" si="2"/>
        <v>3272973</v>
      </c>
    </row>
    <row r="16" spans="1:11" ht="12.75">
      <c r="A16" s="2" t="s">
        <v>285</v>
      </c>
      <c r="B16" s="73">
        <v>274328</v>
      </c>
      <c r="C16" s="73">
        <v>69902</v>
      </c>
      <c r="D16" s="73">
        <v>73382</v>
      </c>
      <c r="E16" s="73">
        <v>2091</v>
      </c>
      <c r="F16" s="73">
        <v>0</v>
      </c>
      <c r="G16" s="73">
        <v>0</v>
      </c>
      <c r="H16" s="73">
        <f>350+15364</f>
        <v>15714</v>
      </c>
      <c r="I16" s="69">
        <f t="shared" si="1"/>
        <v>435417</v>
      </c>
      <c r="J16" s="72"/>
      <c r="K16" s="5">
        <f t="shared" si="2"/>
        <v>435417</v>
      </c>
    </row>
    <row r="17" spans="1:11" ht="12.75">
      <c r="A17" s="2" t="s">
        <v>286</v>
      </c>
      <c r="B17" s="73">
        <f>26732</f>
        <v>26732</v>
      </c>
      <c r="C17" s="73">
        <f>7655</f>
        <v>7655</v>
      </c>
      <c r="D17" s="73">
        <f>104195</f>
        <v>104195</v>
      </c>
      <c r="E17" s="73">
        <f>9944</f>
        <v>9944</v>
      </c>
      <c r="F17" s="73">
        <f>1654</f>
        <v>1654</v>
      </c>
      <c r="G17" s="73">
        <v>0</v>
      </c>
      <c r="H17" s="73">
        <f>489</f>
        <v>489</v>
      </c>
      <c r="I17" s="69">
        <f t="shared" si="1"/>
        <v>150669</v>
      </c>
      <c r="J17" s="72"/>
      <c r="K17" s="5">
        <f t="shared" si="2"/>
        <v>150669</v>
      </c>
    </row>
    <row r="18" spans="1:11" ht="12.75">
      <c r="A18" s="2" t="s">
        <v>287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0</v>
      </c>
      <c r="J18" s="72"/>
      <c r="K18" s="5">
        <f t="shared" si="2"/>
        <v>0</v>
      </c>
    </row>
    <row r="19" spans="1:11" ht="12.75">
      <c r="A19" s="2" t="s">
        <v>38</v>
      </c>
      <c r="B19" s="74">
        <f>3942+18989+1763+184628</f>
        <v>209322</v>
      </c>
      <c r="C19" s="74">
        <f>1937+94514+7094+997+74228</f>
        <v>178770</v>
      </c>
      <c r="D19" s="74">
        <f>70739+1397+78751+3384+10682+94275+96706-3084</f>
        <v>352850</v>
      </c>
      <c r="E19" s="74">
        <f>11774+5109+29+18164+3247</f>
        <v>38323</v>
      </c>
      <c r="F19" s="74">
        <f>6024</f>
        <v>6024</v>
      </c>
      <c r="G19" s="74">
        <v>0</v>
      </c>
      <c r="H19" s="74">
        <f>4549+60280+9321+1000+13099</f>
        <v>88249</v>
      </c>
      <c r="I19" s="17">
        <f t="shared" si="1"/>
        <v>873538</v>
      </c>
      <c r="J19" s="72"/>
      <c r="K19" s="17">
        <f t="shared" si="2"/>
        <v>873538</v>
      </c>
    </row>
    <row r="20" spans="1:11" ht="12.75">
      <c r="A20" s="4" t="s">
        <v>16</v>
      </c>
      <c r="B20" s="5">
        <f aca="true" t="shared" si="3" ref="B20:H20">SUM(B14:B19)</f>
        <v>2928738</v>
      </c>
      <c r="C20" s="5">
        <f t="shared" si="3"/>
        <v>1188199</v>
      </c>
      <c r="D20" s="5">
        <f t="shared" si="3"/>
        <v>2120318</v>
      </c>
      <c r="E20" s="5">
        <f t="shared" si="3"/>
        <v>118520</v>
      </c>
      <c r="F20" s="5">
        <f t="shared" si="3"/>
        <v>644550</v>
      </c>
      <c r="G20" s="5">
        <f t="shared" si="3"/>
        <v>0</v>
      </c>
      <c r="H20" s="5">
        <f t="shared" si="3"/>
        <v>132555</v>
      </c>
      <c r="I20" s="5">
        <f t="shared" si="1"/>
        <v>7132880</v>
      </c>
      <c r="J20" s="72"/>
      <c r="K20" s="5">
        <f>SUM(K14:K19)</f>
        <v>7132880</v>
      </c>
    </row>
    <row r="21" ht="12.75">
      <c r="J21" s="72"/>
    </row>
    <row r="22" spans="1:10" ht="14.25">
      <c r="A22" s="79" t="s">
        <v>17</v>
      </c>
      <c r="J22" s="72"/>
    </row>
    <row r="23" spans="1:11" ht="12.75">
      <c r="A23" s="2" t="s">
        <v>27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69">
        <f>SUM(B23:H23)</f>
        <v>0</v>
      </c>
      <c r="J23" s="72"/>
      <c r="K23" s="5">
        <f>+I23+J23</f>
        <v>0</v>
      </c>
    </row>
    <row r="24" spans="1:11" ht="12.75">
      <c r="A24" s="2" t="s">
        <v>213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18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19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2"/>
      <c r="K26" s="5">
        <f>SUM(K23:K25)</f>
        <v>0</v>
      </c>
    </row>
    <row r="27" spans="3:10" ht="12.75">
      <c r="C27" s="5"/>
      <c r="J27" s="72"/>
    </row>
    <row r="28" spans="1:10" ht="14.25">
      <c r="A28" s="79" t="s">
        <v>20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21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22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23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26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39</v>
      </c>
      <c r="G34" s="12"/>
      <c r="J34" s="72"/>
    </row>
    <row r="35" spans="1:11" ht="12.75">
      <c r="A35" s="2" t="s">
        <v>50</v>
      </c>
      <c r="G35" s="75">
        <v>0</v>
      </c>
      <c r="I35" s="70">
        <f>SUM(G35)</f>
        <v>0</v>
      </c>
      <c r="J35" s="72"/>
      <c r="K35" s="5">
        <f>+I35+J35</f>
        <v>0</v>
      </c>
    </row>
    <row r="36" spans="1:11" ht="12.75">
      <c r="A36" s="2" t="s">
        <v>51</v>
      </c>
      <c r="B36" s="3"/>
      <c r="C36" s="3"/>
      <c r="D36" s="3"/>
      <c r="E36" s="3"/>
      <c r="F36" s="3"/>
      <c r="G36" s="74">
        <v>0</v>
      </c>
      <c r="H36" s="3"/>
      <c r="I36" s="71">
        <f>SUM(G36)</f>
        <v>0</v>
      </c>
      <c r="J36" s="72"/>
      <c r="K36" s="17">
        <f>+I36+J36</f>
        <v>0</v>
      </c>
    </row>
    <row r="37" spans="1:11" ht="12.75">
      <c r="A37" s="7" t="s">
        <v>40</v>
      </c>
      <c r="D37" s="8"/>
      <c r="G37" s="56">
        <f>SUM(G35:G36)</f>
        <v>0</v>
      </c>
      <c r="I37" s="57">
        <f>SUM(G37)</f>
        <v>0</v>
      </c>
      <c r="J37" s="72"/>
      <c r="K37" s="5">
        <f>SUM(K35:K36)</f>
        <v>0</v>
      </c>
    </row>
    <row r="38" ht="12.75">
      <c r="J38" s="72"/>
    </row>
    <row r="39" spans="1:11" ht="13.5" thickBot="1">
      <c r="A39" t="s">
        <v>60</v>
      </c>
      <c r="I39" s="18">
        <f>+I12+I20+I26+I32+I37</f>
        <v>12699788</v>
      </c>
      <c r="J39" s="72"/>
      <c r="K39" s="18">
        <f>+K12+K20+K26+K32+K37</f>
        <v>12699788</v>
      </c>
    </row>
    <row r="40" ht="13.5" thickTop="1"/>
    <row r="41" spans="1:11" ht="12.75">
      <c r="A41" t="s">
        <v>256</v>
      </c>
      <c r="I41" s="67">
        <v>323648</v>
      </c>
      <c r="J41" s="68"/>
      <c r="K41" s="68">
        <f>+I41+J41</f>
        <v>323648</v>
      </c>
    </row>
    <row r="42" ht="12.75">
      <c r="I42" s="5"/>
    </row>
    <row r="43" spans="1:11" ht="12.75">
      <c r="A43" t="s">
        <v>257</v>
      </c>
      <c r="I43" s="5">
        <f>+I39+I41</f>
        <v>13023436</v>
      </c>
      <c r="K43" s="5">
        <f>+K39+K41</f>
        <v>13023436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61" t="s">
        <v>48</v>
      </c>
      <c r="B1" s="66">
        <f>'Signature Page'!$B$10</f>
        <v>8</v>
      </c>
    </row>
    <row r="2" spans="1:2" ht="18">
      <c r="A2" s="9" t="s">
        <v>49</v>
      </c>
      <c r="B2" s="41" t="str">
        <f>Revenues!B2</f>
        <v>2012-13</v>
      </c>
    </row>
    <row r="4" ht="18">
      <c r="B4" s="81" t="s">
        <v>0</v>
      </c>
    </row>
    <row r="5" ht="15.75">
      <c r="B5" s="76" t="s">
        <v>258</v>
      </c>
    </row>
    <row r="6" ht="12">
      <c r="C6" s="82"/>
    </row>
    <row r="7" spans="1:3" ht="12">
      <c r="A7" t="s">
        <v>259</v>
      </c>
      <c r="C7" s="82"/>
    </row>
    <row r="8" spans="1:3" ht="12">
      <c r="A8" t="s">
        <v>265</v>
      </c>
      <c r="C8" s="86">
        <v>113856</v>
      </c>
    </row>
    <row r="9" spans="1:3" ht="12">
      <c r="A9" t="s">
        <v>266</v>
      </c>
      <c r="C9" s="86">
        <v>0</v>
      </c>
    </row>
    <row r="10" spans="1:3" ht="12">
      <c r="A10" t="s">
        <v>264</v>
      </c>
      <c r="C10" s="87">
        <v>2079</v>
      </c>
    </row>
    <row r="11" ht="12">
      <c r="C11" s="84"/>
    </row>
    <row r="12" ht="12">
      <c r="C12" s="83">
        <f>SUM(C8:C10)</f>
        <v>115935</v>
      </c>
    </row>
    <row r="13" ht="12">
      <c r="C13" s="82"/>
    </row>
    <row r="14" spans="1:3" ht="12">
      <c r="A14" t="s">
        <v>260</v>
      </c>
      <c r="C14" s="82"/>
    </row>
    <row r="15" spans="1:3" ht="12">
      <c r="A15" t="s">
        <v>267</v>
      </c>
      <c r="C15" s="87">
        <v>36353</v>
      </c>
    </row>
    <row r="16" ht="12">
      <c r="C16" s="82"/>
    </row>
    <row r="17" spans="1:3" ht="12">
      <c r="A17" t="s">
        <v>261</v>
      </c>
      <c r="C17" s="82">
        <f>+C12-C15</f>
        <v>79582</v>
      </c>
    </row>
    <row r="18" ht="12">
      <c r="C18" s="82"/>
    </row>
    <row r="19" spans="1:3" ht="12">
      <c r="A19" t="s">
        <v>262</v>
      </c>
      <c r="C19" s="87">
        <v>86888</v>
      </c>
    </row>
    <row r="20" ht="12">
      <c r="C20" s="82"/>
    </row>
    <row r="21" spans="1:3" ht="12.75" thickBot="1">
      <c r="A21" t="s">
        <v>263</v>
      </c>
      <c r="C21" s="85">
        <f>+C17+C19</f>
        <v>166470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48</v>
      </c>
      <c r="B1" s="64">
        <f>'Signature Page'!$B$9</f>
        <v>0</v>
      </c>
    </row>
    <row r="2" spans="1:2" ht="18">
      <c r="A2" s="62" t="s">
        <v>49</v>
      </c>
      <c r="B2" s="65" t="str">
        <f>Revenues!B2</f>
        <v>2012-13</v>
      </c>
    </row>
    <row r="3" ht="18">
      <c r="A3" s="15" t="s">
        <v>52</v>
      </c>
    </row>
    <row r="5" ht="15">
      <c r="A5" s="42" t="s">
        <v>55</v>
      </c>
    </row>
    <row r="7" spans="1:3" ht="12.75">
      <c r="A7" s="80" t="s">
        <v>53</v>
      </c>
      <c r="B7" s="80" t="s">
        <v>56</v>
      </c>
      <c r="C7" s="80" t="s">
        <v>54</v>
      </c>
    </row>
    <row r="24" spans="1:2" ht="15">
      <c r="A24" s="42" t="s">
        <v>6</v>
      </c>
      <c r="B24" s="16"/>
    </row>
    <row r="26" spans="1:3" ht="12.75">
      <c r="A26" s="80" t="s">
        <v>48</v>
      </c>
      <c r="B26" s="6" t="s">
        <v>56</v>
      </c>
      <c r="C26" s="80" t="s">
        <v>54</v>
      </c>
    </row>
    <row r="42" ht="15">
      <c r="A42" s="42" t="s">
        <v>57</v>
      </c>
    </row>
    <row r="44" spans="1:3" ht="12.75">
      <c r="A44" s="19" t="s">
        <v>53</v>
      </c>
      <c r="B44" s="58" t="s">
        <v>56</v>
      </c>
      <c r="C44" s="80" t="s">
        <v>54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231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62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63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64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65</v>
      </c>
      <c r="B8" s="19"/>
      <c r="C8" s="19"/>
      <c r="D8" s="19"/>
      <c r="E8" s="19"/>
      <c r="F8" s="19"/>
      <c r="G8" s="19"/>
      <c r="H8" s="19"/>
    </row>
    <row r="9" spans="1:8" ht="12">
      <c r="A9" s="19" t="s">
        <v>66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67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68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182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192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187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186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225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226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227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189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188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185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183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193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194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195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196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197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184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198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199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200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201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191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190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PageLayoutView="0" workbookViewId="0" topLeftCell="A1">
      <pane ySplit="9" topLeftCell="A52" activePane="bottomLeft" state="frozen"/>
      <selection pane="topLeft" activeCell="B18" sqref="B18"/>
      <selection pane="bottomLeft" activeCell="I45" sqref="I4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61" t="s">
        <v>48</v>
      </c>
      <c r="B1" s="64">
        <f>'Signature Page'!$B$10</f>
        <v>8</v>
      </c>
    </row>
    <row r="2" spans="1:2" ht="18">
      <c r="A2" s="62" t="s">
        <v>49</v>
      </c>
      <c r="B2" s="65" t="str">
        <f>Revenues!B2</f>
        <v>2012-13</v>
      </c>
    </row>
    <row r="3" spans="1:2" ht="18">
      <c r="A3" s="62"/>
      <c r="B3" s="63"/>
    </row>
    <row r="4" spans="1:6" ht="12.75">
      <c r="A4" s="21" t="s">
        <v>69</v>
      </c>
      <c r="E4" t="s">
        <v>70</v>
      </c>
      <c r="F4" t="s">
        <v>288</v>
      </c>
    </row>
    <row r="5" spans="1:3" ht="12.75">
      <c r="A5" s="21" t="s">
        <v>233</v>
      </c>
      <c r="C5" s="19" t="s">
        <v>272</v>
      </c>
    </row>
    <row r="6" spans="1:6" ht="12.75">
      <c r="A6" s="21" t="s">
        <v>232</v>
      </c>
      <c r="E6" t="s">
        <v>71</v>
      </c>
      <c r="F6" s="128" t="s">
        <v>289</v>
      </c>
    </row>
    <row r="8" spans="1:9" ht="12">
      <c r="A8" s="21" t="s">
        <v>81</v>
      </c>
      <c r="E8" s="22" t="s">
        <v>72</v>
      </c>
      <c r="F8" s="22" t="s">
        <v>72</v>
      </c>
      <c r="G8" s="22" t="s">
        <v>73</v>
      </c>
      <c r="H8" s="22" t="s">
        <v>74</v>
      </c>
      <c r="I8" s="22" t="s">
        <v>75</v>
      </c>
    </row>
    <row r="9" spans="1:9" ht="12">
      <c r="A9" s="21" t="s">
        <v>172</v>
      </c>
      <c r="B9" s="21" t="s">
        <v>76</v>
      </c>
      <c r="C9" s="21" t="s">
        <v>77</v>
      </c>
      <c r="D9" s="21" t="s">
        <v>78</v>
      </c>
      <c r="E9" s="22" t="s">
        <v>79</v>
      </c>
      <c r="F9" s="22" t="s">
        <v>80</v>
      </c>
      <c r="G9" s="22" t="s">
        <v>81</v>
      </c>
      <c r="H9" s="22" t="s">
        <v>81</v>
      </c>
      <c r="I9" s="22" t="s">
        <v>81</v>
      </c>
    </row>
    <row r="11" spans="1:9" ht="12">
      <c r="A11" s="23" t="s">
        <v>82</v>
      </c>
      <c r="B11" s="23" t="s">
        <v>83</v>
      </c>
      <c r="C11" s="23" t="s">
        <v>84</v>
      </c>
      <c r="D11" s="21" t="s">
        <v>85</v>
      </c>
      <c r="E11" s="24"/>
      <c r="F11" s="24"/>
      <c r="G11" s="25">
        <f>+I11</f>
        <v>198241</v>
      </c>
      <c r="H11" s="26"/>
      <c r="I11" s="25">
        <f>192221+6020</f>
        <v>198241</v>
      </c>
    </row>
    <row r="12" spans="1:9" ht="12">
      <c r="A12" s="23" t="s">
        <v>82</v>
      </c>
      <c r="B12" s="23" t="s">
        <v>83</v>
      </c>
      <c r="C12" s="23" t="s">
        <v>86</v>
      </c>
      <c r="D12" s="21" t="s">
        <v>175</v>
      </c>
      <c r="E12" s="24"/>
      <c r="F12" s="24"/>
      <c r="G12" s="25">
        <f>+I12</f>
        <v>50596</v>
      </c>
      <c r="H12" s="24"/>
      <c r="I12" s="25">
        <f>50135+461</f>
        <v>50596</v>
      </c>
    </row>
    <row r="13" spans="1:9" ht="12">
      <c r="A13" s="23" t="s">
        <v>82</v>
      </c>
      <c r="B13" s="23" t="s">
        <v>83</v>
      </c>
      <c r="C13" s="23" t="s">
        <v>87</v>
      </c>
      <c r="D13" s="21" t="s">
        <v>88</v>
      </c>
      <c r="E13" s="25">
        <f>+I13</f>
        <v>1664</v>
      </c>
      <c r="F13" s="25">
        <f>+I13</f>
        <v>1664</v>
      </c>
      <c r="G13" s="24"/>
      <c r="H13" s="24"/>
      <c r="I13" s="25">
        <v>1664</v>
      </c>
    </row>
    <row r="14" spans="1:9" ht="12">
      <c r="A14" s="23" t="s">
        <v>82</v>
      </c>
      <c r="B14" s="23" t="s">
        <v>83</v>
      </c>
      <c r="C14" s="23" t="s">
        <v>89</v>
      </c>
      <c r="D14" s="21" t="s">
        <v>90</v>
      </c>
      <c r="E14" s="24"/>
      <c r="F14" s="25">
        <f>+I14</f>
        <v>2545</v>
      </c>
      <c r="G14" s="24"/>
      <c r="H14" s="26"/>
      <c r="I14" s="25">
        <v>2545</v>
      </c>
    </row>
    <row r="15" spans="1:9" ht="12">
      <c r="A15" s="23" t="s">
        <v>82</v>
      </c>
      <c r="B15" s="23" t="s">
        <v>83</v>
      </c>
      <c r="C15" s="23" t="s">
        <v>91</v>
      </c>
      <c r="D15" s="21" t="s">
        <v>92</v>
      </c>
      <c r="E15" s="24"/>
      <c r="F15" s="25">
        <f>+I15</f>
        <v>0</v>
      </c>
      <c r="G15" s="24"/>
      <c r="H15" s="24"/>
      <c r="I15" s="25">
        <v>0</v>
      </c>
    </row>
    <row r="16" spans="1:9" ht="12">
      <c r="A16" s="23" t="s">
        <v>82</v>
      </c>
      <c r="B16" s="23" t="s">
        <v>83</v>
      </c>
      <c r="C16" s="23" t="s">
        <v>93</v>
      </c>
      <c r="D16" s="21" t="s">
        <v>174</v>
      </c>
      <c r="E16" s="24"/>
      <c r="F16" s="24"/>
      <c r="G16" s="25">
        <f>+I16</f>
        <v>18056</v>
      </c>
      <c r="H16" s="26"/>
      <c r="I16" s="25">
        <f>10701+92+824+76+4952+1411</f>
        <v>18056</v>
      </c>
    </row>
    <row r="17" spans="1:9" ht="12">
      <c r="A17" s="23" t="s">
        <v>82</v>
      </c>
      <c r="B17" s="23" t="s">
        <v>83</v>
      </c>
      <c r="C17" s="23" t="s">
        <v>94</v>
      </c>
      <c r="D17" s="21" t="s">
        <v>95</v>
      </c>
      <c r="E17" s="25">
        <f>+I17</f>
        <v>4187</v>
      </c>
      <c r="F17" s="25">
        <f>+I17</f>
        <v>4187</v>
      </c>
      <c r="G17" s="24"/>
      <c r="H17" s="24"/>
      <c r="I17" s="25">
        <f>973+321+1951+86+842+14</f>
        <v>4187</v>
      </c>
    </row>
    <row r="18" spans="1:9" ht="12">
      <c r="A18" s="23" t="s">
        <v>82</v>
      </c>
      <c r="B18" s="23" t="s">
        <v>83</v>
      </c>
      <c r="C18" s="23" t="s">
        <v>96</v>
      </c>
      <c r="D18" s="21" t="s">
        <v>173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">
      <c r="A19" s="23" t="s">
        <v>82</v>
      </c>
      <c r="B19" s="23" t="s">
        <v>83</v>
      </c>
      <c r="C19" s="23" t="s">
        <v>97</v>
      </c>
      <c r="D19" s="21" t="s">
        <v>176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">
      <c r="A20" s="23" t="s">
        <v>82</v>
      </c>
      <c r="B20" s="23" t="s">
        <v>83</v>
      </c>
      <c r="C20" s="23" t="s">
        <v>98</v>
      </c>
      <c r="D20" s="21" t="s">
        <v>177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">
      <c r="A21" s="46" t="s">
        <v>82</v>
      </c>
      <c r="B21" s="46" t="s">
        <v>83</v>
      </c>
      <c r="C21" s="46" t="s">
        <v>99</v>
      </c>
      <c r="D21" s="47" t="s">
        <v>100</v>
      </c>
      <c r="E21" s="44">
        <f>+I21</f>
        <v>26744</v>
      </c>
      <c r="F21" s="44">
        <f>+I21</f>
        <v>26744</v>
      </c>
      <c r="G21" s="44"/>
      <c r="H21" s="44"/>
      <c r="I21" s="44">
        <f>5110+1099+1863+5588+9989+2054+1041</f>
        <v>26744</v>
      </c>
    </row>
    <row r="22" spans="1:9" ht="12">
      <c r="A22" s="23" t="s">
        <v>82</v>
      </c>
      <c r="B22" s="23" t="s">
        <v>83</v>
      </c>
      <c r="C22" s="23" t="s">
        <v>101</v>
      </c>
      <c r="D22" s="21" t="s">
        <v>178</v>
      </c>
      <c r="E22" s="25">
        <f>+I22</f>
        <v>2064</v>
      </c>
      <c r="F22" s="25">
        <f>+I22</f>
        <v>2064</v>
      </c>
      <c r="G22" s="24"/>
      <c r="H22" s="24"/>
      <c r="I22" s="25">
        <f>534+1175+73+282</f>
        <v>2064</v>
      </c>
    </row>
    <row r="23" spans="1:9" ht="12">
      <c r="A23" s="23" t="s">
        <v>82</v>
      </c>
      <c r="B23" s="23" t="s">
        <v>83</v>
      </c>
      <c r="C23" s="23" t="s">
        <v>102</v>
      </c>
      <c r="D23" s="21" t="s">
        <v>146</v>
      </c>
      <c r="E23" s="24"/>
      <c r="F23" s="24"/>
      <c r="G23" s="24"/>
      <c r="H23" s="35">
        <f>+I23</f>
        <v>0</v>
      </c>
      <c r="I23" s="25">
        <v>0</v>
      </c>
    </row>
    <row r="24" spans="1:9" ht="12">
      <c r="A24" s="48" t="s">
        <v>82</v>
      </c>
      <c r="B24" s="48" t="s">
        <v>83</v>
      </c>
      <c r="C24" s="48" t="s">
        <v>103</v>
      </c>
      <c r="D24" s="49" t="s">
        <v>179</v>
      </c>
      <c r="E24" s="26"/>
      <c r="F24" s="26"/>
      <c r="G24" s="26"/>
      <c r="H24">
        <f>+I24</f>
        <v>0</v>
      </c>
      <c r="I24" s="30">
        <v>0</v>
      </c>
    </row>
    <row r="25" spans="1:9" ht="12">
      <c r="A25" s="50" t="s">
        <v>82</v>
      </c>
      <c r="B25" s="50" t="s">
        <v>83</v>
      </c>
      <c r="C25" s="50" t="s">
        <v>104</v>
      </c>
      <c r="D25" s="51" t="s">
        <v>105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">
      <c r="A26" s="48" t="s">
        <v>82</v>
      </c>
      <c r="B26" s="48" t="s">
        <v>83</v>
      </c>
      <c r="C26" s="48" t="s">
        <v>106</v>
      </c>
      <c r="D26" s="49" t="s">
        <v>107</v>
      </c>
      <c r="E26" s="26"/>
      <c r="F26" s="26"/>
      <c r="G26">
        <f>+I26</f>
        <v>0</v>
      </c>
      <c r="H26" s="26"/>
      <c r="I26" s="30">
        <v>0</v>
      </c>
    </row>
    <row r="27" spans="1:9" ht="12">
      <c r="A27" s="23" t="s">
        <v>82</v>
      </c>
      <c r="B27" s="23" t="s">
        <v>83</v>
      </c>
      <c r="C27" s="23" t="s">
        <v>108</v>
      </c>
      <c r="D27" s="21" t="s">
        <v>109</v>
      </c>
      <c r="E27" s="24"/>
      <c r="F27" s="24"/>
      <c r="G27" s="27">
        <f>+I27</f>
        <v>0</v>
      </c>
      <c r="H27" s="24"/>
      <c r="I27" s="25">
        <v>0</v>
      </c>
    </row>
    <row r="28" spans="1:9" ht="12">
      <c r="A28" s="23" t="s">
        <v>82</v>
      </c>
      <c r="B28" s="23" t="s">
        <v>83</v>
      </c>
      <c r="C28" s="23" t="s">
        <v>110</v>
      </c>
      <c r="D28" s="21" t="s">
        <v>111</v>
      </c>
      <c r="E28" s="24"/>
      <c r="F28" s="24"/>
      <c r="G28" s="25">
        <f>+I28</f>
        <v>0</v>
      </c>
      <c r="H28" s="24"/>
      <c r="I28" s="25">
        <v>0</v>
      </c>
    </row>
    <row r="29" spans="1:9" ht="12">
      <c r="A29" s="23" t="s">
        <v>82</v>
      </c>
      <c r="B29" s="23" t="s">
        <v>83</v>
      </c>
      <c r="C29" s="23" t="s">
        <v>112</v>
      </c>
      <c r="D29" s="21" t="s">
        <v>113</v>
      </c>
      <c r="E29" s="24"/>
      <c r="F29" s="24"/>
      <c r="G29" s="25">
        <f>+I29</f>
        <v>15014</v>
      </c>
      <c r="H29" s="24"/>
      <c r="I29" s="25">
        <f>14819+195</f>
        <v>15014</v>
      </c>
    </row>
    <row r="30" spans="1:9" ht="12">
      <c r="A30" s="46" t="s">
        <v>82</v>
      </c>
      <c r="B30" s="46" t="s">
        <v>114</v>
      </c>
      <c r="C30" s="46" t="s">
        <v>115</v>
      </c>
      <c r="D30" s="47" t="s">
        <v>180</v>
      </c>
      <c r="E30" s="44"/>
      <c r="F30" s="44"/>
      <c r="G30" s="44"/>
      <c r="H30" s="44">
        <f>+I30</f>
        <v>0</v>
      </c>
      <c r="I30" s="25">
        <v>0</v>
      </c>
    </row>
    <row r="31" spans="5:9" ht="12">
      <c r="E31" s="25"/>
      <c r="F31" s="25"/>
      <c r="G31" s="25"/>
      <c r="H31" s="25"/>
      <c r="I31" s="25"/>
    </row>
    <row r="32" spans="1:9" ht="12">
      <c r="A32" s="23" t="s">
        <v>82</v>
      </c>
      <c r="B32" s="23" t="s">
        <v>116</v>
      </c>
      <c r="C32" s="23" t="s">
        <v>115</v>
      </c>
      <c r="D32" s="21" t="s">
        <v>152</v>
      </c>
      <c r="E32" s="25">
        <f>SUM(E11:E31)</f>
        <v>34659</v>
      </c>
      <c r="F32" s="25">
        <f>SUM(F11:F31)</f>
        <v>37204</v>
      </c>
      <c r="G32" s="25">
        <f>SUM(G11:G31)</f>
        <v>281907</v>
      </c>
      <c r="H32" s="25">
        <f>SUM(H11:H31)</f>
        <v>0</v>
      </c>
      <c r="I32" s="25">
        <f>SUM(I11:I31)</f>
        <v>319111</v>
      </c>
    </row>
    <row r="33" spans="1:9" ht="12">
      <c r="A33" s="23" t="s">
        <v>117</v>
      </c>
      <c r="B33" s="23" t="s">
        <v>116</v>
      </c>
      <c r="C33" s="23" t="s">
        <v>115</v>
      </c>
      <c r="D33" s="21" t="s">
        <v>118</v>
      </c>
      <c r="E33" s="24"/>
      <c r="F33" s="24"/>
      <c r="G33" s="25">
        <f>+I33</f>
        <v>52206</v>
      </c>
      <c r="H33" s="24"/>
      <c r="I33" s="25">
        <v>52206</v>
      </c>
    </row>
    <row r="34" spans="1:9" ht="12">
      <c r="A34" s="23" t="s">
        <v>119</v>
      </c>
      <c r="B34" s="23" t="s">
        <v>116</v>
      </c>
      <c r="C34" s="23" t="s">
        <v>115</v>
      </c>
      <c r="D34" s="21" t="s">
        <v>120</v>
      </c>
      <c r="E34" s="24"/>
      <c r="F34" s="24"/>
      <c r="G34" s="25">
        <f>+I34</f>
        <v>193228</v>
      </c>
      <c r="H34" s="24"/>
      <c r="I34" s="25">
        <v>193228</v>
      </c>
    </row>
    <row r="35" spans="1:9" ht="12">
      <c r="A35" s="23">
        <v>27</v>
      </c>
      <c r="B35" s="23" t="s">
        <v>116</v>
      </c>
      <c r="C35" s="23" t="s">
        <v>115</v>
      </c>
      <c r="D35" s="21" t="s">
        <v>121</v>
      </c>
      <c r="E35" s="24"/>
      <c r="F35" s="24"/>
      <c r="G35" s="25">
        <f>+I35</f>
        <v>734662</v>
      </c>
      <c r="H35" s="24"/>
      <c r="I35" s="25">
        <v>734662</v>
      </c>
    </row>
    <row r="36" spans="1:9" ht="12">
      <c r="A36" s="23" t="s">
        <v>122</v>
      </c>
      <c r="B36" s="23" t="s">
        <v>116</v>
      </c>
      <c r="C36" s="23" t="s">
        <v>115</v>
      </c>
      <c r="D36" s="21" t="s">
        <v>123</v>
      </c>
      <c r="E36" s="24"/>
      <c r="F36" s="24"/>
      <c r="G36" s="25">
        <f>+I36</f>
        <v>263950</v>
      </c>
      <c r="H36" s="24"/>
      <c r="I36" s="25">
        <f>199729+64221</f>
        <v>263950</v>
      </c>
    </row>
    <row r="37" spans="1:9" ht="12">
      <c r="A37" s="23" t="s">
        <v>124</v>
      </c>
      <c r="B37" s="23" t="s">
        <v>116</v>
      </c>
      <c r="C37" s="23" t="s">
        <v>115</v>
      </c>
      <c r="D37" s="21" t="s">
        <v>153</v>
      </c>
      <c r="E37" s="24"/>
      <c r="F37" s="24"/>
      <c r="G37" s="24"/>
      <c r="H37" s="25">
        <f>+I37</f>
        <v>0</v>
      </c>
      <c r="I37" s="25">
        <v>0</v>
      </c>
    </row>
    <row r="38" spans="1:9" ht="12">
      <c r="A38" s="23" t="s">
        <v>125</v>
      </c>
      <c r="B38" s="23" t="s">
        <v>116</v>
      </c>
      <c r="C38" s="23" t="s">
        <v>115</v>
      </c>
      <c r="D38" s="21" t="s">
        <v>154</v>
      </c>
      <c r="E38" s="24"/>
      <c r="F38" s="24"/>
      <c r="G38" s="24"/>
      <c r="H38" s="27">
        <f>+I38</f>
        <v>0</v>
      </c>
      <c r="I38" s="25">
        <v>0</v>
      </c>
    </row>
    <row r="39" spans="1:9" ht="12">
      <c r="A39" s="23" t="s">
        <v>126</v>
      </c>
      <c r="B39" s="23" t="s">
        <v>116</v>
      </c>
      <c r="C39" s="23" t="s">
        <v>115</v>
      </c>
      <c r="D39" s="21" t="s">
        <v>155</v>
      </c>
      <c r="E39" s="24"/>
      <c r="F39" s="24"/>
      <c r="G39" s="25">
        <f>+I39</f>
        <v>0</v>
      </c>
      <c r="H39" s="31"/>
      <c r="I39" s="25">
        <v>0</v>
      </c>
    </row>
    <row r="40" spans="1:9" ht="12">
      <c r="A40" s="23" t="s">
        <v>127</v>
      </c>
      <c r="B40" s="23" t="s">
        <v>116</v>
      </c>
      <c r="C40" s="23" t="s">
        <v>115</v>
      </c>
      <c r="D40" s="21" t="s">
        <v>156</v>
      </c>
      <c r="E40" s="24"/>
      <c r="F40" s="24"/>
      <c r="G40" s="25">
        <f>+I40</f>
        <v>1093016</v>
      </c>
      <c r="H40" s="24"/>
      <c r="I40" s="25">
        <f>109493+417540+28966+31175+125744+207654+172444</f>
        <v>1093016</v>
      </c>
    </row>
    <row r="41" spans="1:9" ht="12">
      <c r="A41" s="23" t="s">
        <v>128</v>
      </c>
      <c r="B41" s="23" t="s">
        <v>116</v>
      </c>
      <c r="C41" s="23" t="s">
        <v>115</v>
      </c>
      <c r="D41" s="21" t="s">
        <v>157</v>
      </c>
      <c r="E41" s="24"/>
      <c r="F41" s="24"/>
      <c r="G41" s="32" t="s">
        <v>129</v>
      </c>
      <c r="H41" s="25">
        <f>+I41</f>
        <v>0</v>
      </c>
      <c r="I41" s="25">
        <v>0</v>
      </c>
    </row>
    <row r="42" spans="1:9" ht="12">
      <c r="A42" s="23" t="s">
        <v>130</v>
      </c>
      <c r="B42" s="23" t="s">
        <v>116</v>
      </c>
      <c r="C42" s="23" t="s">
        <v>115</v>
      </c>
      <c r="D42" s="21" t="s">
        <v>158</v>
      </c>
      <c r="E42" s="24"/>
      <c r="F42" s="24"/>
      <c r="G42" s="24"/>
      <c r="H42" s="25">
        <f>+I42</f>
        <v>87839</v>
      </c>
      <c r="I42" s="25">
        <f>4000+28830+10217+44792</f>
        <v>87839</v>
      </c>
    </row>
    <row r="43" spans="1:9" ht="12">
      <c r="A43" s="23">
        <v>94</v>
      </c>
      <c r="B43" s="23" t="s">
        <v>116</v>
      </c>
      <c r="C43" s="23" t="s">
        <v>115</v>
      </c>
      <c r="D43" s="21" t="s">
        <v>159</v>
      </c>
      <c r="E43" s="24"/>
      <c r="F43" s="24"/>
      <c r="G43" s="24"/>
      <c r="H43" s="25">
        <f>+I43</f>
        <v>0</v>
      </c>
      <c r="I43" s="25">
        <v>0</v>
      </c>
    </row>
    <row r="44" spans="1:9" ht="12">
      <c r="A44" s="48" t="s">
        <v>131</v>
      </c>
      <c r="B44" s="48" t="s">
        <v>116</v>
      </c>
      <c r="C44" s="48" t="s">
        <v>115</v>
      </c>
      <c r="D44" s="49" t="s">
        <v>160</v>
      </c>
      <c r="E44" s="26"/>
      <c r="F44" s="26"/>
      <c r="G44" s="30">
        <f>+I44</f>
        <v>7702563</v>
      </c>
      <c r="H44" s="26"/>
      <c r="I44" s="25">
        <f>7960245-257682</f>
        <v>7702563</v>
      </c>
    </row>
    <row r="45" spans="1:9" ht="12">
      <c r="A45" s="23" t="s">
        <v>132</v>
      </c>
      <c r="B45" s="23" t="s">
        <v>116</v>
      </c>
      <c r="C45" s="23" t="s">
        <v>115</v>
      </c>
      <c r="D45" s="21" t="s">
        <v>161</v>
      </c>
      <c r="E45" s="24"/>
      <c r="F45" s="24"/>
      <c r="G45" s="25">
        <f>+I45</f>
        <v>2250927</v>
      </c>
      <c r="H45" s="24"/>
      <c r="I45" s="25">
        <v>2250927</v>
      </c>
    </row>
    <row r="46" spans="1:9" ht="12">
      <c r="A46" s="23" t="s">
        <v>133</v>
      </c>
      <c r="B46" s="23" t="s">
        <v>116</v>
      </c>
      <c r="C46" s="23" t="s">
        <v>115</v>
      </c>
      <c r="D46" s="21" t="s">
        <v>162</v>
      </c>
      <c r="E46" s="24"/>
      <c r="F46" s="24"/>
      <c r="G46" s="25">
        <f>+I46</f>
        <v>2286</v>
      </c>
      <c r="H46" s="24"/>
      <c r="I46" s="25">
        <v>2286</v>
      </c>
    </row>
    <row r="47" spans="5:9" ht="12">
      <c r="E47" s="25"/>
      <c r="F47" s="25"/>
      <c r="G47" s="25"/>
      <c r="H47" s="25"/>
      <c r="I47" s="25"/>
    </row>
    <row r="48" spans="4:9" ht="12">
      <c r="D48" s="21" t="s">
        <v>75</v>
      </c>
      <c r="E48" s="25">
        <f>SUM(E32:E47)</f>
        <v>34659</v>
      </c>
      <c r="F48" s="25">
        <f>SUM(F32:F47)</f>
        <v>37204</v>
      </c>
      <c r="G48" s="25">
        <f>SUM(G32:G47)</f>
        <v>12574745</v>
      </c>
      <c r="H48" s="25">
        <f>SUM(H32:H47)</f>
        <v>87839</v>
      </c>
      <c r="I48" s="25">
        <f>SUM(I32:I47)</f>
        <v>12699788</v>
      </c>
    </row>
    <row r="51" ht="12">
      <c r="D51" s="21" t="s">
        <v>134</v>
      </c>
    </row>
    <row r="52" ht="12">
      <c r="I52" s="29" t="s">
        <v>129</v>
      </c>
    </row>
    <row r="53" spans="4:5" ht="12">
      <c r="D53" s="21" t="s">
        <v>80</v>
      </c>
      <c r="E53" s="33">
        <f>F48/G48</f>
        <v>0.002958628584516028</v>
      </c>
    </row>
    <row r="55" spans="4:5" ht="12">
      <c r="D55" s="21" t="s">
        <v>79</v>
      </c>
      <c r="E55" s="33">
        <f>E48/(+G48+F48-E48)</f>
        <v>0.0027556810727907203</v>
      </c>
    </row>
    <row r="56" ht="9" customHeight="1"/>
    <row r="57" spans="4:5" ht="12">
      <c r="D57" s="20"/>
      <c r="E57" s="21"/>
    </row>
    <row r="58" ht="12">
      <c r="D58" s="21" t="s">
        <v>135</v>
      </c>
    </row>
    <row r="59" spans="4:7" ht="12">
      <c r="D59" s="39" t="s">
        <v>171</v>
      </c>
      <c r="E59">
        <f>43343+1879+118+3146+125+67+4+12311+626+263+10+1200+616</f>
        <v>63708</v>
      </c>
      <c r="F59">
        <v>63708</v>
      </c>
      <c r="G59">
        <v>0</v>
      </c>
    </row>
    <row r="60" spans="4:7" ht="12">
      <c r="D60" s="39" t="s">
        <v>136</v>
      </c>
      <c r="E60">
        <f>14819+195</f>
        <v>15014</v>
      </c>
      <c r="F60">
        <f>14819+195</f>
        <v>15014</v>
      </c>
      <c r="G60">
        <v>0</v>
      </c>
    </row>
    <row r="61" spans="4:7" ht="12">
      <c r="D61" s="39" t="s">
        <v>137</v>
      </c>
      <c r="E61">
        <v>1664</v>
      </c>
      <c r="F61">
        <v>1664</v>
      </c>
      <c r="G61">
        <v>0</v>
      </c>
    </row>
    <row r="62" spans="4:9" ht="12">
      <c r="D62" s="39" t="s">
        <v>138</v>
      </c>
      <c r="E62" s="22">
        <v>10500</v>
      </c>
      <c r="F62" s="22">
        <v>10500</v>
      </c>
      <c r="G62" s="22">
        <v>0</v>
      </c>
      <c r="H62" s="22"/>
      <c r="I62" s="22"/>
    </row>
    <row r="63" spans="1:9" ht="12">
      <c r="A63" s="21"/>
      <c r="B63" s="21"/>
      <c r="C63" s="21"/>
      <c r="D63" s="39" t="s">
        <v>139</v>
      </c>
      <c r="E63" s="22">
        <v>0</v>
      </c>
      <c r="F63" s="22">
        <v>0</v>
      </c>
      <c r="G63" s="22">
        <v>0</v>
      </c>
      <c r="H63" s="22"/>
      <c r="I63" s="22"/>
    </row>
    <row r="64" ht="12">
      <c r="D64" s="39" t="s">
        <v>140</v>
      </c>
    </row>
    <row r="65" spans="1:9" ht="12">
      <c r="A65" s="23"/>
      <c r="B65" s="23"/>
      <c r="C65" s="23"/>
      <c r="D65" s="40" t="s">
        <v>141</v>
      </c>
      <c r="E65" s="22">
        <v>44792</v>
      </c>
      <c r="F65" s="22">
        <v>44792</v>
      </c>
      <c r="G65" s="22">
        <v>0</v>
      </c>
      <c r="H65" s="25"/>
      <c r="I65" s="25"/>
    </row>
    <row r="66" spans="1:9" ht="12">
      <c r="A66" s="23"/>
      <c r="B66" s="23"/>
      <c r="C66" s="23"/>
      <c r="D66" s="39" t="s">
        <v>290</v>
      </c>
      <c r="E66" s="22">
        <f>370016-10500</f>
        <v>359516</v>
      </c>
      <c r="F66" s="22">
        <f>370016-10500</f>
        <v>359516</v>
      </c>
      <c r="G66" s="22">
        <v>0</v>
      </c>
      <c r="H66" s="25"/>
      <c r="I66" s="25"/>
    </row>
    <row r="67" spans="1:9" ht="12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">
      <c r="A68" s="23"/>
      <c r="B68" s="23"/>
      <c r="C68" s="23"/>
      <c r="D68" s="21" t="s">
        <v>142</v>
      </c>
      <c r="E68" s="25"/>
      <c r="F68" s="25"/>
      <c r="G68" s="25"/>
      <c r="H68" s="25"/>
      <c r="I68" s="25"/>
    </row>
    <row r="69" spans="1:9" ht="12">
      <c r="A69" s="23"/>
      <c r="B69" s="23"/>
      <c r="C69" s="23"/>
      <c r="D69" s="39" t="s">
        <v>143</v>
      </c>
      <c r="E69" s="25"/>
      <c r="F69" s="25"/>
      <c r="G69" s="25"/>
      <c r="H69" s="25"/>
      <c r="I69" s="25"/>
    </row>
    <row r="70" spans="1:9" ht="12">
      <c r="A70" s="23"/>
      <c r="B70" s="23"/>
      <c r="C70" s="23"/>
      <c r="D70" s="40" t="s">
        <v>144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">
      <c r="A71" s="23"/>
      <c r="B71" s="23"/>
      <c r="C71" s="23"/>
      <c r="D71" s="39" t="s">
        <v>145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">
      <c r="A72" s="23"/>
      <c r="B72" s="23"/>
      <c r="C72" s="23"/>
      <c r="D72" s="39" t="s">
        <v>146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">
      <c r="A73" s="23"/>
      <c r="B73" s="23"/>
      <c r="C73" s="23"/>
      <c r="D73" s="39" t="s">
        <v>147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">
      <c r="A74" s="23"/>
      <c r="B74" s="23"/>
      <c r="C74" s="23"/>
      <c r="D74" s="39" t="s">
        <v>181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">
      <c r="A76" s="23"/>
      <c r="B76" s="23"/>
      <c r="C76" s="23"/>
      <c r="D76" s="21" t="s">
        <v>148</v>
      </c>
      <c r="E76" s="25">
        <f>+E48+SUM(E59:E67)-SUM(E69:E75)</f>
        <v>529853</v>
      </c>
      <c r="F76" s="25">
        <f>+F48+SUM(F59:F67)-SUM(F69:F75)</f>
        <v>532398</v>
      </c>
      <c r="G76" s="25">
        <f>+G48+SUM(G59:G67)-SUM(G69:G75)</f>
        <v>12574745</v>
      </c>
      <c r="H76" s="25">
        <f>+H48+SUM(H59:H67)-SUM(H69:H75)</f>
        <v>87839</v>
      </c>
      <c r="I76" s="25">
        <f>+I48+SUM(I59:I65)-SUM(I69:I73)</f>
        <v>12699788</v>
      </c>
    </row>
    <row r="77" spans="1:9" ht="12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">
      <c r="A78" s="23"/>
      <c r="B78" s="23"/>
      <c r="C78" s="23"/>
      <c r="D78" s="21" t="s">
        <v>149</v>
      </c>
      <c r="E78" s="33"/>
      <c r="F78" s="25"/>
      <c r="G78" s="25"/>
      <c r="H78" s="25"/>
      <c r="I78" s="25"/>
    </row>
    <row r="79" spans="1:9" ht="12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">
      <c r="A80" s="28"/>
      <c r="B80" s="28"/>
      <c r="C80" s="28"/>
      <c r="D80" s="49" t="s">
        <v>80</v>
      </c>
      <c r="E80" s="33">
        <f>F76/G76</f>
        <v>0.04233867167882927</v>
      </c>
      <c r="I80" s="30"/>
    </row>
    <row r="81" spans="1:9" ht="12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">
      <c r="A82" s="28"/>
      <c r="B82" s="28"/>
      <c r="C82" s="28"/>
      <c r="D82" s="49" t="s">
        <v>79</v>
      </c>
      <c r="E82" s="33">
        <f>E76/(+G76+F76-E76)</f>
        <v>0.04212775566119569</v>
      </c>
      <c r="I82" s="30"/>
    </row>
    <row r="83" spans="1:9" ht="12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">
      <c r="E87" s="25"/>
      <c r="F87" s="25"/>
      <c r="G87" s="25"/>
      <c r="H87" s="25"/>
      <c r="I87" s="25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8"/>
      <c r="B100" s="28"/>
      <c r="C100" s="28"/>
      <c r="D100" s="29"/>
      <c r="G100" s="30"/>
      <c r="I100" s="30"/>
    </row>
    <row r="101" spans="1:9" ht="12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">
      <c r="E103" s="25"/>
      <c r="F103" s="25"/>
      <c r="G103" s="25"/>
      <c r="H103" s="25"/>
      <c r="I103" s="25"/>
    </row>
    <row r="104" spans="4:9" ht="12">
      <c r="D104" s="21"/>
      <c r="E104" s="25"/>
      <c r="F104" s="25"/>
      <c r="G104" s="25"/>
      <c r="H104" s="25"/>
      <c r="I104" s="25"/>
    </row>
    <row r="107" ht="12">
      <c r="D107" s="21"/>
    </row>
    <row r="109" spans="4:5" ht="12">
      <c r="D109" s="21"/>
      <c r="E109" s="33"/>
    </row>
    <row r="111" spans="4:5" ht="12">
      <c r="D111" s="21"/>
      <c r="E111" s="33"/>
    </row>
    <row r="113" spans="4:5" ht="12">
      <c r="D113" s="20"/>
      <c r="E113" s="21"/>
    </row>
    <row r="114" ht="12">
      <c r="D114" s="21"/>
    </row>
    <row r="115" ht="12">
      <c r="D115" s="21"/>
    </row>
    <row r="116" ht="12">
      <c r="D116" s="21"/>
    </row>
    <row r="118" spans="5:9" ht="12">
      <c r="E118" s="22"/>
      <c r="F118" s="22"/>
      <c r="G118" s="22"/>
      <c r="H118" s="22"/>
      <c r="I118" s="22"/>
    </row>
    <row r="119" spans="1:9" ht="12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">
      <c r="A134" s="28"/>
      <c r="B134" s="28"/>
      <c r="C134" s="28"/>
      <c r="D134" s="29"/>
      <c r="I134" s="30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8"/>
      <c r="B136" s="28"/>
      <c r="C136" s="28"/>
      <c r="D136" s="29"/>
      <c r="I136" s="30"/>
    </row>
    <row r="137" spans="1:9" ht="12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">
      <c r="E141" s="25"/>
      <c r="F141" s="25"/>
      <c r="G141" s="25"/>
      <c r="H141" s="25"/>
      <c r="I141" s="25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">
      <c r="A154" s="28"/>
      <c r="B154" s="28"/>
      <c r="C154" s="28"/>
      <c r="D154" s="29"/>
      <c r="G154" s="30"/>
      <c r="I154" s="30"/>
    </row>
    <row r="155" spans="1:9" ht="12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">
      <c r="E157" s="25"/>
      <c r="F157" s="25"/>
      <c r="G157" s="25"/>
      <c r="H157" s="25"/>
      <c r="I157" s="25"/>
    </row>
    <row r="158" spans="4:9" ht="12">
      <c r="D158" s="21"/>
      <c r="E158" s="25"/>
      <c r="F158" s="25"/>
      <c r="G158" s="25"/>
      <c r="H158" s="25"/>
      <c r="I158" s="25"/>
    </row>
    <row r="161" ht="12">
      <c r="D161" s="21"/>
    </row>
    <row r="163" spans="4:5" ht="12">
      <c r="D163" s="21"/>
      <c r="E163" s="33"/>
    </row>
    <row r="165" spans="4:5" ht="12">
      <c r="D165" s="21"/>
      <c r="E165" s="33"/>
    </row>
    <row r="167" spans="4:5" ht="12">
      <c r="D167" s="20"/>
      <c r="E167" s="21"/>
    </row>
    <row r="168" ht="12">
      <c r="D168" s="21"/>
    </row>
    <row r="169" ht="12">
      <c r="D169" s="21"/>
    </row>
    <row r="170" ht="12">
      <c r="D170" s="21"/>
    </row>
    <row r="172" spans="5:9" ht="12">
      <c r="E172" s="22"/>
      <c r="F172" s="22"/>
      <c r="G172" s="22"/>
      <c r="H172" s="22"/>
      <c r="I172" s="22"/>
    </row>
    <row r="173" spans="1:9" ht="12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">
      <c r="A188" s="28"/>
      <c r="B188" s="28"/>
      <c r="C188" s="28"/>
      <c r="D188" s="29"/>
      <c r="I188" s="30"/>
    </row>
    <row r="189" spans="1:9" ht="12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">
      <c r="A190" s="28"/>
      <c r="B190" s="28"/>
      <c r="C190" s="28"/>
      <c r="D190" s="29"/>
      <c r="I190" s="30"/>
    </row>
    <row r="191" spans="1:9" ht="12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">
      <c r="A194" s="23"/>
      <c r="B194" s="23"/>
      <c r="C194" s="23"/>
      <c r="D194" s="21"/>
      <c r="E194" s="25"/>
      <c r="F194" s="25"/>
      <c r="H194" s="25"/>
      <c r="I194" s="25"/>
    </row>
    <row r="195" spans="5:9" ht="12">
      <c r="E195" s="25"/>
      <c r="F195" s="25"/>
      <c r="G195" s="25"/>
      <c r="H195" s="25"/>
      <c r="I195" s="25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">
      <c r="A208" s="28"/>
      <c r="B208" s="28"/>
      <c r="C208" s="28"/>
      <c r="D208" s="29"/>
      <c r="G208" s="30"/>
      <c r="I208" s="30"/>
    </row>
    <row r="209" spans="1:9" ht="12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">
      <c r="E211" s="25"/>
      <c r="F211" s="25"/>
      <c r="G211" s="25"/>
      <c r="H211" s="25"/>
      <c r="I211" s="25"/>
    </row>
    <row r="212" spans="4:9" ht="12">
      <c r="D212" s="21"/>
      <c r="E212" s="25"/>
      <c r="F212" s="25"/>
      <c r="G212" s="25"/>
      <c r="H212" s="25"/>
      <c r="I212" s="25"/>
    </row>
    <row r="215" ht="12">
      <c r="D215" s="21"/>
    </row>
    <row r="217" spans="4:5" ht="12">
      <c r="D217" s="21"/>
      <c r="E217" s="33"/>
    </row>
    <row r="219" spans="4:5" ht="12">
      <c r="D219" s="21"/>
      <c r="E219" s="33"/>
    </row>
    <row r="221" spans="4:5" ht="12">
      <c r="D221" s="20"/>
      <c r="E221" s="21"/>
    </row>
    <row r="222" ht="12">
      <c r="D222" s="21"/>
    </row>
    <row r="223" ht="12">
      <c r="D223" s="21"/>
    </row>
    <row r="224" ht="12">
      <c r="D224" s="21"/>
    </row>
    <row r="226" spans="5:9" ht="12">
      <c r="E226" s="22"/>
      <c r="F226" s="22"/>
      <c r="G226" s="22"/>
      <c r="H226" s="22"/>
      <c r="I226" s="22"/>
    </row>
    <row r="227" spans="1:9" ht="12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8"/>
      <c r="B242" s="28"/>
      <c r="C242" s="28"/>
      <c r="D242" s="29"/>
      <c r="H242" s="37"/>
      <c r="I242" s="30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8"/>
      <c r="B244" s="28"/>
      <c r="C244" s="28"/>
      <c r="D244" s="29"/>
      <c r="I244" s="30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">
      <c r="E249" s="25"/>
      <c r="F249" s="25"/>
      <c r="G249" s="25"/>
      <c r="H249" s="25"/>
      <c r="I249" s="25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8"/>
      <c r="B262" s="28"/>
      <c r="C262" s="28"/>
      <c r="D262" s="29"/>
      <c r="G262" s="30"/>
      <c r="I262" s="30"/>
    </row>
    <row r="263" spans="1:9" ht="12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">
      <c r="E265" s="25"/>
      <c r="F265" s="25"/>
      <c r="G265" s="25"/>
      <c r="H265" s="25"/>
      <c r="I265" s="25"/>
    </row>
    <row r="266" spans="4:9" ht="12">
      <c r="D266" s="21"/>
      <c r="E266" s="25"/>
      <c r="F266" s="25"/>
      <c r="G266" s="25"/>
      <c r="H266" s="25"/>
      <c r="I266" s="25"/>
    </row>
    <row r="269" ht="12">
      <c r="D269" s="21"/>
    </row>
    <row r="271" spans="4:5" ht="12">
      <c r="D271" s="21"/>
      <c r="E271" s="33"/>
    </row>
    <row r="273" spans="4:5" ht="12">
      <c r="D273" s="21"/>
      <c r="E273" s="33"/>
    </row>
    <row r="275" spans="4:5" ht="12">
      <c r="D275" s="20"/>
      <c r="E275" s="21"/>
    </row>
    <row r="276" ht="12">
      <c r="D276" s="21"/>
    </row>
    <row r="277" ht="12">
      <c r="D277" s="21"/>
    </row>
    <row r="278" ht="12">
      <c r="D278" s="21"/>
    </row>
    <row r="280" spans="5:9" ht="12">
      <c r="E280" s="22"/>
      <c r="F280" s="22"/>
      <c r="G280" s="22"/>
      <c r="H280" s="22"/>
      <c r="I280" s="22"/>
    </row>
    <row r="281" spans="1:9" ht="12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">
      <c r="A296" s="28"/>
      <c r="B296" s="28"/>
      <c r="C296" s="28"/>
      <c r="D296" s="29"/>
      <c r="H296" s="30"/>
      <c r="I296" s="30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8"/>
      <c r="B298" s="28"/>
      <c r="C298" s="28"/>
      <c r="D298" s="29"/>
      <c r="I298" s="30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">
      <c r="E303" s="25"/>
      <c r="F303" s="25"/>
      <c r="G303" s="25"/>
      <c r="H303" s="25"/>
      <c r="I303" s="25"/>
    </row>
    <row r="304" spans="1:9" ht="12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">
      <c r="A316" s="28"/>
      <c r="B316" s="28"/>
      <c r="C316" s="28"/>
      <c r="D316" s="29"/>
      <c r="G316" s="30"/>
      <c r="I316" s="30"/>
    </row>
    <row r="317" spans="1:9" ht="12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">
      <c r="A319" s="29"/>
      <c r="E319" s="25"/>
      <c r="F319" s="25"/>
      <c r="G319" s="25"/>
      <c r="H319" s="25"/>
      <c r="I319" s="25"/>
    </row>
    <row r="320" spans="4:9" ht="12">
      <c r="D320" s="21"/>
      <c r="E320" s="25"/>
      <c r="F320" s="25"/>
      <c r="G320" s="25"/>
      <c r="H320" s="25"/>
      <c r="I320" s="25"/>
    </row>
    <row r="323" ht="12">
      <c r="D323" s="21"/>
    </row>
    <row r="325" spans="4:5" ht="12">
      <c r="D325" s="21"/>
      <c r="E325" s="33"/>
    </row>
    <row r="327" spans="4:5" ht="12">
      <c r="D327" s="21"/>
      <c r="E327" s="33"/>
    </row>
    <row r="329" spans="4:5" ht="12">
      <c r="D329" s="20"/>
      <c r="E329" s="21"/>
    </row>
    <row r="330" ht="12">
      <c r="D330" s="21"/>
    </row>
    <row r="331" ht="12">
      <c r="D331" s="21"/>
    </row>
    <row r="332" ht="12">
      <c r="D332" s="21"/>
    </row>
    <row r="334" spans="5:9" ht="12">
      <c r="E334" s="22"/>
      <c r="F334" s="22"/>
      <c r="G334" s="22"/>
      <c r="H334" s="22"/>
      <c r="I334" s="22"/>
    </row>
    <row r="335" spans="1:9" ht="12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8"/>
      <c r="B350" s="28"/>
      <c r="C350" s="28"/>
      <c r="D350" s="29"/>
      <c r="I350" s="30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8"/>
      <c r="B352" s="28"/>
      <c r="C352" s="28"/>
      <c r="D352" s="29"/>
      <c r="G352" s="30"/>
      <c r="I352" s="30"/>
    </row>
    <row r="353" spans="1:9" ht="12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">
      <c r="E357" s="25"/>
      <c r="F357" s="25"/>
      <c r="G357" s="25"/>
      <c r="H357" s="25"/>
      <c r="I357" s="25"/>
    </row>
    <row r="358" spans="1:9" ht="12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">
      <c r="A370" s="28"/>
      <c r="B370" s="28"/>
      <c r="C370" s="28"/>
      <c r="D370" s="29"/>
      <c r="G370" s="30"/>
      <c r="I370" s="30"/>
    </row>
    <row r="371" spans="1:9" ht="12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">
      <c r="E373" s="25"/>
      <c r="F373" s="25"/>
      <c r="G373" s="25"/>
      <c r="H373" s="25"/>
      <c r="I373" s="25"/>
    </row>
    <row r="374" spans="4:9" ht="12">
      <c r="D374" s="21"/>
      <c r="E374" s="25"/>
      <c r="F374" s="25"/>
      <c r="G374" s="25"/>
      <c r="H374" s="25"/>
      <c r="I374" s="25"/>
    </row>
    <row r="377" ht="12">
      <c r="D377" s="21"/>
    </row>
    <row r="379" spans="4:5" ht="12">
      <c r="D379" s="21"/>
      <c r="E379" s="33"/>
    </row>
    <row r="381" spans="4:5" ht="12">
      <c r="D381" s="21"/>
      <c r="E381" s="33"/>
    </row>
    <row r="383" spans="4:5" ht="12">
      <c r="D383" s="20"/>
      <c r="E383" s="21"/>
    </row>
    <row r="384" ht="12">
      <c r="D384" s="21"/>
    </row>
    <row r="385" ht="12">
      <c r="D385" s="21"/>
    </row>
    <row r="386" ht="12">
      <c r="D386" s="21"/>
    </row>
    <row r="388" spans="5:9" ht="12">
      <c r="E388" s="22"/>
      <c r="F388" s="22"/>
      <c r="G388" s="22"/>
      <c r="H388" s="22"/>
      <c r="I388" s="22"/>
    </row>
    <row r="389" spans="1:9" ht="12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">
      <c r="A404" s="28"/>
      <c r="B404" s="28"/>
      <c r="C404" s="28"/>
      <c r="D404" s="29"/>
      <c r="I404" s="30"/>
    </row>
    <row r="405" spans="1:9" ht="12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">
      <c r="A406" s="28"/>
      <c r="B406" s="28"/>
      <c r="C406" s="28"/>
      <c r="D406" s="29"/>
      <c r="I406" s="30"/>
    </row>
    <row r="407" spans="1:9" ht="12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">
      <c r="E411" s="25"/>
      <c r="F411" s="25"/>
      <c r="G411" s="25"/>
      <c r="H411" s="25"/>
      <c r="I411" s="25"/>
    </row>
    <row r="412" spans="1:9" ht="12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">
      <c r="A424" s="28"/>
      <c r="B424" s="28"/>
      <c r="C424" s="28"/>
      <c r="D424" s="29"/>
      <c r="G424" s="30"/>
      <c r="I424" s="30"/>
    </row>
    <row r="425" spans="1:9" ht="12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">
      <c r="E427" s="25"/>
      <c r="F427" s="25"/>
      <c r="H427" s="25"/>
      <c r="I427" s="25"/>
    </row>
    <row r="428" spans="4:9" ht="12">
      <c r="D428" s="21"/>
      <c r="E428" s="25"/>
      <c r="F428" s="25"/>
      <c r="G428" s="25"/>
      <c r="H428" s="25"/>
      <c r="I428" s="25"/>
    </row>
    <row r="431" ht="12">
      <c r="D431" s="21"/>
    </row>
    <row r="433" spans="4:5" ht="12">
      <c r="D433" s="21"/>
      <c r="E433" s="33"/>
    </row>
    <row r="435" spans="4:5" ht="12">
      <c r="D435" s="21"/>
      <c r="E435" s="33"/>
    </row>
    <row r="437" spans="4:5" ht="12">
      <c r="D437" s="20"/>
      <c r="E437" s="21"/>
    </row>
    <row r="438" ht="12">
      <c r="D438" s="21"/>
    </row>
    <row r="439" ht="12">
      <c r="D439" s="21"/>
    </row>
    <row r="440" ht="12">
      <c r="D440" s="21"/>
    </row>
    <row r="442" spans="5:9" ht="12">
      <c r="E442" s="22"/>
      <c r="F442" s="22"/>
      <c r="G442" s="22"/>
      <c r="H442" s="22"/>
      <c r="I442" s="22"/>
    </row>
    <row r="443" spans="1:9" ht="12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28"/>
      <c r="B458" s="28"/>
      <c r="C458" s="28"/>
      <c r="D458" s="29"/>
      <c r="I458" s="30"/>
    </row>
    <row r="459" spans="1:9" ht="12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8"/>
      <c r="B460" s="28"/>
      <c r="C460" s="28"/>
      <c r="D460" s="29"/>
      <c r="I460" s="30"/>
    </row>
    <row r="461" spans="1:9" ht="12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">
      <c r="A465" s="29"/>
      <c r="E465" s="25"/>
      <c r="F465" s="25"/>
      <c r="G465" s="25"/>
      <c r="H465" s="25"/>
      <c r="I465" s="25"/>
    </row>
    <row r="466" spans="1:9" ht="12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">
      <c r="A478" s="28"/>
      <c r="B478" s="28"/>
      <c r="C478" s="28"/>
      <c r="D478" s="29"/>
      <c r="G478" s="30"/>
      <c r="I478" s="30"/>
    </row>
    <row r="479" spans="1:9" ht="12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">
      <c r="E481" s="25"/>
      <c r="F481" s="25"/>
      <c r="G481" s="25"/>
      <c r="H481" s="25"/>
      <c r="I481" s="25"/>
    </row>
    <row r="482" spans="4:9" ht="12">
      <c r="D482" s="21"/>
      <c r="E482" s="25"/>
      <c r="F482" s="25"/>
      <c r="G482" s="25"/>
      <c r="H482" s="25"/>
      <c r="I482" s="25"/>
    </row>
    <row r="485" ht="12">
      <c r="D485" s="21"/>
    </row>
    <row r="487" spans="4:5" ht="12">
      <c r="D487" s="21"/>
      <c r="E487" s="33"/>
    </row>
    <row r="489" spans="4:5" ht="12">
      <c r="D489" s="21"/>
      <c r="E489" s="33"/>
    </row>
    <row r="491" spans="4:5" ht="12">
      <c r="D491" s="20"/>
      <c r="E491" s="21"/>
    </row>
    <row r="492" ht="12">
      <c r="D492" s="21"/>
    </row>
    <row r="493" ht="12">
      <c r="D493" s="21"/>
    </row>
    <row r="494" ht="12">
      <c r="D494" s="21"/>
    </row>
    <row r="496" spans="5:9" ht="12">
      <c r="E496" s="22"/>
      <c r="F496" s="22"/>
      <c r="G496" s="22"/>
      <c r="H496" s="22"/>
      <c r="I496" s="22"/>
    </row>
    <row r="497" spans="1:9" ht="12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">
      <c r="G498" s="29"/>
    </row>
    <row r="499" spans="1:9" ht="12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">
      <c r="A502" s="23"/>
      <c r="B502" s="23"/>
      <c r="C502" s="23"/>
      <c r="D502" s="21"/>
      <c r="F502" s="29"/>
      <c r="G502" s="25"/>
      <c r="H502" s="25"/>
      <c r="I502" s="25"/>
    </row>
    <row r="503" spans="1:9" ht="12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">
      <c r="A512" s="28"/>
      <c r="B512" s="28"/>
      <c r="C512" s="28"/>
      <c r="D512" s="29"/>
      <c r="H512" s="29"/>
      <c r="I512" s="30"/>
    </row>
    <row r="513" spans="1:9" ht="12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">
      <c r="A514" s="28"/>
      <c r="B514" s="28"/>
      <c r="C514" s="28"/>
      <c r="D514" s="29"/>
      <c r="I514" s="30"/>
    </row>
    <row r="515" spans="1:9" ht="12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">
      <c r="E519" s="25"/>
      <c r="F519" s="25"/>
      <c r="G519" s="25"/>
      <c r="H519" s="25"/>
      <c r="I519" s="25"/>
    </row>
    <row r="520" spans="1:9" ht="12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">
      <c r="A532" s="28"/>
      <c r="B532" s="28"/>
      <c r="C532" s="28"/>
      <c r="D532" s="29"/>
      <c r="G532" s="30"/>
      <c r="I532" s="30"/>
    </row>
    <row r="533" spans="1:9" ht="12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">
      <c r="E535" s="25"/>
      <c r="F535" s="25"/>
      <c r="G535" s="34"/>
      <c r="H535" s="25"/>
      <c r="I535" s="25"/>
    </row>
    <row r="536" spans="4:9" ht="12">
      <c r="D536" s="21"/>
      <c r="E536" s="25"/>
      <c r="F536" s="25"/>
      <c r="G536" s="25"/>
      <c r="H536" s="25"/>
      <c r="I536" s="25"/>
    </row>
    <row r="539" ht="12">
      <c r="D539" s="21"/>
    </row>
    <row r="541" spans="4:5" ht="12">
      <c r="D541" s="21"/>
      <c r="E541" s="33"/>
    </row>
    <row r="543" spans="4:5" ht="12">
      <c r="D543" s="21"/>
      <c r="E543" s="33"/>
    </row>
    <row r="545" spans="4:5" ht="12">
      <c r="D545" s="20"/>
      <c r="E545" s="21"/>
    </row>
    <row r="546" ht="12">
      <c r="D546" s="21"/>
    </row>
    <row r="547" ht="12">
      <c r="D547" s="21"/>
    </row>
    <row r="548" ht="12">
      <c r="D548" s="21"/>
    </row>
    <row r="550" spans="5:9" ht="12">
      <c r="E550" s="22"/>
      <c r="F550" s="22"/>
      <c r="G550" s="22"/>
      <c r="H550" s="22"/>
      <c r="I550" s="22"/>
    </row>
    <row r="551" spans="1:9" ht="12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">
      <c r="A566" s="28"/>
      <c r="B566" s="28"/>
      <c r="C566" s="28"/>
      <c r="D566" s="29"/>
      <c r="I566" s="30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8"/>
      <c r="B568" s="28"/>
      <c r="C568" s="28"/>
      <c r="D568" s="29"/>
      <c r="I568" s="30"/>
    </row>
    <row r="569" spans="1:9" ht="12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">
      <c r="E573" s="25"/>
      <c r="F573" s="25"/>
      <c r="G573" s="25"/>
      <c r="H573" s="25"/>
      <c r="I573" s="25"/>
    </row>
    <row r="574" spans="1:9" ht="12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">
      <c r="A586" s="28"/>
      <c r="B586" s="28"/>
      <c r="C586" s="28"/>
      <c r="D586" s="29"/>
      <c r="G586" s="30"/>
      <c r="I586" s="30"/>
    </row>
    <row r="587" spans="1:9" ht="12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">
      <c r="E589" s="25"/>
      <c r="F589" s="25"/>
      <c r="G589" s="25"/>
      <c r="H589" s="25"/>
      <c r="I589" s="25"/>
    </row>
    <row r="590" spans="4:9" ht="12">
      <c r="D590" s="21"/>
      <c r="E590" s="25"/>
      <c r="F590" s="25"/>
      <c r="G590" s="25"/>
      <c r="H590" s="25"/>
      <c r="I590" s="25"/>
    </row>
    <row r="593" ht="12">
      <c r="D593" s="21"/>
    </row>
    <row r="595" spans="4:5" ht="12">
      <c r="D595" s="21"/>
      <c r="E595" s="33"/>
    </row>
    <row r="597" spans="4:5" ht="12">
      <c r="D597" s="21"/>
      <c r="E597" s="33"/>
    </row>
    <row r="599" spans="4:5" ht="12">
      <c r="D599" s="20"/>
      <c r="E599" s="21"/>
    </row>
    <row r="600" ht="12">
      <c r="D600" s="21"/>
    </row>
    <row r="601" ht="12">
      <c r="D601" s="21"/>
    </row>
    <row r="602" ht="12">
      <c r="D602" s="21"/>
    </row>
    <row r="604" spans="5:9" ht="12">
      <c r="E604" s="22"/>
      <c r="F604" s="22"/>
      <c r="G604" s="22"/>
      <c r="H604" s="22"/>
      <c r="I604" s="22"/>
    </row>
    <row r="605" spans="1:9" ht="12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8"/>
      <c r="B620" s="28"/>
      <c r="C620" s="28"/>
      <c r="D620" s="29"/>
      <c r="H620" s="30"/>
      <c r="I620" s="30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8"/>
      <c r="B622" s="28"/>
      <c r="C622" s="28"/>
      <c r="D622" s="29"/>
      <c r="G622" s="29"/>
      <c r="I622" s="30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">
      <c r="A627" s="29"/>
      <c r="E627" s="25"/>
      <c r="F627" s="25"/>
      <c r="G627" s="25"/>
      <c r="H627" s="25"/>
      <c r="I627" s="25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">
      <c r="A640" s="28"/>
      <c r="B640" s="28"/>
      <c r="C640" s="28"/>
      <c r="D640" s="29"/>
      <c r="G640" s="30"/>
      <c r="I640" s="30"/>
    </row>
    <row r="641" spans="1:9" ht="12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">
      <c r="E643" s="25"/>
      <c r="F643" s="25"/>
      <c r="G643" s="25"/>
      <c r="H643" s="25"/>
      <c r="I643" s="25"/>
    </row>
    <row r="644" spans="4:9" ht="12">
      <c r="D644" s="21"/>
      <c r="E644" s="25"/>
      <c r="F644" s="25"/>
      <c r="G644" s="25"/>
      <c r="H644" s="25"/>
      <c r="I644" s="25"/>
    </row>
    <row r="647" ht="12">
      <c r="D647" s="21"/>
    </row>
    <row r="649" spans="4:5" ht="12">
      <c r="D649" s="21"/>
      <c r="E649" s="33"/>
    </row>
    <row r="651" spans="4:5" ht="12">
      <c r="D651" s="21"/>
      <c r="E651" s="33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2013-11-09T03:33:39Z</cp:lastPrinted>
  <dcterms:created xsi:type="dcterms:W3CDTF">2001-10-16T14:04:43Z</dcterms:created>
  <dcterms:modified xsi:type="dcterms:W3CDTF">2013-11-15T15:03:14Z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