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135" yWindow="480" windowWidth="22710" windowHeight="11055" activeTab="2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_xlnm.Print_Area" localSheetId="4">Expenses!$A$1:$L$52</definedName>
    <definedName name="_xlnm.Print_Area" localSheetId="3">Revenues!$A$1:$F$49</definedName>
  </definedNames>
  <calcPr calcId="162913"/>
</workbook>
</file>

<file path=xl/calcChain.xml><?xml version="1.0" encoding="utf-8"?>
<calcChain xmlns="http://schemas.openxmlformats.org/spreadsheetml/2006/main">
  <c r="I45" i="9" l="1"/>
  <c r="G45" i="9"/>
  <c r="E27" i="7"/>
  <c r="E69" i="9"/>
  <c r="F69" i="9"/>
  <c r="H19" i="5"/>
  <c r="H20" i="5"/>
  <c r="B17" i="4"/>
  <c r="D17" i="4"/>
  <c r="F17" i="5"/>
  <c r="I17" i="5"/>
  <c r="K17" i="5"/>
  <c r="E70" i="9"/>
  <c r="E68" i="9"/>
  <c r="E67" i="9"/>
  <c r="G46" i="9"/>
  <c r="G44" i="9"/>
  <c r="H43" i="9"/>
  <c r="H42" i="9"/>
  <c r="H41" i="9"/>
  <c r="G40" i="9"/>
  <c r="G39" i="9"/>
  <c r="H38" i="9"/>
  <c r="H37" i="9"/>
  <c r="G36" i="9"/>
  <c r="G35" i="9"/>
  <c r="G34" i="9"/>
  <c r="G33" i="9"/>
  <c r="H30" i="9"/>
  <c r="G29" i="9"/>
  <c r="G28" i="9"/>
  <c r="G27" i="9"/>
  <c r="G26" i="9"/>
  <c r="F25" i="9"/>
  <c r="E25" i="9"/>
  <c r="H24" i="9"/>
  <c r="H32" i="9"/>
  <c r="H48" i="9"/>
  <c r="H80" i="9"/>
  <c r="H23" i="9"/>
  <c r="F22" i="9"/>
  <c r="E22" i="9"/>
  <c r="F21" i="9"/>
  <c r="E21" i="9"/>
  <c r="H20" i="9"/>
  <c r="F19" i="9"/>
  <c r="E19" i="9"/>
  <c r="F18" i="9"/>
  <c r="F32" i="9"/>
  <c r="F48" i="9"/>
  <c r="E18" i="9"/>
  <c r="F17" i="9"/>
  <c r="E17" i="9"/>
  <c r="E32" i="9"/>
  <c r="E48" i="9"/>
  <c r="I16" i="9"/>
  <c r="I32" i="9"/>
  <c r="I48" i="9"/>
  <c r="I80" i="9"/>
  <c r="F15" i="9"/>
  <c r="F14" i="9"/>
  <c r="E13" i="9"/>
  <c r="G11" i="9"/>
  <c r="G32" i="9"/>
  <c r="G48" i="9"/>
  <c r="G80" i="9"/>
  <c r="B2" i="9"/>
  <c r="N46" i="7"/>
  <c r="L41" i="7"/>
  <c r="K41" i="7"/>
  <c r="J41" i="7"/>
  <c r="I41" i="7"/>
  <c r="H41" i="7"/>
  <c r="G41" i="7"/>
  <c r="F41" i="7"/>
  <c r="E41" i="7"/>
  <c r="D41" i="7"/>
  <c r="C41" i="7"/>
  <c r="N38" i="7"/>
  <c r="N37" i="7"/>
  <c r="N41" i="7"/>
  <c r="L30" i="7"/>
  <c r="K30" i="7"/>
  <c r="J30" i="7"/>
  <c r="I30" i="7"/>
  <c r="H30" i="7"/>
  <c r="G30" i="7"/>
  <c r="F30" i="7"/>
  <c r="D30" i="7"/>
  <c r="C30" i="7"/>
  <c r="N28" i="7"/>
  <c r="L22" i="7"/>
  <c r="L34" i="7"/>
  <c r="L44" i="7"/>
  <c r="L49" i="7"/>
  <c r="K22" i="7"/>
  <c r="K34" i="7"/>
  <c r="K44" i="7"/>
  <c r="K49" i="7"/>
  <c r="J22" i="7"/>
  <c r="J34" i="7"/>
  <c r="J44" i="7"/>
  <c r="J49" i="7"/>
  <c r="I22" i="7"/>
  <c r="I34" i="7"/>
  <c r="I44" i="7"/>
  <c r="I49" i="7"/>
  <c r="H22" i="7"/>
  <c r="H34" i="7"/>
  <c r="H44" i="7"/>
  <c r="H49" i="7"/>
  <c r="G22" i="7"/>
  <c r="G34" i="7"/>
  <c r="G44" i="7"/>
  <c r="G49" i="7"/>
  <c r="F22" i="7"/>
  <c r="F34" i="7"/>
  <c r="F44" i="7"/>
  <c r="F49" i="7"/>
  <c r="E22" i="7"/>
  <c r="D22" i="7"/>
  <c r="D34" i="7"/>
  <c r="D44" i="7"/>
  <c r="D49" i="7"/>
  <c r="C22" i="7"/>
  <c r="C34" i="7"/>
  <c r="C44" i="7"/>
  <c r="C49" i="7"/>
  <c r="N20" i="7"/>
  <c r="N18" i="7"/>
  <c r="N17" i="7"/>
  <c r="N16" i="7"/>
  <c r="N22" i="7"/>
  <c r="N34" i="7"/>
  <c r="N44" i="7"/>
  <c r="N49" i="7"/>
  <c r="B1" i="7"/>
  <c r="C12" i="6"/>
  <c r="C17" i="6"/>
  <c r="C21" i="6"/>
  <c r="B2" i="6"/>
  <c r="G37" i="5"/>
  <c r="I37" i="5"/>
  <c r="I36" i="5"/>
  <c r="K36" i="5"/>
  <c r="I35" i="5"/>
  <c r="K35" i="5"/>
  <c r="K37" i="5"/>
  <c r="H32" i="5"/>
  <c r="G32" i="5"/>
  <c r="F32" i="5"/>
  <c r="E32" i="5"/>
  <c r="D32" i="5"/>
  <c r="C32" i="5"/>
  <c r="B32" i="5"/>
  <c r="I32" i="5"/>
  <c r="I31" i="5"/>
  <c r="K31" i="5"/>
  <c r="I30" i="5"/>
  <c r="K30" i="5"/>
  <c r="I29" i="5"/>
  <c r="K29" i="5"/>
  <c r="H26" i="5"/>
  <c r="G26" i="5"/>
  <c r="F26" i="5"/>
  <c r="E26" i="5"/>
  <c r="D26" i="5"/>
  <c r="C26" i="5"/>
  <c r="B26" i="5"/>
  <c r="I26" i="5"/>
  <c r="I25" i="5"/>
  <c r="K25" i="5"/>
  <c r="I24" i="5"/>
  <c r="K24" i="5"/>
  <c r="I23" i="5"/>
  <c r="K23" i="5"/>
  <c r="G20" i="5"/>
  <c r="F20" i="5"/>
  <c r="E20" i="5"/>
  <c r="D20" i="5"/>
  <c r="C20" i="5"/>
  <c r="B20" i="5"/>
  <c r="I20" i="5"/>
  <c r="I39" i="5"/>
  <c r="I18" i="5"/>
  <c r="K18" i="5"/>
  <c r="I16" i="5"/>
  <c r="K16" i="5"/>
  <c r="I15" i="5"/>
  <c r="K15" i="5"/>
  <c r="I14" i="5"/>
  <c r="K14" i="5"/>
  <c r="H12" i="5"/>
  <c r="G12" i="5"/>
  <c r="F12" i="5"/>
  <c r="E12" i="5"/>
  <c r="D12" i="5"/>
  <c r="C12" i="5"/>
  <c r="B12" i="5"/>
  <c r="I12" i="5"/>
  <c r="I11" i="5"/>
  <c r="K11" i="5"/>
  <c r="K12" i="5"/>
  <c r="K10" i="5"/>
  <c r="I10" i="5"/>
  <c r="B2" i="5"/>
  <c r="B38" i="4"/>
  <c r="D37" i="4"/>
  <c r="D38" i="4"/>
  <c r="D36" i="4"/>
  <c r="D35" i="4"/>
  <c r="B32" i="4"/>
  <c r="B40" i="4"/>
  <c r="D31" i="4"/>
  <c r="D30" i="4"/>
  <c r="D29" i="4"/>
  <c r="D28" i="4"/>
  <c r="D32" i="4"/>
  <c r="B25" i="4"/>
  <c r="D24" i="4"/>
  <c r="D23" i="4"/>
  <c r="D25" i="4"/>
  <c r="B20" i="4"/>
  <c r="D19" i="4"/>
  <c r="D18" i="4"/>
  <c r="D16" i="4"/>
  <c r="D15" i="4"/>
  <c r="D14" i="4"/>
  <c r="D20" i="4"/>
  <c r="D13" i="4"/>
  <c r="D12" i="4"/>
  <c r="D11" i="4"/>
  <c r="M51" i="3"/>
  <c r="K46" i="3"/>
  <c r="J46" i="3"/>
  <c r="I46" i="3"/>
  <c r="H46" i="3"/>
  <c r="G46" i="3"/>
  <c r="F46" i="3"/>
  <c r="E46" i="3"/>
  <c r="D46" i="3"/>
  <c r="C46" i="3"/>
  <c r="B46" i="3"/>
  <c r="M43" i="3"/>
  <c r="M42" i="3"/>
  <c r="M46" i="3"/>
  <c r="K35" i="3"/>
  <c r="J35" i="3"/>
  <c r="I35" i="3"/>
  <c r="I39" i="3"/>
  <c r="I49" i="3"/>
  <c r="I54" i="3"/>
  <c r="H35" i="3"/>
  <c r="G35" i="3"/>
  <c r="F35" i="3"/>
  <c r="E35" i="3"/>
  <c r="E39" i="3"/>
  <c r="E49" i="3"/>
  <c r="E54" i="3"/>
  <c r="D35" i="3"/>
  <c r="C35" i="3"/>
  <c r="B35" i="3"/>
  <c r="M33" i="3"/>
  <c r="M32" i="3"/>
  <c r="M30" i="3"/>
  <c r="M29" i="3"/>
  <c r="M27" i="3"/>
  <c r="M35" i="3"/>
  <c r="M26" i="3"/>
  <c r="K21" i="3"/>
  <c r="K39" i="3"/>
  <c r="K49" i="3"/>
  <c r="K54" i="3"/>
  <c r="J21" i="3"/>
  <c r="J39" i="3"/>
  <c r="J49" i="3"/>
  <c r="J54" i="3"/>
  <c r="I21" i="3"/>
  <c r="H21" i="3"/>
  <c r="H39" i="3"/>
  <c r="H49" i="3"/>
  <c r="H54" i="3"/>
  <c r="G21" i="3"/>
  <c r="G39" i="3"/>
  <c r="G49" i="3"/>
  <c r="G54" i="3"/>
  <c r="F21" i="3"/>
  <c r="F39" i="3"/>
  <c r="F49" i="3"/>
  <c r="F54" i="3"/>
  <c r="E21" i="3"/>
  <c r="D21" i="3"/>
  <c r="D39" i="3"/>
  <c r="D49" i="3"/>
  <c r="D54" i="3"/>
  <c r="C21" i="3"/>
  <c r="C39" i="3"/>
  <c r="C49" i="3"/>
  <c r="C54" i="3"/>
  <c r="B21" i="3"/>
  <c r="B39" i="3"/>
  <c r="B49" i="3"/>
  <c r="B54" i="3"/>
  <c r="M19" i="3"/>
  <c r="M18" i="3"/>
  <c r="M17" i="3"/>
  <c r="M21" i="3"/>
  <c r="M16" i="3"/>
  <c r="M15" i="3"/>
  <c r="B1" i="3"/>
  <c r="N27" i="7"/>
  <c r="N30" i="7"/>
  <c r="E30" i="7"/>
  <c r="E34" i="7"/>
  <c r="E44" i="7"/>
  <c r="E49" i="7"/>
  <c r="E80" i="9"/>
  <c r="E55" i="9"/>
  <c r="M39" i="3"/>
  <c r="M49" i="3"/>
  <c r="M54" i="3"/>
  <c r="K26" i="5"/>
  <c r="K32" i="5"/>
  <c r="I41" i="5"/>
  <c r="D40" i="4"/>
  <c r="E53" i="9"/>
  <c r="F80" i="9"/>
  <c r="E84" i="9"/>
  <c r="I19" i="5"/>
  <c r="K19" i="5"/>
  <c r="K20" i="5"/>
  <c r="K39" i="5"/>
  <c r="E86" i="9"/>
</calcChain>
</file>

<file path=xl/comments1.xml><?xml version="1.0" encoding="utf-8"?>
<comments xmlns="http://schemas.openxmlformats.org/spreadsheetml/2006/main">
  <authors>
    <author/>
  </authors>
  <commentList>
    <comment ref="B40" authorId="0" shapeId="0">
      <text>
        <r>
          <rPr>
            <sz val="10"/>
            <color rgb="FF000000"/>
            <rFont val="Arial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10"/>
            <color rgb="FF000000"/>
            <rFont val="Arial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  <family val="2"/>
          </rPr>
          <t>GURALKJ:
Insert current fiscal year</t>
        </r>
      </text>
    </comment>
    <comment ref="D8" authorId="0" shapeId="0">
      <text>
        <r>
          <rPr>
            <sz val="10"/>
            <color rgb="FF000000"/>
            <rFont val="Arial"/>
            <family val="2"/>
          </rPr>
          <t xml:space="preserve">all 382,386 object codes ---from school districts and ccdebs
</t>
        </r>
      </text>
    </comment>
    <comment ref="A24" authorId="0" shapeId="0">
      <text>
        <r>
          <rPr>
            <sz val="10"/>
            <color rgb="FF000000"/>
            <rFont val="Arial"/>
            <family val="2"/>
          </rPr>
          <t xml:space="preserve">Include cost of utilities purchased for other entities
</t>
        </r>
      </text>
    </comment>
    <comment ref="K39" authorId="0" shapeId="0">
      <text>
        <r>
          <rPr>
            <sz val="10"/>
            <color rgb="FF000000"/>
            <rFont val="Arial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  <family val="2"/>
          </rPr>
          <t>GURALKJ:
Insert current fiscal year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  <family val="2"/>
          </rPr>
          <t>GURALKJ:
Insert current fiscal year</t>
        </r>
      </text>
    </comment>
    <comment ref="C5" authorId="0" shapeId="0">
      <text>
        <r>
          <rPr>
            <sz val="10"/>
            <color rgb="FF000000"/>
            <rFont val="Arial"/>
            <family val="2"/>
          </rPr>
          <t>GURALKJ: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<sst xmlns="http://schemas.openxmlformats.org/spreadsheetml/2006/main" count="558" uniqueCount="408">
  <si>
    <t>CESA ANNUAL REPORT AND INDIRECT COST WORKSHEET</t>
  </si>
  <si>
    <t>CESA</t>
  </si>
  <si>
    <t>Wisconsin Department of Public Instruction</t>
  </si>
  <si>
    <t xml:space="preserve">Please read carefully the following directions for completing the CESA annual report that is required by  the </t>
  </si>
  <si>
    <t>INSTRUCTIONS:</t>
  </si>
  <si>
    <t>1)-  Complete the Schedule of Revenues, Expenditures, and Changes in Fund Balance.  This schedule is located</t>
  </si>
  <si>
    <t>in the governmental funds tab section of this file. (Please note that additional columns may be added for additional</t>
  </si>
  <si>
    <t>ANNUAL REPORT COVERPAGE</t>
  </si>
  <si>
    <t>1.</t>
  </si>
  <si>
    <t>funds).  The amounts on this schedule should be taken from your general ledger.  Please note that your audit</t>
  </si>
  <si>
    <t>report may have a similar schedule.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</si>
  <si>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</si>
  <si>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</si>
  <si>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Revenues, Expenditures and Changes in Fund Balance (Governmental Funds Tab below).  Please enter the </t>
  </si>
  <si>
    <t>Complete this cover page, print and keep on file with appropriate signatures.</t>
  </si>
  <si>
    <t>"conversion" entries in the GASB # 34 column.</t>
  </si>
  <si>
    <t xml:space="preserve">The GASB # 34 revenues column should be reconciled to the revenues per the "Statement of Revenues, </t>
  </si>
  <si>
    <t>Expenses, and Changes in Net Position" in the audited financials.</t>
  </si>
  <si>
    <t xml:space="preserve">3)-  Complete the expense summary.  See the expense tab below.  The general ledger columns numbers on this </t>
  </si>
  <si>
    <t xml:space="preserve">summary can be taken from the general ledger and should be reconciled to the expenses per the Schedule of Revenues, </t>
  </si>
  <si>
    <t>Expenditures, and Changes in Fund Balance.  Please enter the "conversion" entries in the GASB # 34 Adjustments</t>
  </si>
  <si>
    <t>PI-1523 (Rev. 7-17)</t>
  </si>
  <si>
    <t xml:space="preserve">column.  </t>
  </si>
  <si>
    <t xml:space="preserve">The GASB # 34 expenses column should be reconciled to the "Statement of Revenues, Expenses, and </t>
  </si>
  <si>
    <t>FISCAL YEAR</t>
  </si>
  <si>
    <t>2.</t>
  </si>
  <si>
    <t>2016-17</t>
  </si>
  <si>
    <t>Complete the Excel executable file Annual Report and submit email attachment to:</t>
  </si>
  <si>
    <t>Changes in Net Position" in the audited financials.</t>
  </si>
  <si>
    <t>CESA Annual Report</t>
  </si>
  <si>
    <t>Schedule of Revenues, Expenditures, and Changes in Fund Balance</t>
  </si>
  <si>
    <t>Governmental Funds - Budgetary Basis</t>
  </si>
  <si>
    <t>21/22</t>
  </si>
  <si>
    <t>dpisfsreports@dpi.wi.gov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</si>
  <si>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</si>
  <si>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</si>
  <si>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</si>
  <si>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</si>
  <si>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6)-  Complete the indirect cost summary of expenditures.  See the indirect cost tab below.  Please note that </t>
  </si>
  <si>
    <t>the expenditures reported on this schedule must be before any GASB Statement # 34 conversion entries.</t>
  </si>
  <si>
    <t>80's</t>
  </si>
  <si>
    <t>General</t>
  </si>
  <si>
    <t>Federal</t>
  </si>
  <si>
    <t>Other</t>
  </si>
  <si>
    <t>Education</t>
  </si>
  <si>
    <t>Noneducation</t>
  </si>
  <si>
    <t>State</t>
  </si>
  <si>
    <t>ECIA</t>
  </si>
  <si>
    <t>Handicapped</t>
  </si>
  <si>
    <t>Special</t>
  </si>
  <si>
    <t>Shared</t>
  </si>
  <si>
    <t>Miscellaneous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</si>
  <si>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</si>
  <si>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Capital</t>
  </si>
  <si>
    <t>Projects</t>
  </si>
  <si>
    <t>Administration</t>
  </si>
  <si>
    <t>Services</t>
  </si>
  <si>
    <t>Programs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</si>
  <si>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</si>
  <si>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</si>
  <si>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</si>
  <si>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</si>
  <si>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</si>
  <si>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</si>
  <si>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</si>
  <si>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>8-900</t>
  </si>
  <si>
    <t xml:space="preserve">   Total Revenues</t>
  </si>
  <si>
    <t>Street Address</t>
  </si>
  <si>
    <t>CESA ANNUAL REPORT</t>
  </si>
  <si>
    <t xml:space="preserve">Expenditures: </t>
  </si>
  <si>
    <t xml:space="preserve">  Instruction:</t>
  </si>
  <si>
    <t>City</t>
  </si>
  <si>
    <t>REVENUES</t>
  </si>
  <si>
    <t xml:space="preserve">    Current</t>
  </si>
  <si>
    <t>Zip</t>
  </si>
  <si>
    <t xml:space="preserve">    Capital Outlay</t>
  </si>
  <si>
    <t xml:space="preserve">  Support Services:</t>
  </si>
  <si>
    <t>GENERAL</t>
  </si>
  <si>
    <t>LEDGER</t>
  </si>
  <si>
    <t>GASB 34</t>
  </si>
  <si>
    <t>ADJUSTMENTS</t>
  </si>
  <si>
    <t>From Local Sources</t>
  </si>
  <si>
    <t>Administrative allocation</t>
  </si>
  <si>
    <t>Treasurer for the year ending June 30, 2017</t>
  </si>
  <si>
    <t>Treasurer's Home Address (Street, City, State, Zip)</t>
  </si>
  <si>
    <t xml:space="preserve">  Non-Program:</t>
  </si>
  <si>
    <t xml:space="preserve">   Total Expenditures</t>
  </si>
  <si>
    <t>Treasurer Bond Information</t>
  </si>
  <si>
    <t>Bond Amount</t>
  </si>
  <si>
    <t>Expiration Date Mo./Day/Yr.</t>
  </si>
  <si>
    <t>23x</t>
  </si>
  <si>
    <t>Bonding Co.</t>
  </si>
  <si>
    <t>Shared service fees</t>
  </si>
  <si>
    <t>Cooperative purchasing reimbursements</t>
  </si>
  <si>
    <t>Packaged programs</t>
  </si>
  <si>
    <t>Rentals and other fees</t>
  </si>
  <si>
    <t>Pooled insurance programs</t>
  </si>
  <si>
    <t>Other individuals or organizations</t>
  </si>
  <si>
    <t>290;9x,8x;790</t>
  </si>
  <si>
    <t>Less 900 in 73</t>
  </si>
  <si>
    <t>Investment income</t>
  </si>
  <si>
    <t>Fund 73</t>
  </si>
  <si>
    <t>Long-term debt proceeds</t>
  </si>
  <si>
    <t>Administrator Bond Information</t>
  </si>
  <si>
    <t xml:space="preserve">Excess (Deficiency) of </t>
  </si>
  <si>
    <t xml:space="preserve"> Revenues Over Expenditures</t>
  </si>
  <si>
    <t>Total Local Receipts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</si>
  <si>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</si>
  <si>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</si>
  <si>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</si>
  <si>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From Intermediate Sources</t>
  </si>
  <si>
    <t>position and operations on and for the period ending June 30, 2017.</t>
  </si>
  <si>
    <t>Payments from CESAs</t>
  </si>
  <si>
    <t>Other Financing Sources (Uses)</t>
  </si>
  <si>
    <t xml:space="preserve">    Transfers In</t>
  </si>
  <si>
    <t>Signature of Administrator</t>
  </si>
  <si>
    <t>Date Signed</t>
  </si>
  <si>
    <t xml:space="preserve">    Transfers Out</t>
  </si>
  <si>
    <t>540+590</t>
  </si>
  <si>
    <t>Payments from counties</t>
  </si>
  <si>
    <t xml:space="preserve">   Total Other Financing Sources</t>
  </si>
  <si>
    <t xml:space="preserve">     (Uses) </t>
  </si>
  <si>
    <t>Total Intermediate Sources</t>
  </si>
  <si>
    <t>Signature of Treasurer</t>
  </si>
  <si>
    <t>From State Sources</t>
  </si>
  <si>
    <t>Grants through DPI</t>
  </si>
  <si>
    <t>Signature of Board of Control Chairperson</t>
  </si>
  <si>
    <t>Grants through other state agencies</t>
  </si>
  <si>
    <t>69x</t>
  </si>
  <si>
    <t>State administrative allocation</t>
  </si>
  <si>
    <t>Special education aids</t>
  </si>
  <si>
    <t>Net Change in Fund Balances</t>
  </si>
  <si>
    <t>Total State Sources</t>
  </si>
  <si>
    <t>From Federal Sources</t>
  </si>
  <si>
    <t>Direct federal grants</t>
  </si>
  <si>
    <t>Federal grants through DPI</t>
  </si>
  <si>
    <t>Fund Balance, Beginning of Year</t>
  </si>
  <si>
    <t>Federal grants through other entities</t>
  </si>
  <si>
    <t>Total Federal Sources</t>
  </si>
  <si>
    <t>Fund Balance, End of Year</t>
  </si>
  <si>
    <t>TOTAL ALL REVENUES</t>
  </si>
  <si>
    <t xml:space="preserve">Please note that the total revenues in </t>
  </si>
  <si>
    <t>this column must be reconciled (match)</t>
  </si>
  <si>
    <t xml:space="preserve">the total revenues per the "Schedule of </t>
  </si>
  <si>
    <t>the total revenues per the "Statement of</t>
  </si>
  <si>
    <t>Revenues, Expenditures, and Changes</t>
  </si>
  <si>
    <t>Revenues, Expenses and Changes in</t>
  </si>
  <si>
    <t xml:space="preserve">in Fund Balance. - Governmental Funds-  </t>
  </si>
  <si>
    <t>Net Position" per the audited Financial</t>
  </si>
  <si>
    <t xml:space="preserve">Budgetary Basis" located in the  </t>
  </si>
  <si>
    <t>Statements.</t>
  </si>
  <si>
    <t xml:space="preserve">Governmental Funds tab per this </t>
  </si>
  <si>
    <t>spreadsheet.</t>
  </si>
  <si>
    <t>EMPLOYEE BENEFIT TRUST FUND</t>
  </si>
  <si>
    <t>EXPENDITURES</t>
  </si>
  <si>
    <t>1xx</t>
  </si>
  <si>
    <t>2xx</t>
  </si>
  <si>
    <t>3xx</t>
  </si>
  <si>
    <t>4xx</t>
  </si>
  <si>
    <t>5xx</t>
  </si>
  <si>
    <t>9,6,7xx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</si>
  <si>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</si>
  <si>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</si>
  <si>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</si>
  <si>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</si>
  <si>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</si>
  <si>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</si>
  <si>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Ledger</t>
  </si>
  <si>
    <t>Benefits</t>
  </si>
  <si>
    <t>Supplies</t>
  </si>
  <si>
    <t>Items</t>
  </si>
  <si>
    <t>Expenses</t>
  </si>
  <si>
    <t>Additions</t>
  </si>
  <si>
    <t>Adjustments</t>
  </si>
  <si>
    <t>Instruction</t>
  </si>
  <si>
    <t xml:space="preserve">     Employer Contribution</t>
  </si>
  <si>
    <t>Purchased package instructional service</t>
  </si>
  <si>
    <t xml:space="preserve">     Retiree Contribution</t>
  </si>
  <si>
    <t xml:space="preserve">     Investment Earnings</t>
  </si>
  <si>
    <t>Deductions</t>
  </si>
  <si>
    <t xml:space="preserve">     Post retirement benefit expense</t>
  </si>
  <si>
    <t>Changes in Net Assets</t>
  </si>
  <si>
    <t>CESA provided services</t>
  </si>
  <si>
    <t>Net Position, beginning of year</t>
  </si>
  <si>
    <t>Net Position, end of year</t>
  </si>
  <si>
    <t>1xxxxx</t>
  </si>
  <si>
    <t>Total Instructional Services</t>
  </si>
  <si>
    <t>Support Services</t>
  </si>
  <si>
    <t>Pupil support</t>
  </si>
  <si>
    <t>21xxxx</t>
  </si>
  <si>
    <t>Instructional staff support</t>
  </si>
  <si>
    <t>22xxxx</t>
  </si>
  <si>
    <t>General administration</t>
  </si>
  <si>
    <t>23+24xxxx</t>
  </si>
  <si>
    <t>Maintenance/operations</t>
  </si>
  <si>
    <t>25+26xxxx</t>
  </si>
  <si>
    <t>Schedule of Revenues, Expenses, and Changes in Net Position</t>
  </si>
  <si>
    <t>Internal Service Funds - Budgetary Basis</t>
  </si>
  <si>
    <t>Student transportation</t>
  </si>
  <si>
    <t>80/89</t>
  </si>
  <si>
    <t>83+80+87+716</t>
  </si>
  <si>
    <t>Printing</t>
  </si>
  <si>
    <t>Other support services</t>
  </si>
  <si>
    <t>Delivery</t>
  </si>
  <si>
    <t>Agency</t>
  </si>
  <si>
    <t>and</t>
  </si>
  <si>
    <t>Service</t>
  </si>
  <si>
    <t>Bookkeeping</t>
  </si>
  <si>
    <t>Buildings</t>
  </si>
  <si>
    <t>Insurance</t>
  </si>
  <si>
    <t>Audit</t>
  </si>
  <si>
    <t>Technology</t>
  </si>
  <si>
    <t>Copying</t>
  </si>
  <si>
    <t>Postage</t>
  </si>
  <si>
    <t>Telephone</t>
  </si>
  <si>
    <t>27+3xxxxx+4xxxxx</t>
  </si>
  <si>
    <t>Expense</t>
  </si>
  <si>
    <t>Total Support Services</t>
  </si>
  <si>
    <t xml:space="preserve">  Local Sources:</t>
  </si>
  <si>
    <t xml:space="preserve">    Interfund Payments</t>
  </si>
  <si>
    <t>-</t>
  </si>
  <si>
    <t xml:space="preserve">    Charges for Services</t>
  </si>
  <si>
    <t xml:space="preserve">    Other Local Services</t>
  </si>
  <si>
    <t xml:space="preserve">  Other Sources:</t>
  </si>
  <si>
    <t xml:space="preserve">    Miscellaneous</t>
  </si>
  <si>
    <t>Non-Instructional Services</t>
  </si>
  <si>
    <t xml:space="preserve">Cooperative purchasing- supplies </t>
  </si>
  <si>
    <t>Cooperative purchasing-utilities</t>
  </si>
  <si>
    <t>Cooperative equipment repair</t>
  </si>
  <si>
    <t>Total Non-Instructional Services</t>
  </si>
  <si>
    <t xml:space="preserve">   Total Expenses</t>
  </si>
  <si>
    <t>Facilities Acquisition and Construction</t>
  </si>
  <si>
    <t>Non-Property Expenditures</t>
  </si>
  <si>
    <t>Property Expenditures</t>
  </si>
  <si>
    <t>Equipment</t>
  </si>
  <si>
    <t>Total Facilities Acquisition</t>
  </si>
  <si>
    <t xml:space="preserve"> Revenues Over Expenses</t>
  </si>
  <si>
    <t>Debt Service</t>
  </si>
  <si>
    <t>Principal (CESA Operations)</t>
  </si>
  <si>
    <t>Interest (CESA Operations)</t>
  </si>
  <si>
    <t>Total Debt Service</t>
  </si>
  <si>
    <t>Change in Net Position</t>
  </si>
  <si>
    <t>TOTAL ALL EXPENSES</t>
  </si>
  <si>
    <t>Net Position, Beginning of Year</t>
  </si>
  <si>
    <t>Net Position, End of Year</t>
  </si>
  <si>
    <t xml:space="preserve">Please note that the total </t>
  </si>
  <si>
    <t xml:space="preserve">Please note that the total expenses in </t>
  </si>
  <si>
    <t xml:space="preserve">expenses in this column </t>
  </si>
  <si>
    <t xml:space="preserve">must be reconciled (match) </t>
  </si>
  <si>
    <t>the total expenses per the "Statement of</t>
  </si>
  <si>
    <t xml:space="preserve">the total expenses per the </t>
  </si>
  <si>
    <t>"Schedule of Revenues,</t>
  </si>
  <si>
    <t>Expenditures, and Changes</t>
  </si>
  <si>
    <t xml:space="preserve">in Fund Balance. - Governmental </t>
  </si>
  <si>
    <t xml:space="preserve">Funds-Budgetary Basis" located </t>
  </si>
  <si>
    <t xml:space="preserve">in the Governmental Funds tab </t>
  </si>
  <si>
    <t>per this spreadsheet.</t>
  </si>
  <si>
    <t>Using current fiscal year audited data, enter total cost per individual line item.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</si>
  <si>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</si>
  <si>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</si>
  <si>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</si>
  <si>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</si>
  <si>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</si>
  <si>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</si>
  <si>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</si>
  <si>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COMMON ADJUSTMENTS</t>
  </si>
  <si>
    <t>Fund 25:</t>
  </si>
  <si>
    <t>For indirect cost worksheet purposes all salaries, fringe benefits and travel accounted for in Fund 25</t>
  </si>
  <si>
    <t>are classified as direct costs.  This is based on the assumption that the largest portion of this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</si>
  <si>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</si>
  <si>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</si>
  <si>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</si>
  <si>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Per the indirect cost worksheet, all other objects (900) are classified as direct costs.  If membership</t>
  </si>
  <si>
    <t xml:space="preserve">dues are required to do business effectively they are allowable indirect costs and should be adjusted.  </t>
  </si>
  <si>
    <t>OTHER ADJUSTMENTS:</t>
  </si>
  <si>
    <t>Allowable indirect costs:</t>
  </si>
  <si>
    <t>Legal cost associated with interpretation of laws and regulations</t>
  </si>
  <si>
    <t>Audit cost if not directly charged to federal grants</t>
  </si>
  <si>
    <t>INDIRECT COST RATE PROPOSAL</t>
  </si>
  <si>
    <t>Prepared by:___________________</t>
  </si>
  <si>
    <t>Unemployment insurance for employees whose costs were indirect</t>
  </si>
  <si>
    <t>Todd Kelly</t>
  </si>
  <si>
    <t>Liability, property, fidelity bond premiums and worker’s compensation</t>
  </si>
  <si>
    <t>Judgments against the agency</t>
  </si>
  <si>
    <t xml:space="preserve">FISCAL YEAR </t>
  </si>
  <si>
    <t>Excluded costs that should not be included in the direct or indirect costs:</t>
  </si>
  <si>
    <t>Any intergovernmental payments for transit of aids</t>
  </si>
  <si>
    <t>BASED ON CURRENT FISCAL YEAR EXPENDITURES</t>
  </si>
  <si>
    <t>Inter-fund operating transfers</t>
  </si>
  <si>
    <t>Date: _________________________</t>
  </si>
  <si>
    <t>Capital objects</t>
  </si>
  <si>
    <t>Debt payments</t>
  </si>
  <si>
    <t>These adjustments are not all inclusive.  Please contact the DPI with any questions regarding an</t>
  </si>
  <si>
    <t>adjustment.</t>
  </si>
  <si>
    <t>COST</t>
  </si>
  <si>
    <t>INDIRECT</t>
  </si>
  <si>
    <t>DIRECT</t>
  </si>
  <si>
    <t>EXCLUDED</t>
  </si>
  <si>
    <t>TOTAL</t>
  </si>
  <si>
    <t>CTR</t>
  </si>
  <si>
    <t>FUNCTION</t>
  </si>
  <si>
    <t>OBJECT</t>
  </si>
  <si>
    <t>ACCOUNT NAME</t>
  </si>
  <si>
    <t>RESTRICTED</t>
  </si>
  <si>
    <t>UNRESTRICTED</t>
  </si>
  <si>
    <t>25</t>
  </si>
  <si>
    <t>200 000</t>
  </si>
  <si>
    <t>100</t>
  </si>
  <si>
    <t>SALARIES</t>
  </si>
  <si>
    <t>200</t>
  </si>
  <si>
    <t>EMPLOYE BENEFITS</t>
  </si>
  <si>
    <t>310</t>
  </si>
  <si>
    <t>PERSONAL SERVICES</t>
  </si>
  <si>
    <t>320</t>
  </si>
  <si>
    <t>PROPERTY SERVICES</t>
  </si>
  <si>
    <t>330</t>
  </si>
  <si>
    <t>UTILITIES</t>
  </si>
  <si>
    <t>340</t>
  </si>
  <si>
    <t>TRAVEL</t>
  </si>
  <si>
    <t>350</t>
  </si>
  <si>
    <t>COMMUNICATION</t>
  </si>
  <si>
    <t>360</t>
  </si>
  <si>
    <t>INFORMATION TECHNOLOGY</t>
  </si>
  <si>
    <t>370</t>
  </si>
  <si>
    <t>PAYMENT TO NON-GOVERNMENTAL AGENCIES</t>
  </si>
  <si>
    <t>380</t>
  </si>
  <si>
    <t>INTER-GOVERNMENTAL PAYMENTS FOR SERVICES</t>
  </si>
  <si>
    <t>390</t>
  </si>
  <si>
    <t>INTERFUND PAYMENTS</t>
  </si>
  <si>
    <t>400</t>
  </si>
  <si>
    <t>NON-CAPITAL OBJECTS</t>
  </si>
  <si>
    <t>500</t>
  </si>
  <si>
    <t>CAPITAL OBJECTS</t>
  </si>
  <si>
    <t>600</t>
  </si>
  <si>
    <t>DEBT RETIREMENT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</si>
  <si>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</si>
  <si>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</si>
  <si>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</si>
  <si>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</si>
  <si>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</si>
  <si>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</si>
  <si>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</si>
  <si>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</si>
  <si>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</si>
  <si>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</si>
  <si>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</si>
  <si>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</si>
  <si>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NON-PROGRAM TRANSACTIONS</t>
  </si>
  <si>
    <t>000 000</t>
  </si>
  <si>
    <t>TOTAL GENERAL ADMIN. COST CENTER 25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</si>
  <si>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</si>
  <si>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</si>
  <si>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</si>
  <si>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</si>
  <si>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</si>
  <si>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</si>
  <si>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</si>
  <si>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</si>
  <si>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</si>
  <si>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DEBT SERVICE</t>
  </si>
  <si>
    <t>40</t>
  </si>
  <si>
    <t xml:space="preserve">CAPITAL PROJECTS </t>
  </si>
  <si>
    <t>50</t>
  </si>
  <si>
    <t xml:space="preserve">FOOD SERVICE </t>
  </si>
  <si>
    <t>60</t>
  </si>
  <si>
    <t>INTERNAL SERVICE</t>
  </si>
  <si>
    <t>75</t>
  </si>
  <si>
    <t xml:space="preserve">CASH EQUITY TRUST </t>
  </si>
  <si>
    <t/>
  </si>
  <si>
    <t>80</t>
  </si>
  <si>
    <t xml:space="preserve">DEFERRED CLASSIFICATION </t>
  </si>
  <si>
    <t xml:space="preserve">CESA PACKAGE SERVICES </t>
  </si>
  <si>
    <t>97</t>
  </si>
  <si>
    <t>GEN. EDUCATION SHARED SERV.</t>
  </si>
  <si>
    <t>98</t>
  </si>
  <si>
    <t>GEN. NON-EDUC. SHARED SERV.</t>
  </si>
  <si>
    <t>99</t>
  </si>
  <si>
    <t xml:space="preserve">MISCELLANEOUS </t>
  </si>
  <si>
    <t>UNADJUSTED INDIRECT RATES:</t>
  </si>
  <si>
    <t>COMMON ADJUSTMENTS FROM DIRECT TO INDIRECT:</t>
  </si>
  <si>
    <t>COST CENTER 25 COST OF SUPPORT STAFF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</si>
  <si>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</si>
  <si>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</si>
  <si>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</si>
  <si>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</si>
  <si>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</si>
  <si>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</si>
  <si>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OTHER</t>
  </si>
  <si>
    <t>Business/HR</t>
  </si>
  <si>
    <t>Agency Technology</t>
  </si>
  <si>
    <t>Building</t>
  </si>
  <si>
    <t>Agency Communication</t>
  </si>
  <si>
    <t>EXCLUDED COSTS:</t>
  </si>
  <si>
    <t>INTERGOVERNMENTAL PAYMENT FOR</t>
  </si>
  <si>
    <t>TRANSIT OF AIDS</t>
  </si>
  <si>
    <t>Project 990</t>
  </si>
  <si>
    <t>INTER-FUND OPERATING TRANSFERS</t>
  </si>
  <si>
    <t>418xxx</t>
  </si>
  <si>
    <t>DEBT PAYMENTS</t>
  </si>
  <si>
    <t>ADJUSTED TOTALS</t>
  </si>
  <si>
    <t>ADJUSTED INDIRECT RATES:</t>
  </si>
  <si>
    <t>CESA 6</t>
  </si>
  <si>
    <t>2935 Universal Ct</t>
  </si>
  <si>
    <t>Oshkosh</t>
  </si>
  <si>
    <t>WI</t>
  </si>
  <si>
    <t>Tom Harke</t>
  </si>
  <si>
    <t xml:space="preserve">  10/1/2017</t>
  </si>
  <si>
    <t>Fidelity &amp;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</si>
</sst>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23" x14ac:knownFonts="1">
    <font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0"/>
      <name val="Courier"/>
      <family val="3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Courier"/>
      <family val="3"/>
    </font>
    <font>
      <sz val="10"/>
      <color rgb="FF0000FF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1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/>
    <xf numFmtId="0" fontId="3" fillId="0" borderId="1" xfId="0" applyFont="1" applyBorder="1" applyAlignment="1"/>
    <xf numFmtId="1" fontId="3" fillId="0" borderId="0" xfId="0" applyNumberFormat="1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9" fillId="0" borderId="0" xfId="0" applyFont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 applyAlignment="1">
      <alignment horizontal="center"/>
    </xf>
    <xf numFmtId="0" fontId="3" fillId="0" borderId="6" xfId="0" applyFont="1" applyBorder="1" applyAlignment="1"/>
    <xf numFmtId="0" fontId="13" fillId="0" borderId="0" xfId="0" applyFont="1" applyAlignment="1">
      <alignment horizontal="center"/>
    </xf>
    <xf numFmtId="0" fontId="3" fillId="0" borderId="7" xfId="0" applyFont="1" applyBorder="1" applyAlignment="1"/>
    <xf numFmtId="0" fontId="2" fillId="0" borderId="0" xfId="0" applyFont="1" applyAlignment="1">
      <alignment horizontal="left"/>
    </xf>
    <xf numFmtId="0" fontId="3" fillId="0" borderId="8" xfId="0" applyFont="1" applyBorder="1" applyAlignment="1"/>
    <xf numFmtId="0" fontId="3" fillId="0" borderId="9" xfId="0" applyFont="1" applyBorder="1" applyAlignment="1"/>
    <xf numFmtId="2" fontId="2" fillId="0" borderId="0" xfId="0" applyNumberFormat="1" applyFont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2" fillId="0" borderId="0" xfId="0" applyNumberFormat="1" applyFont="1" applyAlignment="1"/>
    <xf numFmtId="0" fontId="15" fillId="0" borderId="0" xfId="0" applyFont="1" applyAlignment="1"/>
    <xf numFmtId="4" fontId="2" fillId="0" borderId="3" xfId="0" applyNumberFormat="1" applyFont="1" applyBorder="1" applyAlignment="1"/>
    <xf numFmtId="4" fontId="2" fillId="0" borderId="3" xfId="0" applyNumberFormat="1" applyFont="1" applyBorder="1" applyAlignment="1"/>
    <xf numFmtId="4" fontId="2" fillId="0" borderId="1" xfId="0" applyNumberFormat="1" applyFont="1" applyBorder="1" applyAlignment="1"/>
    <xf numFmtId="1" fontId="6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2" fillId="0" borderId="0" xfId="0" applyFont="1" applyAlignment="1">
      <alignment horizontal="right"/>
    </xf>
    <xf numFmtId="37" fontId="2" fillId="3" borderId="0" xfId="0" applyNumberFormat="1" applyFont="1" applyFill="1" applyBorder="1" applyAlignment="1"/>
    <xf numFmtId="37" fontId="2" fillId="0" borderId="0" xfId="0" applyNumberFormat="1" applyFont="1" applyAlignment="1"/>
    <xf numFmtId="0" fontId="2" fillId="3" borderId="0" xfId="0" applyFont="1" applyFill="1" applyBorder="1" applyAlignment="1"/>
    <xf numFmtId="37" fontId="20" fillId="0" borderId="0" xfId="0" applyNumberFormat="1" applyFont="1" applyAlignment="1"/>
    <xf numFmtId="37" fontId="2" fillId="0" borderId="0" xfId="0" applyNumberFormat="1" applyFont="1" applyAlignment="1">
      <alignment horizontal="right"/>
    </xf>
    <xf numFmtId="37" fontId="2" fillId="3" borderId="0" xfId="0" applyNumberFormat="1" applyFont="1" applyFill="1" applyBorder="1" applyAlignment="1">
      <alignment horizontal="right"/>
    </xf>
    <xf numFmtId="37" fontId="2" fillId="3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10" fontId="2" fillId="0" borderId="0" xfId="0" applyNumberFormat="1" applyFont="1" applyAlignment="1"/>
    <xf numFmtId="0" fontId="1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37" fontId="2" fillId="0" borderId="0" xfId="0" applyNumberFormat="1" applyFont="1" applyAlignment="1">
      <alignment horizontal="left"/>
    </xf>
    <xf numFmtId="165" fontId="2" fillId="0" borderId="0" xfId="1" applyNumberFormat="1" applyFont="1" applyAlignment="1"/>
    <xf numFmtId="166" fontId="2" fillId="0" borderId="0" xfId="1" applyNumberFormat="1" applyFont="1" applyAlignment="1"/>
    <xf numFmtId="166" fontId="2" fillId="0" borderId="0" xfId="1" applyNumberFormat="1" applyFont="1" applyAlignment="1">
      <alignment horizontal="right"/>
    </xf>
    <xf numFmtId="165" fontId="17" fillId="0" borderId="0" xfId="1" applyNumberFormat="1" applyFont="1" applyAlignment="1"/>
    <xf numFmtId="166" fontId="17" fillId="0" borderId="0" xfId="1" applyNumberFormat="1" applyFont="1" applyAlignment="1"/>
    <xf numFmtId="166" fontId="12" fillId="0" borderId="0" xfId="1" applyNumberFormat="1" applyFont="1" applyAlignment="1"/>
    <xf numFmtId="166" fontId="2" fillId="0" borderId="12" xfId="1" applyNumberFormat="1" applyFont="1" applyBorder="1" applyAlignment="1"/>
    <xf numFmtId="166" fontId="9" fillId="0" borderId="0" xfId="1" applyNumberFormat="1" applyFont="1" applyAlignment="1"/>
    <xf numFmtId="166" fontId="2" fillId="0" borderId="13" xfId="1" applyNumberFormat="1" applyFont="1" applyBorder="1" applyAlignment="1"/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14" fillId="0" borderId="0" xfId="1" applyNumberFormat="1" applyFont="1" applyAlignment="1"/>
    <xf numFmtId="166" fontId="21" fillId="0" borderId="0" xfId="1" applyNumberFormat="1" applyFont="1" applyAlignment="1"/>
    <xf numFmtId="166" fontId="12" fillId="0" borderId="3" xfId="1" applyNumberFormat="1" applyFont="1" applyBorder="1" applyAlignment="1">
      <alignment horizontal="right"/>
    </xf>
    <xf numFmtId="166" fontId="21" fillId="0" borderId="3" xfId="1" applyNumberFormat="1" applyFont="1" applyBorder="1" applyAlignment="1"/>
    <xf numFmtId="166" fontId="2" fillId="0" borderId="3" xfId="1" applyNumberFormat="1" applyFont="1" applyBorder="1" applyAlignment="1"/>
    <xf numFmtId="166" fontId="12" fillId="0" borderId="0" xfId="1" applyNumberFormat="1" applyFont="1" applyAlignment="1">
      <alignment horizontal="right"/>
    </xf>
    <xf numFmtId="166" fontId="4" fillId="0" borderId="0" xfId="1" applyNumberFormat="1" applyFont="1" applyAlignment="1"/>
    <xf numFmtId="166" fontId="17" fillId="0" borderId="3" xfId="1" applyNumberFormat="1" applyFont="1" applyBorder="1" applyAlignment="1"/>
    <xf numFmtId="166" fontId="14" fillId="0" borderId="0" xfId="1" applyNumberFormat="1" applyFont="1" applyAlignment="1"/>
    <xf numFmtId="166" fontId="22" fillId="0" borderId="0" xfId="1" applyNumberFormat="1" applyFont="1" applyAlignment="1"/>
    <xf numFmtId="166" fontId="2" fillId="0" borderId="1" xfId="1" applyNumberFormat="1" applyFont="1" applyBorder="1" applyAlignment="1"/>
    <xf numFmtId="166" fontId="9" fillId="0" borderId="0" xfId="1" applyNumberFormat="1" applyFont="1"/>
    <xf numFmtId="166" fontId="0" fillId="0" borderId="0" xfId="0" applyNumberFormat="1" applyFont="1" applyAlignment="1"/>
    <xf numFmtId="43" fontId="3" fillId="0" borderId="1" xfId="1" applyFont="1" applyBorder="1" applyAlignment="1"/>
    <xf numFmtId="3" fontId="3" fillId="0" borderId="0" xfId="0" applyNumberFormat="1" applyFont="1" applyAlignment="1"/>
    <xf numFmtId="14" fontId="3" fillId="0" borderId="0" xfId="0" applyNumberFormat="1" applyFont="1" applyAlignment="1"/>
    <xf numFmtId="37" fontId="0" fillId="0" borderId="0" xfId="0" applyNumberFormat="1" applyFont="1" applyAlignment="1"/>
    <xf numFmtId="0" fontId="3" fillId="0" borderId="0" xfId="0" applyFont="1" applyAlignment="1">
      <alignment wrapText="1"/>
    </xf>
    <xf numFmtId="0" fontId="0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19050</xdr:rowOff>
    </xdr:to>
    <xdr:pic>
      <xdr:nvPicPr>
        <xdr:cNvPr id="5137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1504950</xdr:colOff>
      <xdr:row>45</xdr:row>
      <xdr:rowOff>95250</xdr:rowOff>
    </xdr:to>
    <xdr:sp macro="" textlink="">
      <xdr:nvSpPr>
        <xdr:cNvPr id="1044" name="Rectangle 3" hidden="1"/>
        <xdr:cNvSpPr>
          <a:spLocks noSelect="1" noChangeArrowheads="1"/>
        </xdr:cNvSpPr>
      </xdr:nvSpPr>
      <xdr:spPr bwMode="auto">
        <a:xfrm>
          <a:off x="0" y="0"/>
          <a:ext cx="7410450" cy="769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809625</xdr:colOff>
      <xdr:row>45</xdr:row>
      <xdr:rowOff>57150</xdr:rowOff>
    </xdr:to>
    <xdr:sp macro="" textlink="">
      <xdr:nvSpPr>
        <xdr:cNvPr id="3094" name="Rectangle 5" hidden="1"/>
        <xdr:cNvSpPr>
          <a:spLocks noSelect="1" noChangeArrowheads="1"/>
        </xdr:cNvSpPr>
      </xdr:nvSpPr>
      <xdr:spPr bwMode="auto">
        <a:xfrm>
          <a:off x="0" y="0"/>
          <a:ext cx="7400925" cy="771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19050</xdr:colOff>
      <xdr:row>46</xdr:row>
      <xdr:rowOff>0</xdr:rowOff>
    </xdr:to>
    <xdr:sp macro="" textlink="">
      <xdr:nvSpPr>
        <xdr:cNvPr id="2067" name="Rectangle 2" hidden="1"/>
        <xdr:cNvSpPr>
          <a:spLocks noSelect="1" noChangeArrowheads="1"/>
        </xdr:cNvSpPr>
      </xdr:nvSpPr>
      <xdr:spPr bwMode="auto">
        <a:xfrm>
          <a:off x="0" y="0"/>
          <a:ext cx="7400925" cy="770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514350</xdr:colOff>
      <xdr:row>46</xdr:row>
      <xdr:rowOff>57150</xdr:rowOff>
    </xdr:to>
    <xdr:sp macro="" textlink="">
      <xdr:nvSpPr>
        <xdr:cNvPr id="4116" name="Rectangle 3" hidden="1"/>
        <xdr:cNvSpPr>
          <a:spLocks noSelect="1" noChangeArrowheads="1"/>
        </xdr:cNvSpPr>
      </xdr:nvSpPr>
      <xdr:spPr bwMode="auto">
        <a:xfrm>
          <a:off x="0" y="0"/>
          <a:ext cx="7410450" cy="770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pisfsreports@dpi.wi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L28" sqref="L28"/>
    </sheetView>
  </sheetViews>
  <sheetFormatPr defaultColWidth="14.42578125" defaultRowHeight="15" customHeight="1" x14ac:dyDescent="0.2"/>
  <cols>
    <col min="1" max="1" width="6.7109375" customWidth="1"/>
    <col min="2" max="2" width="7.5703125" customWidth="1"/>
    <col min="3" max="3" width="9" customWidth="1"/>
    <col min="4" max="4" width="8.85546875" customWidth="1"/>
    <col min="5" max="5" width="5.42578125" customWidth="1"/>
    <col min="6" max="6" width="7.5703125" customWidth="1"/>
    <col min="7" max="7" width="2.42578125" customWidth="1"/>
    <col min="8" max="8" width="3" customWidth="1"/>
    <col min="9" max="22" width="8.85546875" customWidth="1"/>
    <col min="23" max="26" width="8" customWidth="1"/>
  </cols>
  <sheetData>
    <row r="1" spans="1:26" ht="12.75" customHeight="1" x14ac:dyDescent="0.2">
      <c r="A1" s="2"/>
      <c r="B1" s="2"/>
      <c r="C1" s="3" t="s">
        <v>2</v>
      </c>
      <c r="D1" s="3"/>
      <c r="E1" s="2"/>
      <c r="F1" s="2"/>
      <c r="G1" s="2"/>
      <c r="H1" s="5" t="s">
        <v>4</v>
      </c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2"/>
      <c r="C2" s="5" t="s">
        <v>7</v>
      </c>
      <c r="D2" s="3"/>
      <c r="E2" s="2"/>
      <c r="F2" s="2"/>
      <c r="G2" s="2"/>
      <c r="H2" s="7" t="s">
        <v>8</v>
      </c>
      <c r="I2" s="85" t="s">
        <v>14</v>
      </c>
      <c r="J2" s="86"/>
      <c r="K2" s="86"/>
      <c r="L2" s="86"/>
      <c r="M2" s="86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2"/>
      <c r="C3" s="3" t="s">
        <v>21</v>
      </c>
      <c r="D3" s="3"/>
      <c r="E3" s="2"/>
      <c r="F3" s="2"/>
      <c r="G3" s="2"/>
      <c r="H3" s="2"/>
      <c r="I3" s="86"/>
      <c r="J3" s="86"/>
      <c r="K3" s="86"/>
      <c r="L3" s="86"/>
      <c r="M3" s="86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2"/>
      <c r="B4" s="2"/>
      <c r="C4" s="2"/>
      <c r="D4" s="2"/>
      <c r="E4" s="2"/>
      <c r="F4" s="2"/>
      <c r="G4" s="2"/>
      <c r="H4" s="7" t="s">
        <v>25</v>
      </c>
      <c r="I4" s="85" t="s">
        <v>27</v>
      </c>
      <c r="J4" s="86"/>
      <c r="K4" s="86"/>
      <c r="L4" s="86"/>
      <c r="M4" s="86"/>
      <c r="N4" s="7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2"/>
      <c r="B5" s="2"/>
      <c r="C5" s="2"/>
      <c r="D5" s="2"/>
      <c r="E5" s="2"/>
      <c r="F5" s="2"/>
      <c r="G5" s="2"/>
      <c r="H5" s="7"/>
      <c r="I5" s="86"/>
      <c r="J5" s="86"/>
      <c r="K5" s="86"/>
      <c r="L5" s="86"/>
      <c r="M5" s="86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2"/>
      <c r="C6" s="2"/>
      <c r="D6" s="2"/>
      <c r="E6" s="2"/>
      <c r="F6" s="2"/>
      <c r="G6" s="2"/>
      <c r="H6" s="3"/>
      <c r="I6" s="12" t="s">
        <v>33</v>
      </c>
      <c r="J6" s="3"/>
      <c r="K6" s="2"/>
      <c r="L6" s="7"/>
      <c r="M6" s="7"/>
      <c r="N6" s="7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">
      <c r="A7" s="14"/>
      <c r="B7" s="3"/>
      <c r="C7" s="3"/>
      <c r="D7" s="3"/>
      <c r="E7" s="3"/>
      <c r="F7" s="3"/>
      <c r="G7" s="3"/>
      <c r="H7" s="3"/>
      <c r="I7" s="3" t="s">
        <v>52</v>
      </c>
      <c r="J7" s="3"/>
      <c r="K7" s="3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">
      <c r="A8" s="17"/>
      <c r="B8" s="18"/>
      <c r="C8" s="18"/>
      <c r="D8" s="18"/>
      <c r="E8" s="18"/>
      <c r="F8" s="18"/>
      <c r="G8" s="18"/>
      <c r="H8" s="3"/>
      <c r="I8" s="3"/>
      <c r="J8" s="3"/>
      <c r="K8" s="3"/>
      <c r="L8" s="7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1.25" customHeight="1" x14ac:dyDescent="0.2">
      <c r="A9" s="3" t="s">
        <v>1</v>
      </c>
      <c r="B9" s="19"/>
      <c r="C9" s="3"/>
      <c r="D9" s="3"/>
      <c r="E9" s="3"/>
      <c r="F9" s="3"/>
      <c r="G9" s="3"/>
      <c r="H9" s="20"/>
      <c r="I9" s="20"/>
      <c r="J9" s="20"/>
      <c r="K9" s="20"/>
      <c r="L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1.25" customHeight="1" x14ac:dyDescent="0.2">
      <c r="A10" s="3"/>
      <c r="B10" s="3">
        <v>6</v>
      </c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1.25" customHeight="1" x14ac:dyDescent="0.2">
      <c r="A11" s="18" t="s">
        <v>401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 x14ac:dyDescent="0.2">
      <c r="A14" s="21" t="s">
        <v>402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">
      <c r="A15" s="3" t="s">
        <v>71</v>
      </c>
      <c r="B15" s="3"/>
      <c r="C15" s="3"/>
      <c r="D15" s="3"/>
      <c r="E15" s="3"/>
      <c r="F15" s="3"/>
      <c r="G15" s="3"/>
      <c r="H15" s="3"/>
      <c r="I15" s="3"/>
      <c r="J15" s="23" t="s">
        <v>46</v>
      </c>
      <c r="K15" s="24"/>
      <c r="L15" s="23" t="s">
        <v>74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26"/>
      <c r="K16" s="3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 x14ac:dyDescent="0.2">
      <c r="A17" s="18" t="s">
        <v>403</v>
      </c>
      <c r="B17" s="18"/>
      <c r="C17" s="18"/>
      <c r="D17" s="18"/>
      <c r="E17" s="18"/>
      <c r="F17" s="18"/>
      <c r="G17" s="18"/>
      <c r="H17" s="18"/>
      <c r="I17" s="18"/>
      <c r="J17" s="28" t="s">
        <v>404</v>
      </c>
      <c r="K17" s="18"/>
      <c r="L17" s="28">
        <v>54904</v>
      </c>
      <c r="M17" s="1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">
      <c r="A18" s="3" t="s">
        <v>83</v>
      </c>
      <c r="B18" s="3"/>
      <c r="C18" s="3"/>
      <c r="D18" s="3"/>
      <c r="E18" s="3"/>
      <c r="F18" s="3"/>
      <c r="G18" s="20"/>
      <c r="H18" s="30" t="s">
        <v>84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 x14ac:dyDescent="0.2">
      <c r="A19" s="3"/>
      <c r="B19" s="3"/>
      <c r="C19" s="3"/>
      <c r="D19" s="3"/>
      <c r="E19" s="3"/>
      <c r="F19" s="3"/>
      <c r="G19" s="3"/>
      <c r="H19" s="2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 x14ac:dyDescent="0.2">
      <c r="A20" s="21" t="s">
        <v>405</v>
      </c>
      <c r="B20" s="21"/>
      <c r="C20" s="21"/>
      <c r="D20" s="21"/>
      <c r="E20" s="21"/>
      <c r="F20" s="21"/>
      <c r="G20" s="21"/>
      <c r="H20" s="31"/>
      <c r="I20" s="21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">
      <c r="A21" s="3"/>
      <c r="B21" s="3"/>
      <c r="C21" s="3"/>
      <c r="D21" s="3"/>
      <c r="E21" s="3"/>
      <c r="F21" s="5" t="s">
        <v>87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 x14ac:dyDescent="0.2">
      <c r="A22" s="3" t="s">
        <v>88</v>
      </c>
      <c r="B22" s="33"/>
      <c r="C22" s="3" t="s">
        <v>89</v>
      </c>
      <c r="D22" s="3"/>
      <c r="E22" s="33"/>
      <c r="F22" s="3" t="s">
        <v>91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1.25" customHeight="1" x14ac:dyDescent="0.2">
      <c r="A23" s="82">
        <v>250000</v>
      </c>
      <c r="B23" s="33"/>
      <c r="C23" s="83">
        <v>43009</v>
      </c>
      <c r="D23" s="3"/>
      <c r="E23" s="33"/>
      <c r="F23" s="3" t="s">
        <v>407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">
      <c r="A24" s="81"/>
      <c r="B24" s="34"/>
      <c r="C24" s="18"/>
      <c r="D24" s="18"/>
      <c r="E24" s="34"/>
      <c r="F24" s="18"/>
      <c r="G24" s="18"/>
      <c r="H24" s="18"/>
      <c r="I24" s="18"/>
      <c r="J24" s="18"/>
      <c r="K24" s="18"/>
      <c r="L24" s="18"/>
      <c r="M24" s="1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">
      <c r="A25" s="3"/>
      <c r="B25" s="3"/>
      <c r="C25" s="3"/>
      <c r="D25" s="3"/>
      <c r="E25" s="3"/>
      <c r="F25" s="5" t="s">
        <v>103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 x14ac:dyDescent="0.2">
      <c r="A26" s="3" t="s">
        <v>88</v>
      </c>
      <c r="B26" s="33"/>
      <c r="C26" s="3" t="s">
        <v>89</v>
      </c>
      <c r="D26" s="3"/>
      <c r="E26" s="33"/>
      <c r="F26" s="3" t="s">
        <v>91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 x14ac:dyDescent="0.2">
      <c r="A27" s="82">
        <v>250000</v>
      </c>
      <c r="B27" s="33"/>
      <c r="C27" s="3" t="s">
        <v>406</v>
      </c>
      <c r="D27" s="3"/>
      <c r="E27" s="33"/>
      <c r="F27" s="3" t="s">
        <v>407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 x14ac:dyDescent="0.2">
      <c r="A28" s="18"/>
      <c r="B28" s="34"/>
      <c r="C28" s="18"/>
      <c r="D28" s="18"/>
      <c r="E28" s="34"/>
      <c r="F28" s="18"/>
      <c r="G28" s="18"/>
      <c r="H28" s="18"/>
      <c r="I28" s="18"/>
      <c r="J28" s="18"/>
      <c r="K28" s="18"/>
      <c r="L28" s="18"/>
      <c r="M28" s="1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">
      <c r="A29" s="5" t="s">
        <v>107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 x14ac:dyDescent="0.2">
      <c r="A30" s="3" t="s">
        <v>108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 x14ac:dyDescent="0.2">
      <c r="A31" s="3" t="s">
        <v>109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 x14ac:dyDescent="0.2">
      <c r="A32" s="21" t="s">
        <v>111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">
      <c r="A33" s="3" t="s">
        <v>115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3" t="s">
        <v>116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1"/>
      <c r="M35" s="2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">
      <c r="A36" s="3" t="s">
        <v>123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6" t="s">
        <v>116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2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1"/>
      <c r="M38" s="2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">
      <c r="A39" s="3" t="s">
        <v>126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6" t="s">
        <v>116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8"/>
      <c r="M41" s="1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">
      <c r="A44" s="3"/>
      <c r="B44" s="3"/>
      <c r="C44" s="3"/>
      <c r="D44" s="3"/>
      <c r="E44" s="3"/>
      <c r="F44" s="3"/>
      <c r="G44" s="3"/>
      <c r="H44" s="3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 x14ac:dyDescent="0.2">
      <c r="A45" s="3"/>
      <c r="B45" s="3"/>
      <c r="C45" s="3"/>
      <c r="D45" s="3"/>
      <c r="E45" s="3"/>
      <c r="F45" s="3"/>
      <c r="G45" s="3"/>
      <c r="H45" s="3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 x14ac:dyDescent="0.2">
      <c r="A46" s="3"/>
      <c r="B46" s="3"/>
      <c r="C46" s="3"/>
      <c r="D46" s="36"/>
      <c r="E46" s="7"/>
      <c r="F46" s="7"/>
      <c r="G46" s="7"/>
      <c r="H46" s="7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I2:M3"/>
    <mergeCell ref="I4:M5"/>
  </mergeCells>
  <hyperlinks>
    <hyperlink ref="I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 x14ac:dyDescent="0.2"/>
  <cols>
    <col min="1" max="3" width="5.5703125" customWidth="1"/>
    <col min="4" max="26" width="8" customWidth="1"/>
  </cols>
  <sheetData>
    <row r="1" spans="1:12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x14ac:dyDescent="0.2">
      <c r="A4" s="4" t="s">
        <v>3</v>
      </c>
      <c r="B4" s="4"/>
      <c r="C4" s="4"/>
      <c r="D4" s="4"/>
      <c r="E4" s="2"/>
      <c r="F4" s="2"/>
      <c r="G4" s="2"/>
      <c r="H4" s="2"/>
      <c r="I4" s="2"/>
      <c r="J4" s="2"/>
      <c r="K4" s="2"/>
      <c r="L4" s="2"/>
    </row>
    <row r="5" spans="1:12" ht="12.75" customHeight="1" x14ac:dyDescent="0.2">
      <c r="A5" s="4"/>
      <c r="B5" s="4" t="s">
        <v>2</v>
      </c>
      <c r="C5" s="4"/>
      <c r="D5" s="4"/>
      <c r="E5" s="2"/>
      <c r="F5" s="2"/>
      <c r="G5" s="2"/>
      <c r="H5" s="2"/>
      <c r="I5" s="2"/>
      <c r="J5" s="2"/>
      <c r="K5" s="2"/>
      <c r="L5" s="2"/>
    </row>
    <row r="6" spans="1:12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 x14ac:dyDescent="0.2">
      <c r="A7" s="2"/>
      <c r="B7" s="2" t="s">
        <v>5</v>
      </c>
      <c r="C7" s="4"/>
      <c r="D7" s="2"/>
      <c r="E7" s="2"/>
      <c r="F7" s="2"/>
      <c r="G7" s="2"/>
      <c r="H7" s="2"/>
      <c r="I7" s="2"/>
      <c r="J7" s="2"/>
      <c r="K7" s="2"/>
      <c r="L7" s="2"/>
    </row>
    <row r="8" spans="1:12" ht="12.75" customHeight="1" x14ac:dyDescent="0.2">
      <c r="A8" s="2"/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 customHeight="1" x14ac:dyDescent="0.2">
      <c r="A9" s="2"/>
      <c r="B9" s="2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 customHeight="1" x14ac:dyDescent="0.2">
      <c r="A10" s="2"/>
      <c r="B10" s="2" t="s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 customHeight="1" x14ac:dyDescent="0.2">
      <c r="A13" s="2"/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 customHeight="1" x14ac:dyDescent="0.2">
      <c r="A14" s="2"/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 customHeight="1" x14ac:dyDescent="0.2">
      <c r="A15" s="2"/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 customHeight="1" x14ac:dyDescent="0.2">
      <c r="A16" s="2"/>
      <c r="B16" s="2" t="s">
        <v>15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 customHeight="1" x14ac:dyDescent="0.2">
      <c r="A18" s="2"/>
      <c r="B18" s="4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 customHeight="1" x14ac:dyDescent="0.2">
      <c r="A19" s="2"/>
      <c r="B19" s="4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 customHeight="1" x14ac:dyDescent="0.2">
      <c r="A22" s="2"/>
      <c r="B22" s="2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 customHeight="1" x14ac:dyDescent="0.2">
      <c r="A23" s="2"/>
      <c r="B23" s="2" t="s">
        <v>19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 customHeight="1" x14ac:dyDescent="0.2">
      <c r="A24" s="2"/>
      <c r="B24" s="2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 customHeight="1" x14ac:dyDescent="0.2">
      <c r="A25" s="2"/>
      <c r="B25" s="2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 customHeight="1" x14ac:dyDescent="0.2">
      <c r="A27" s="2"/>
      <c r="B27" s="4" t="s">
        <v>23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 customHeight="1" x14ac:dyDescent="0.2">
      <c r="A28" s="2"/>
      <c r="B28" s="4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"/>
    </row>
    <row r="31" spans="1:12" ht="12.75" customHeight="1" x14ac:dyDescent="0.2">
      <c r="A31" s="11"/>
      <c r="B31" s="2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 customHeight="1" x14ac:dyDescent="0.2">
      <c r="A32" s="11"/>
      <c r="B32" s="2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 customHeight="1" x14ac:dyDescent="0.2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 customHeight="1" x14ac:dyDescent="0.2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 customHeight="1" x14ac:dyDescent="0.2">
      <c r="A35" s="11"/>
      <c r="B35" s="2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 customHeight="1" x14ac:dyDescent="0.2">
      <c r="A36" s="11"/>
      <c r="B36" s="2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 customHeight="1" x14ac:dyDescent="0.2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 customHeight="1" x14ac:dyDescent="0.2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 customHeight="1" x14ac:dyDescent="0.2">
      <c r="A39" s="11"/>
      <c r="B39" s="2" t="s">
        <v>38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 customHeight="1" x14ac:dyDescent="0.2">
      <c r="A40" s="11"/>
      <c r="B40" s="2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customHeight="1" x14ac:dyDescent="0.2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 customHeight="1" x14ac:dyDescent="0.2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 customHeight="1" x14ac:dyDescent="0.2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customHeight="1" x14ac:dyDescent="0.2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customHeight="1" x14ac:dyDescent="0.2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 customHeight="1" x14ac:dyDescent="0.2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 customHeight="1" x14ac:dyDescent="0.2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 customHeight="1" x14ac:dyDescent="0.2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1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 customHeight="1" x14ac:dyDescent="0.2"/>
    <row r="51" spans="1:11" ht="12.75" customHeight="1" x14ac:dyDescent="0.2"/>
    <row r="52" spans="1:11" ht="12.75" customHeight="1" x14ac:dyDescent="0.2"/>
    <row r="53" spans="1:11" ht="12.75" customHeight="1" x14ac:dyDescent="0.2"/>
    <row r="54" spans="1:11" ht="12.75" customHeight="1" x14ac:dyDescent="0.2"/>
    <row r="55" spans="1:11" ht="12.75" customHeight="1" x14ac:dyDescent="0.2"/>
    <row r="56" spans="1:11" ht="12.75" customHeight="1" x14ac:dyDescent="0.2"/>
    <row r="57" spans="1:11" ht="12.75" customHeight="1" x14ac:dyDescent="0.2"/>
    <row r="58" spans="1:11" ht="12.75" customHeight="1" x14ac:dyDescent="0.2"/>
    <row r="59" spans="1:11" ht="12.75" customHeight="1" x14ac:dyDescent="0.2"/>
    <row r="60" spans="1:11" ht="12.75" customHeight="1" x14ac:dyDescent="0.2"/>
    <row r="61" spans="1:11" ht="12.75" customHeight="1" x14ac:dyDescent="0.2"/>
    <row r="62" spans="1:11" ht="12.75" customHeight="1" x14ac:dyDescent="0.2"/>
    <row r="63" spans="1:11" ht="12.75" customHeight="1" x14ac:dyDescent="0.2"/>
    <row r="64" spans="1:1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topLeftCell="A7" workbookViewId="0">
      <selection activeCell="J33" sqref="J33"/>
    </sheetView>
  </sheetViews>
  <sheetFormatPr defaultColWidth="14.42578125" defaultRowHeight="15" customHeight="1" x14ac:dyDescent="0.2"/>
  <cols>
    <col min="1" max="1" width="30.7109375" customWidth="1"/>
    <col min="2" max="2" width="9.140625" bestFit="1" customWidth="1"/>
    <col min="3" max="3" width="10.42578125" bestFit="1" customWidth="1"/>
    <col min="4" max="4" width="11.7109375" customWidth="1"/>
    <col min="5" max="5" width="12.85546875" customWidth="1"/>
    <col min="6" max="6" width="14.28515625" customWidth="1"/>
    <col min="7" max="7" width="13.140625" customWidth="1"/>
    <col min="8" max="8" width="10.42578125" bestFit="1" customWidth="1"/>
    <col min="9" max="9" width="12.28515625" customWidth="1"/>
    <col min="10" max="10" width="12.85546875" customWidth="1"/>
    <col min="11" max="11" width="9.5703125" bestFit="1" customWidth="1"/>
    <col min="12" max="12" width="5.7109375" customWidth="1"/>
    <col min="13" max="13" width="16.7109375" customWidth="1"/>
    <col min="14" max="26" width="8" customWidth="1"/>
  </cols>
  <sheetData>
    <row r="1" spans="1:14" ht="18" customHeight="1" x14ac:dyDescent="0.25">
      <c r="A1" s="6" t="s">
        <v>1</v>
      </c>
      <c r="B1" s="8">
        <f>'Signature Page'!$B$10</f>
        <v>6</v>
      </c>
    </row>
    <row r="2" spans="1:14" ht="18" customHeight="1" x14ac:dyDescent="0.25">
      <c r="A2" s="6" t="s">
        <v>24</v>
      </c>
      <c r="B2" s="9" t="s">
        <v>26</v>
      </c>
    </row>
    <row r="3" spans="1:14" ht="12.75" customHeight="1" x14ac:dyDescent="0.2"/>
    <row r="4" spans="1:14" ht="18" customHeight="1" x14ac:dyDescent="0.25">
      <c r="F4" s="10" t="s">
        <v>29</v>
      </c>
    </row>
    <row r="5" spans="1:14" ht="18" customHeight="1" x14ac:dyDescent="0.25">
      <c r="F5" s="10" t="s">
        <v>30</v>
      </c>
    </row>
    <row r="6" spans="1:14" ht="18" customHeight="1" x14ac:dyDescent="0.25">
      <c r="F6" s="10" t="s">
        <v>31</v>
      </c>
    </row>
    <row r="7" spans="1:14" ht="12.75" customHeight="1" x14ac:dyDescent="0.2"/>
    <row r="8" spans="1:14" ht="12.75" customHeight="1" x14ac:dyDescent="0.2">
      <c r="B8" s="13" t="s">
        <v>32</v>
      </c>
      <c r="C8" s="13">
        <v>29</v>
      </c>
      <c r="D8" s="13">
        <v>24</v>
      </c>
      <c r="E8" s="13">
        <v>25</v>
      </c>
      <c r="F8" s="13">
        <v>27</v>
      </c>
      <c r="G8" s="13">
        <v>60</v>
      </c>
      <c r="H8" s="13">
        <v>97</v>
      </c>
      <c r="I8" s="13">
        <v>98</v>
      </c>
      <c r="J8" s="13" t="s">
        <v>40</v>
      </c>
      <c r="K8" s="13">
        <v>73</v>
      </c>
    </row>
    <row r="9" spans="1:14" ht="12.75" customHeight="1" x14ac:dyDescent="0.2">
      <c r="H9" s="15" t="s">
        <v>41</v>
      </c>
      <c r="I9" s="15" t="s">
        <v>41</v>
      </c>
    </row>
    <row r="10" spans="1:14" ht="12.75" customHeight="1" x14ac:dyDescent="0.2">
      <c r="B10" s="15"/>
      <c r="C10" s="15" t="s">
        <v>42</v>
      </c>
      <c r="D10" s="15" t="s">
        <v>42</v>
      </c>
      <c r="G10" s="15" t="s">
        <v>43</v>
      </c>
      <c r="H10" s="15" t="s">
        <v>44</v>
      </c>
      <c r="I10" s="15" t="s">
        <v>45</v>
      </c>
    </row>
    <row r="11" spans="1:14" ht="12.75" customHeight="1" x14ac:dyDescent="0.2">
      <c r="B11" s="15" t="s">
        <v>46</v>
      </c>
      <c r="C11" s="15" t="s">
        <v>47</v>
      </c>
      <c r="D11" s="15" t="s">
        <v>48</v>
      </c>
      <c r="E11" s="15" t="s">
        <v>41</v>
      </c>
      <c r="F11" s="15" t="s">
        <v>49</v>
      </c>
      <c r="G11" s="15" t="s">
        <v>49</v>
      </c>
      <c r="H11" s="15" t="s">
        <v>50</v>
      </c>
      <c r="I11" s="15" t="s">
        <v>50</v>
      </c>
      <c r="J11" s="15" t="s">
        <v>51</v>
      </c>
      <c r="K11" s="15" t="s">
        <v>53</v>
      </c>
    </row>
    <row r="12" spans="1:14" ht="12.75" customHeight="1" x14ac:dyDescent="0.2">
      <c r="B12" s="16" t="s">
        <v>54</v>
      </c>
      <c r="C12" s="16" t="s">
        <v>54</v>
      </c>
      <c r="D12" s="16" t="s">
        <v>54</v>
      </c>
      <c r="E12" s="16" t="s">
        <v>55</v>
      </c>
      <c r="F12" s="16" t="s">
        <v>44</v>
      </c>
      <c r="G12" s="16" t="s">
        <v>54</v>
      </c>
      <c r="H12" s="16" t="s">
        <v>56</v>
      </c>
      <c r="I12" s="16" t="s">
        <v>56</v>
      </c>
      <c r="J12" s="16" t="s">
        <v>57</v>
      </c>
      <c r="K12" s="16" t="s">
        <v>54</v>
      </c>
      <c r="M12" s="16" t="s">
        <v>58</v>
      </c>
    </row>
    <row r="13" spans="1:14" ht="12.75" customHeight="1" x14ac:dyDescent="0.2"/>
    <row r="14" spans="1:14" ht="12.75" customHeight="1" x14ac:dyDescent="0.2">
      <c r="A14" s="4" t="s">
        <v>59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4" ht="12.75" customHeight="1" x14ac:dyDescent="0.2">
      <c r="A15" s="2" t="s">
        <v>60</v>
      </c>
      <c r="B15" s="61"/>
      <c r="C15" s="64">
        <v>11391</v>
      </c>
      <c r="D15" s="61"/>
      <c r="E15" s="64">
        <v>224870</v>
      </c>
      <c r="F15" s="64">
        <v>5547951</v>
      </c>
      <c r="G15" s="61"/>
      <c r="H15" s="64">
        <v>1442960</v>
      </c>
      <c r="I15" s="64">
        <v>7145590</v>
      </c>
      <c r="J15" s="64">
        <v>2058241</v>
      </c>
      <c r="K15" s="64"/>
      <c r="L15" s="61"/>
      <c r="M15" s="61">
        <f>SUM(B15:K15)</f>
        <v>16431003</v>
      </c>
      <c r="N15" s="13">
        <v>200</v>
      </c>
    </row>
    <row r="16" spans="1:14" ht="12.75" customHeight="1" x14ac:dyDescent="0.2">
      <c r="A16" s="2" t="s">
        <v>61</v>
      </c>
      <c r="B16" s="64">
        <v>92279</v>
      </c>
      <c r="C16" s="61"/>
      <c r="D16" s="64">
        <v>489743</v>
      </c>
      <c r="E16" s="64">
        <v>141</v>
      </c>
      <c r="F16" s="64">
        <v>79860</v>
      </c>
      <c r="G16" s="61"/>
      <c r="H16" s="64">
        <v>159519</v>
      </c>
      <c r="I16" s="64">
        <v>2208685</v>
      </c>
      <c r="J16" s="64">
        <v>6100</v>
      </c>
      <c r="K16" s="61"/>
      <c r="L16" s="61"/>
      <c r="M16" s="61">
        <f>SUM(B16:K16)</f>
        <v>3036327</v>
      </c>
      <c r="N16" s="13">
        <v>500</v>
      </c>
    </row>
    <row r="17" spans="1:14" ht="12.75" customHeight="1" x14ac:dyDescent="0.2">
      <c r="A17" s="2" t="s">
        <v>62</v>
      </c>
      <c r="B17" s="64">
        <v>47884</v>
      </c>
      <c r="C17" s="64">
        <v>415276</v>
      </c>
      <c r="D17" s="61"/>
      <c r="E17" s="61"/>
      <c r="F17" s="64">
        <v>2000</v>
      </c>
      <c r="G17" s="61"/>
      <c r="H17" s="64">
        <v>813967</v>
      </c>
      <c r="I17" s="64">
        <v>3415328</v>
      </c>
      <c r="J17" s="64">
        <v>1200</v>
      </c>
      <c r="K17" s="61"/>
      <c r="L17" s="61"/>
      <c r="M17" s="61">
        <f>SUM(B17:K17)</f>
        <v>4695655</v>
      </c>
      <c r="N17" s="13">
        <v>600</v>
      </c>
    </row>
    <row r="18" spans="1:14" ht="12.75" customHeight="1" x14ac:dyDescent="0.2">
      <c r="A18" s="2" t="s">
        <v>63</v>
      </c>
      <c r="B18" s="61"/>
      <c r="C18" s="64">
        <v>758891</v>
      </c>
      <c r="D18" s="64">
        <v>1081123</v>
      </c>
      <c r="E18" s="61"/>
      <c r="F18" s="61"/>
      <c r="G18" s="61"/>
      <c r="H18" s="64">
        <v>90000</v>
      </c>
      <c r="I18" s="64">
        <v>3359</v>
      </c>
      <c r="J18" s="61"/>
      <c r="K18" s="61"/>
      <c r="L18" s="61"/>
      <c r="M18" s="61">
        <f>SUM(B18:K18)</f>
        <v>1933373</v>
      </c>
      <c r="N18" s="13">
        <v>700</v>
      </c>
    </row>
    <row r="19" spans="1:14" ht="12.75" customHeight="1" x14ac:dyDescent="0.2">
      <c r="A19" s="2" t="s">
        <v>64</v>
      </c>
      <c r="B19" s="61"/>
      <c r="C19" s="61"/>
      <c r="D19" s="61"/>
      <c r="E19" s="64">
        <v>7592</v>
      </c>
      <c r="F19" s="61"/>
      <c r="G19" s="61"/>
      <c r="H19" s="61"/>
      <c r="I19" s="64">
        <v>90743</v>
      </c>
      <c r="J19" s="64">
        <v>10497</v>
      </c>
      <c r="K19" s="61"/>
      <c r="L19" s="61"/>
      <c r="M19" s="61">
        <f>SUM(B19:K19)</f>
        <v>108832</v>
      </c>
      <c r="N19" s="13" t="s">
        <v>65</v>
      </c>
    </row>
    <row r="20" spans="1:14" ht="12.75" customHeight="1" x14ac:dyDescent="0.2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4" ht="12.75" customHeight="1" x14ac:dyDescent="0.2">
      <c r="A21" s="2" t="s">
        <v>66</v>
      </c>
      <c r="B21" s="63">
        <f t="shared" ref="B21:K21" si="0">SUM(B15:B19)</f>
        <v>140163</v>
      </c>
      <c r="C21" s="63">
        <f t="shared" si="0"/>
        <v>1185558</v>
      </c>
      <c r="D21" s="63">
        <f t="shared" si="0"/>
        <v>1570866</v>
      </c>
      <c r="E21" s="63">
        <f t="shared" si="0"/>
        <v>232603</v>
      </c>
      <c r="F21" s="63">
        <f t="shared" si="0"/>
        <v>5629811</v>
      </c>
      <c r="G21" s="63">
        <f t="shared" si="0"/>
        <v>0</v>
      </c>
      <c r="H21" s="63">
        <f t="shared" si="0"/>
        <v>2506446</v>
      </c>
      <c r="I21" s="63">
        <f t="shared" si="0"/>
        <v>12863705</v>
      </c>
      <c r="J21" s="63">
        <f t="shared" si="0"/>
        <v>2076038</v>
      </c>
      <c r="K21" s="63">
        <f t="shared" si="0"/>
        <v>0</v>
      </c>
      <c r="L21" s="63"/>
      <c r="M21" s="63">
        <f>SUM(M15:M19)</f>
        <v>26205190</v>
      </c>
    </row>
    <row r="22" spans="1:14" ht="12.75" customHeight="1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4" ht="12.75" customHeight="1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4" ht="12.75" customHeight="1" x14ac:dyDescent="0.2">
      <c r="A24" s="4" t="s">
        <v>69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4" ht="12.75" customHeight="1" x14ac:dyDescent="0.2">
      <c r="A25" s="2" t="s">
        <v>70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1"/>
    </row>
    <row r="26" spans="1:14" ht="12.75" customHeight="1" x14ac:dyDescent="0.2">
      <c r="A26" s="2" t="s">
        <v>73</v>
      </c>
      <c r="B26" s="62"/>
      <c r="C26" s="62"/>
      <c r="D26" s="62"/>
      <c r="E26" s="62"/>
      <c r="F26" s="62">
        <v>2568127</v>
      </c>
      <c r="G26" s="62"/>
      <c r="H26" s="62"/>
      <c r="I26" s="62">
        <v>1248637</v>
      </c>
      <c r="J26" s="62"/>
      <c r="K26" s="62"/>
      <c r="L26" s="62"/>
      <c r="M26" s="61">
        <f>SUM(B26:K26)</f>
        <v>3816764</v>
      </c>
    </row>
    <row r="27" spans="1:14" ht="12.75" customHeight="1" x14ac:dyDescent="0.2">
      <c r="A27" s="2" t="s">
        <v>75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1">
        <f>SUM(B27:K27)</f>
        <v>0</v>
      </c>
    </row>
    <row r="28" spans="1:14" ht="12.75" customHeight="1" x14ac:dyDescent="0.2">
      <c r="A28" s="2" t="s">
        <v>76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1"/>
    </row>
    <row r="29" spans="1:14" ht="12.75" customHeight="1" x14ac:dyDescent="0.2">
      <c r="A29" s="2" t="s">
        <v>73</v>
      </c>
      <c r="B29" s="62">
        <v>101258</v>
      </c>
      <c r="C29" s="62">
        <v>1134004</v>
      </c>
      <c r="D29" s="62">
        <v>1455325</v>
      </c>
      <c r="E29" s="62">
        <v>881962</v>
      </c>
      <c r="F29" s="62">
        <v>2347310</v>
      </c>
      <c r="G29" s="62"/>
      <c r="H29" s="62">
        <v>1389812</v>
      </c>
      <c r="I29" s="62">
        <v>9835949</v>
      </c>
      <c r="J29" s="62">
        <v>1451256</v>
      </c>
      <c r="K29" s="62"/>
      <c r="L29" s="62"/>
      <c r="M29" s="79">
        <f>SUM(B29:K29)</f>
        <v>18596876</v>
      </c>
    </row>
    <row r="30" spans="1:14" ht="12.75" customHeight="1" x14ac:dyDescent="0.2">
      <c r="A30" s="2" t="s">
        <v>75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1">
        <f>SUM(B30:K30)</f>
        <v>0</v>
      </c>
    </row>
    <row r="31" spans="1:14" ht="12.75" customHeight="1" x14ac:dyDescent="0.2">
      <c r="A31" s="2" t="s">
        <v>85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1"/>
    </row>
    <row r="32" spans="1:14" ht="12.75" customHeight="1" x14ac:dyDescent="0.2">
      <c r="A32" s="2" t="s">
        <v>73</v>
      </c>
      <c r="B32" s="62">
        <v>12435</v>
      </c>
      <c r="C32" s="62">
        <v>48485</v>
      </c>
      <c r="D32" s="62">
        <v>116926</v>
      </c>
      <c r="E32" s="62">
        <v>964</v>
      </c>
      <c r="F32" s="62">
        <v>697429</v>
      </c>
      <c r="G32" s="62"/>
      <c r="H32" s="62">
        <v>932927</v>
      </c>
      <c r="I32" s="62">
        <v>883918</v>
      </c>
      <c r="J32" s="62">
        <v>109673</v>
      </c>
      <c r="K32" s="62"/>
      <c r="L32" s="62"/>
      <c r="M32" s="79">
        <f>SUM(B32:K32)</f>
        <v>2802757</v>
      </c>
    </row>
    <row r="33" spans="1:13" ht="12.75" customHeight="1" x14ac:dyDescent="0.2">
      <c r="A33" s="2" t="s">
        <v>75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1">
        <f>SUM(B33:K33)</f>
        <v>0</v>
      </c>
    </row>
    <row r="34" spans="1:13" ht="12.75" customHeight="1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2.75" customHeight="1" x14ac:dyDescent="0.2">
      <c r="A35" s="2" t="s">
        <v>86</v>
      </c>
      <c r="B35" s="63">
        <f t="shared" ref="B35:K35" si="1">SUM(B26:B33)</f>
        <v>113693</v>
      </c>
      <c r="C35" s="63">
        <f t="shared" si="1"/>
        <v>1182489</v>
      </c>
      <c r="D35" s="63">
        <f t="shared" si="1"/>
        <v>1572251</v>
      </c>
      <c r="E35" s="63">
        <f t="shared" si="1"/>
        <v>882926</v>
      </c>
      <c r="F35" s="63">
        <f t="shared" si="1"/>
        <v>5612866</v>
      </c>
      <c r="G35" s="63">
        <f t="shared" si="1"/>
        <v>0</v>
      </c>
      <c r="H35" s="63">
        <f t="shared" si="1"/>
        <v>2322739</v>
      </c>
      <c r="I35" s="63">
        <f t="shared" si="1"/>
        <v>11968504</v>
      </c>
      <c r="J35" s="63">
        <f t="shared" si="1"/>
        <v>1560929</v>
      </c>
      <c r="K35" s="63">
        <f t="shared" si="1"/>
        <v>0</v>
      </c>
      <c r="L35" s="63"/>
      <c r="M35" s="63">
        <f>SUM(M26:M33)</f>
        <v>25216397</v>
      </c>
    </row>
    <row r="36" spans="1:13" ht="12.75" customHeight="1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2.75" customHeight="1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2.75" customHeight="1" x14ac:dyDescent="0.2">
      <c r="A38" s="2" t="s">
        <v>104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2.75" customHeight="1" x14ac:dyDescent="0.2">
      <c r="A39" s="2" t="s">
        <v>105</v>
      </c>
      <c r="B39" s="61">
        <f t="shared" ref="B39:K39" si="2">+B21-B35</f>
        <v>26470</v>
      </c>
      <c r="C39" s="61">
        <f t="shared" si="2"/>
        <v>3069</v>
      </c>
      <c r="D39" s="61">
        <f t="shared" si="2"/>
        <v>-1385</v>
      </c>
      <c r="E39" s="61">
        <f t="shared" si="2"/>
        <v>-650323</v>
      </c>
      <c r="F39" s="79">
        <f t="shared" si="2"/>
        <v>16945</v>
      </c>
      <c r="G39" s="61">
        <f t="shared" si="2"/>
        <v>0</v>
      </c>
      <c r="H39" s="61">
        <f t="shared" si="2"/>
        <v>183707</v>
      </c>
      <c r="I39" s="79">
        <f t="shared" si="2"/>
        <v>895201</v>
      </c>
      <c r="J39" s="61">
        <f t="shared" si="2"/>
        <v>515109</v>
      </c>
      <c r="K39" s="61">
        <f t="shared" si="2"/>
        <v>0</v>
      </c>
      <c r="L39" s="61"/>
      <c r="M39" s="61">
        <f>+M21-M35</f>
        <v>988793</v>
      </c>
    </row>
    <row r="40" spans="1:13" ht="12.75" customHeight="1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2.75" customHeight="1" x14ac:dyDescent="0.2">
      <c r="A41" s="2" t="s">
        <v>113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2.75" customHeight="1" x14ac:dyDescent="0.2">
      <c r="A42" s="2" t="s">
        <v>114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>
        <f>SUM(B42:K42)</f>
        <v>0</v>
      </c>
    </row>
    <row r="43" spans="1:13" ht="12.75" customHeight="1" x14ac:dyDescent="0.2">
      <c r="A43" s="2" t="s">
        <v>117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>
        <f>SUM(B43:K43)</f>
        <v>0</v>
      </c>
    </row>
    <row r="44" spans="1:13" ht="12.75" customHeight="1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2.75" customHeight="1" x14ac:dyDescent="0.2">
      <c r="A45" s="2" t="s">
        <v>120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2.75" customHeight="1" x14ac:dyDescent="0.2">
      <c r="A46" s="2" t="s">
        <v>121</v>
      </c>
      <c r="B46" s="63">
        <f t="shared" ref="B46:K46" si="3">SUM(B42:B43)</f>
        <v>0</v>
      </c>
      <c r="C46" s="63">
        <f t="shared" si="3"/>
        <v>0</v>
      </c>
      <c r="D46" s="63">
        <f t="shared" si="3"/>
        <v>0</v>
      </c>
      <c r="E46" s="63">
        <f t="shared" si="3"/>
        <v>0</v>
      </c>
      <c r="F46" s="63">
        <f t="shared" si="3"/>
        <v>0</v>
      </c>
      <c r="G46" s="63">
        <f t="shared" si="3"/>
        <v>0</v>
      </c>
      <c r="H46" s="63">
        <f t="shared" si="3"/>
        <v>0</v>
      </c>
      <c r="I46" s="63">
        <f t="shared" si="3"/>
        <v>0</v>
      </c>
      <c r="J46" s="63">
        <f t="shared" si="3"/>
        <v>0</v>
      </c>
      <c r="K46" s="63">
        <f t="shared" si="3"/>
        <v>0</v>
      </c>
      <c r="L46" s="63"/>
      <c r="M46" s="63">
        <f>SUM(M42:M43)</f>
        <v>0</v>
      </c>
    </row>
    <row r="47" spans="1:13" ht="12.75" customHeight="1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2.75" customHeight="1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2.75" customHeight="1" x14ac:dyDescent="0.2">
      <c r="A49" s="2" t="s">
        <v>131</v>
      </c>
      <c r="B49" s="61">
        <f t="shared" ref="B49:K49" si="4">+B39+B46</f>
        <v>26470</v>
      </c>
      <c r="C49" s="61">
        <f t="shared" si="4"/>
        <v>3069</v>
      </c>
      <c r="D49" s="61">
        <f t="shared" si="4"/>
        <v>-1385</v>
      </c>
      <c r="E49" s="61">
        <f t="shared" si="4"/>
        <v>-650323</v>
      </c>
      <c r="F49" s="79">
        <f t="shared" si="4"/>
        <v>16945</v>
      </c>
      <c r="G49" s="61">
        <f t="shared" si="4"/>
        <v>0</v>
      </c>
      <c r="H49" s="61">
        <f t="shared" si="4"/>
        <v>183707</v>
      </c>
      <c r="I49" s="79">
        <f t="shared" si="4"/>
        <v>895201</v>
      </c>
      <c r="J49" s="61">
        <f t="shared" si="4"/>
        <v>515109</v>
      </c>
      <c r="K49" s="61">
        <f t="shared" si="4"/>
        <v>0</v>
      </c>
      <c r="L49" s="61"/>
      <c r="M49" s="61">
        <f>+M39+M46</f>
        <v>988793</v>
      </c>
    </row>
    <row r="50" spans="1:13" ht="12.75" customHeight="1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 x14ac:dyDescent="0.2">
      <c r="A51" s="2" t="s">
        <v>136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>
        <f>SUM(B51:K51)</f>
        <v>0</v>
      </c>
    </row>
    <row r="52" spans="1:13" ht="12.75" customHeight="1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2.75" customHeight="1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3.5" customHeight="1" x14ac:dyDescent="0.2">
      <c r="A54" s="2" t="s">
        <v>139</v>
      </c>
      <c r="B54" s="65">
        <f t="shared" ref="B54:K54" si="5">+B49+B51</f>
        <v>26470</v>
      </c>
      <c r="C54" s="65">
        <f t="shared" si="5"/>
        <v>3069</v>
      </c>
      <c r="D54" s="65">
        <f t="shared" si="5"/>
        <v>-1385</v>
      </c>
      <c r="E54" s="65">
        <f t="shared" si="5"/>
        <v>-650323</v>
      </c>
      <c r="F54" s="65">
        <f t="shared" si="5"/>
        <v>16945</v>
      </c>
      <c r="G54" s="65">
        <f t="shared" si="5"/>
        <v>0</v>
      </c>
      <c r="H54" s="65">
        <f t="shared" si="5"/>
        <v>183707</v>
      </c>
      <c r="I54" s="65">
        <f t="shared" si="5"/>
        <v>895201</v>
      </c>
      <c r="J54" s="65">
        <f t="shared" si="5"/>
        <v>515109</v>
      </c>
      <c r="K54" s="65">
        <f t="shared" si="5"/>
        <v>0</v>
      </c>
      <c r="L54" s="65"/>
      <c r="M54" s="65">
        <f>+M49+M51</f>
        <v>988793</v>
      </c>
    </row>
    <row r="55" spans="1:13" ht="13.5" customHeight="1" x14ac:dyDescent="0.2"/>
    <row r="56" spans="1:13" ht="12.75" customHeight="1" x14ac:dyDescent="0.2"/>
    <row r="57" spans="1:13" ht="12.75" customHeight="1" x14ac:dyDescent="0.2"/>
    <row r="58" spans="1:13" ht="12.75" customHeight="1" x14ac:dyDescent="0.2"/>
    <row r="59" spans="1:13" ht="12.75" customHeight="1" x14ac:dyDescent="0.2"/>
    <row r="60" spans="1:13" ht="12.75" customHeight="1" x14ac:dyDescent="0.2"/>
    <row r="61" spans="1:13" ht="12.75" customHeight="1" x14ac:dyDescent="0.2"/>
    <row r="62" spans="1:13" ht="12.75" customHeight="1" x14ac:dyDescent="0.2"/>
    <row r="63" spans="1:13" ht="12.75" customHeight="1" x14ac:dyDescent="0.2"/>
    <row r="64" spans="1:1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topLeftCell="A4" zoomScaleNormal="100" workbookViewId="0">
      <selection activeCell="C40" sqref="C40"/>
    </sheetView>
  </sheetViews>
  <sheetFormatPr defaultColWidth="14.42578125" defaultRowHeight="15" customHeight="1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  <col min="5" max="26" width="8" customWidth="1"/>
  </cols>
  <sheetData>
    <row r="1" spans="1:5" ht="18" customHeight="1" x14ac:dyDescent="0.25">
      <c r="A1" s="6" t="s">
        <v>1</v>
      </c>
      <c r="B1" s="8">
        <v>6</v>
      </c>
    </row>
    <row r="2" spans="1:5" ht="18" customHeight="1" x14ac:dyDescent="0.25">
      <c r="A2" s="6" t="s">
        <v>24</v>
      </c>
      <c r="B2" s="9" t="s">
        <v>26</v>
      </c>
    </row>
    <row r="3" spans="1:5" ht="18" customHeight="1" x14ac:dyDescent="0.25">
      <c r="C3" s="10" t="s">
        <v>68</v>
      </c>
      <c r="D3" s="22"/>
    </row>
    <row r="4" spans="1:5" ht="15.75" customHeight="1" x14ac:dyDescent="0.25">
      <c r="C4" s="25" t="s">
        <v>72</v>
      </c>
    </row>
    <row r="5" spans="1:5" ht="15.75" customHeight="1" x14ac:dyDescent="0.25">
      <c r="C5" s="27"/>
    </row>
    <row r="6" spans="1:5" ht="15.75" customHeight="1" x14ac:dyDescent="0.25">
      <c r="C6" s="27"/>
    </row>
    <row r="7" spans="1:5" ht="12.75" customHeight="1" x14ac:dyDescent="0.2">
      <c r="B7" s="15" t="s">
        <v>77</v>
      </c>
      <c r="C7" s="15"/>
      <c r="D7" s="2"/>
    </row>
    <row r="8" spans="1:5" ht="12.75" customHeight="1" x14ac:dyDescent="0.2">
      <c r="B8" s="15" t="s">
        <v>78</v>
      </c>
      <c r="C8" s="15" t="s">
        <v>79</v>
      </c>
      <c r="D8" s="15" t="s">
        <v>79</v>
      </c>
    </row>
    <row r="9" spans="1:5" ht="12.75" customHeight="1" x14ac:dyDescent="0.2">
      <c r="B9" s="16" t="s">
        <v>72</v>
      </c>
      <c r="C9" s="16" t="s">
        <v>80</v>
      </c>
      <c r="D9" s="16" t="s">
        <v>72</v>
      </c>
    </row>
    <row r="10" spans="1:5" ht="12.75" customHeight="1" x14ac:dyDescent="0.2">
      <c r="A10" s="2" t="s">
        <v>81</v>
      </c>
    </row>
    <row r="11" spans="1:5" ht="12.75" customHeight="1" x14ac:dyDescent="0.2">
      <c r="A11" s="29" t="s">
        <v>82</v>
      </c>
      <c r="B11" s="67">
        <v>2149739</v>
      </c>
      <c r="C11" s="32"/>
      <c r="D11" s="58">
        <f t="shared" ref="D11:D19" si="0">+B11+C11</f>
        <v>2149739</v>
      </c>
      <c r="E11" s="13" t="s">
        <v>90</v>
      </c>
    </row>
    <row r="12" spans="1:5" ht="12.75" customHeight="1" x14ac:dyDescent="0.2">
      <c r="A12" s="29" t="s">
        <v>92</v>
      </c>
      <c r="B12" s="67">
        <v>13699319</v>
      </c>
      <c r="C12" s="32"/>
      <c r="D12" s="58">
        <f t="shared" si="0"/>
        <v>13699319</v>
      </c>
      <c r="E12" s="13">
        <v>240</v>
      </c>
    </row>
    <row r="13" spans="1:5" ht="12.75" customHeight="1" x14ac:dyDescent="0.2">
      <c r="A13" s="29" t="s">
        <v>93</v>
      </c>
      <c r="B13" s="67">
        <v>0</v>
      </c>
      <c r="C13" s="32"/>
      <c r="D13" s="58">
        <f t="shared" si="0"/>
        <v>0</v>
      </c>
    </row>
    <row r="14" spans="1:5" ht="12.75" customHeight="1" x14ac:dyDescent="0.2">
      <c r="A14" s="29" t="s">
        <v>94</v>
      </c>
      <c r="B14" s="67">
        <v>0</v>
      </c>
      <c r="C14" s="32"/>
      <c r="D14" s="58">
        <f t="shared" si="0"/>
        <v>0</v>
      </c>
    </row>
    <row r="15" spans="1:5" ht="12.75" customHeight="1" x14ac:dyDescent="0.2">
      <c r="A15" s="29" t="s">
        <v>95</v>
      </c>
      <c r="B15" s="67">
        <v>0</v>
      </c>
      <c r="C15" s="32"/>
      <c r="D15" s="58">
        <f t="shared" si="0"/>
        <v>0</v>
      </c>
    </row>
    <row r="16" spans="1:5" ht="12.75" customHeight="1" x14ac:dyDescent="0.2">
      <c r="A16" s="29" t="s">
        <v>96</v>
      </c>
      <c r="B16" s="67">
        <v>0</v>
      </c>
      <c r="C16" s="32"/>
      <c r="D16" s="58">
        <f t="shared" si="0"/>
        <v>0</v>
      </c>
    </row>
    <row r="17" spans="1:7" ht="12.75" customHeight="1" x14ac:dyDescent="0.2">
      <c r="A17" s="29" t="s">
        <v>97</v>
      </c>
      <c r="B17" s="67">
        <f>849947-159170</f>
        <v>690777</v>
      </c>
      <c r="C17" s="32"/>
      <c r="D17" s="58">
        <f t="shared" si="0"/>
        <v>690777</v>
      </c>
      <c r="E17" s="13" t="s">
        <v>98</v>
      </c>
      <c r="G17" s="13" t="s">
        <v>99</v>
      </c>
    </row>
    <row r="18" spans="1:7" ht="12.75" customHeight="1" x14ac:dyDescent="0.2">
      <c r="A18" s="29" t="s">
        <v>100</v>
      </c>
      <c r="B18" s="67">
        <v>0</v>
      </c>
      <c r="C18" s="32"/>
      <c r="D18" s="58">
        <f t="shared" si="0"/>
        <v>0</v>
      </c>
      <c r="E18" s="13" t="s">
        <v>101</v>
      </c>
    </row>
    <row r="19" spans="1:7" ht="12.75" customHeight="1" x14ac:dyDescent="0.2">
      <c r="A19" s="29" t="s">
        <v>102</v>
      </c>
      <c r="B19" s="66">
        <v>0</v>
      </c>
      <c r="C19" s="32"/>
      <c r="D19" s="72">
        <f t="shared" si="0"/>
        <v>0</v>
      </c>
    </row>
    <row r="20" spans="1:7" ht="12.75" customHeight="1" x14ac:dyDescent="0.2">
      <c r="A20" s="35" t="s">
        <v>106</v>
      </c>
      <c r="B20" s="57">
        <f>SUM(B11:B19)</f>
        <v>16539835</v>
      </c>
      <c r="C20" s="32"/>
      <c r="D20" s="58">
        <f>SUM(D11:D19)</f>
        <v>16539835</v>
      </c>
    </row>
    <row r="21" spans="1:7" ht="12.75" customHeight="1" x14ac:dyDescent="0.2">
      <c r="B21" s="60"/>
      <c r="C21" s="32"/>
      <c r="D21" s="61"/>
    </row>
    <row r="22" spans="1:7" ht="12.75" customHeight="1" x14ac:dyDescent="0.2">
      <c r="A22" s="2" t="s">
        <v>110</v>
      </c>
      <c r="B22" s="60"/>
      <c r="C22" s="32"/>
      <c r="D22" s="61"/>
    </row>
    <row r="23" spans="1:7" ht="12.75" customHeight="1" x14ac:dyDescent="0.2">
      <c r="A23" s="29" t="s">
        <v>112</v>
      </c>
      <c r="B23" s="67">
        <v>1089341</v>
      </c>
      <c r="C23" s="32"/>
      <c r="D23" s="58">
        <f>+B23+C23</f>
        <v>1089341</v>
      </c>
      <c r="E23" s="13" t="s">
        <v>118</v>
      </c>
    </row>
    <row r="24" spans="1:7" ht="12.75" customHeight="1" x14ac:dyDescent="0.2">
      <c r="A24" s="29" t="s">
        <v>119</v>
      </c>
      <c r="B24" s="66">
        <v>1946986</v>
      </c>
      <c r="C24" s="32"/>
      <c r="D24" s="72">
        <f>+B24+C24</f>
        <v>1946986</v>
      </c>
      <c r="E24" s="13">
        <v>549</v>
      </c>
    </row>
    <row r="25" spans="1:7" ht="12.75" customHeight="1" x14ac:dyDescent="0.2">
      <c r="A25" s="35" t="s">
        <v>122</v>
      </c>
      <c r="B25" s="57">
        <f>SUM(B23:B24)</f>
        <v>3036327</v>
      </c>
      <c r="C25" s="32"/>
      <c r="D25" s="58">
        <f>SUM(D23:D24)</f>
        <v>3036327</v>
      </c>
    </row>
    <row r="26" spans="1:7" ht="12.75" customHeight="1" x14ac:dyDescent="0.2">
      <c r="B26" s="60"/>
      <c r="C26" s="32"/>
      <c r="D26" s="61"/>
    </row>
    <row r="27" spans="1:7" ht="12.75" customHeight="1" x14ac:dyDescent="0.2">
      <c r="A27" s="2" t="s">
        <v>124</v>
      </c>
      <c r="B27" s="60"/>
      <c r="C27" s="32"/>
      <c r="D27" s="61"/>
    </row>
    <row r="28" spans="1:7" ht="12.75" customHeight="1" x14ac:dyDescent="0.2">
      <c r="A28" s="29" t="s">
        <v>125</v>
      </c>
      <c r="B28" s="67">
        <v>3519054</v>
      </c>
      <c r="C28" s="32"/>
      <c r="D28" s="58">
        <f>+B28+C28</f>
        <v>3519054</v>
      </c>
      <c r="E28" s="13">
        <v>630</v>
      </c>
    </row>
    <row r="29" spans="1:7" ht="12.75" customHeight="1" x14ac:dyDescent="0.2">
      <c r="A29" s="29" t="s">
        <v>127</v>
      </c>
      <c r="B29" s="67">
        <v>444241</v>
      </c>
      <c r="C29" s="32"/>
      <c r="D29" s="58">
        <f>+B29+C29</f>
        <v>444241</v>
      </c>
      <c r="E29" s="13" t="s">
        <v>128</v>
      </c>
    </row>
    <row r="30" spans="1:7" ht="12.75" customHeight="1" x14ac:dyDescent="0.2">
      <c r="A30" s="29" t="s">
        <v>129</v>
      </c>
      <c r="B30" s="67">
        <v>0</v>
      </c>
      <c r="C30" s="32"/>
      <c r="D30" s="58">
        <f>+B30+C30</f>
        <v>0</v>
      </c>
    </row>
    <row r="31" spans="1:7" ht="12.75" customHeight="1" x14ac:dyDescent="0.2">
      <c r="A31" s="29" t="s">
        <v>130</v>
      </c>
      <c r="B31" s="66">
        <v>732360</v>
      </c>
      <c r="C31" s="32"/>
      <c r="D31" s="72">
        <f>+B31+C31</f>
        <v>732360</v>
      </c>
      <c r="E31" s="13">
        <v>611</v>
      </c>
    </row>
    <row r="32" spans="1:7" ht="12.75" customHeight="1" x14ac:dyDescent="0.2">
      <c r="A32" s="35" t="s">
        <v>132</v>
      </c>
      <c r="B32" s="57">
        <f>SUM(B28:B31)</f>
        <v>4695655</v>
      </c>
      <c r="C32" s="32"/>
      <c r="D32" s="58">
        <f>SUM(D28:D31)</f>
        <v>4695655</v>
      </c>
    </row>
    <row r="33" spans="1:5" ht="12.75" customHeight="1" x14ac:dyDescent="0.2">
      <c r="B33" s="60"/>
      <c r="C33" s="32"/>
      <c r="D33" s="61"/>
    </row>
    <row r="34" spans="1:5" ht="12.75" customHeight="1" x14ac:dyDescent="0.2">
      <c r="A34" s="2" t="s">
        <v>133</v>
      </c>
      <c r="B34" s="60"/>
      <c r="C34" s="32"/>
      <c r="D34" s="61"/>
    </row>
    <row r="35" spans="1:5" ht="12.75" customHeight="1" x14ac:dyDescent="0.2">
      <c r="A35" s="29" t="s">
        <v>134</v>
      </c>
      <c r="B35" s="67">
        <v>0</v>
      </c>
      <c r="C35" s="32"/>
      <c r="D35" s="58">
        <f>+B35+C35</f>
        <v>0</v>
      </c>
    </row>
    <row r="36" spans="1:5" ht="12.75" customHeight="1" x14ac:dyDescent="0.2">
      <c r="A36" s="29" t="s">
        <v>135</v>
      </c>
      <c r="B36" s="67">
        <v>1930014</v>
      </c>
      <c r="C36" s="32"/>
      <c r="D36" s="58">
        <f>+B36+C36</f>
        <v>1930014</v>
      </c>
      <c r="E36" s="13">
        <v>730</v>
      </c>
    </row>
    <row r="37" spans="1:5" ht="12.75" customHeight="1" x14ac:dyDescent="0.2">
      <c r="A37" s="29" t="s">
        <v>137</v>
      </c>
      <c r="B37" s="66">
        <v>3359</v>
      </c>
      <c r="C37" s="32"/>
      <c r="D37" s="72">
        <f>+B37+C37</f>
        <v>3359</v>
      </c>
    </row>
    <row r="38" spans="1:5" ht="12.75" customHeight="1" x14ac:dyDescent="0.2">
      <c r="A38" s="35" t="s">
        <v>138</v>
      </c>
      <c r="B38" s="57">
        <f>SUM(B35:B37)</f>
        <v>1933373</v>
      </c>
      <c r="C38" s="32"/>
      <c r="D38" s="58">
        <f>SUM(D35:D37)</f>
        <v>1933373</v>
      </c>
    </row>
    <row r="39" spans="1:5" ht="12.75" customHeight="1" x14ac:dyDescent="0.2">
      <c r="B39" s="60"/>
      <c r="C39" s="32"/>
      <c r="D39" s="61"/>
    </row>
    <row r="40" spans="1:5" ht="12.75" customHeight="1" x14ac:dyDescent="0.2">
      <c r="A40" s="35" t="s">
        <v>140</v>
      </c>
      <c r="B40" s="68">
        <f>+B20+B25+B32+B38</f>
        <v>26205190</v>
      </c>
      <c r="C40" s="32"/>
      <c r="D40" s="76">
        <f>+D20+D25+D32+D38</f>
        <v>26205190</v>
      </c>
    </row>
    <row r="41" spans="1:5" ht="12.75" customHeight="1" x14ac:dyDescent="0.2"/>
    <row r="42" spans="1:5" ht="12.75" customHeight="1" x14ac:dyDescent="0.2">
      <c r="B42" t="s">
        <v>141</v>
      </c>
      <c r="D42" t="s">
        <v>141</v>
      </c>
    </row>
    <row r="43" spans="1:5" ht="12.75" customHeight="1" x14ac:dyDescent="0.2">
      <c r="B43" t="s">
        <v>142</v>
      </c>
      <c r="D43" t="s">
        <v>142</v>
      </c>
    </row>
    <row r="44" spans="1:5" ht="12.75" customHeight="1" x14ac:dyDescent="0.2">
      <c r="B44" t="s">
        <v>143</v>
      </c>
      <c r="D44" t="s">
        <v>144</v>
      </c>
    </row>
    <row r="45" spans="1:5" ht="12.75" customHeight="1" x14ac:dyDescent="0.2">
      <c r="B45" t="s">
        <v>145</v>
      </c>
      <c r="D45" t="s">
        <v>146</v>
      </c>
    </row>
    <row r="46" spans="1:5" ht="12.75" customHeight="1" x14ac:dyDescent="0.2">
      <c r="B46" t="s">
        <v>147</v>
      </c>
      <c r="D46" t="s">
        <v>148</v>
      </c>
    </row>
    <row r="47" spans="1:5" ht="12.75" customHeight="1" x14ac:dyDescent="0.2">
      <c r="B47" t="s">
        <v>149</v>
      </c>
      <c r="D47" t="s">
        <v>150</v>
      </c>
    </row>
    <row r="48" spans="1:5" ht="12.75" customHeight="1" x14ac:dyDescent="0.2">
      <c r="B48" t="s">
        <v>151</v>
      </c>
    </row>
    <row r="49" spans="2:2" ht="12.75" customHeight="1" x14ac:dyDescent="0.2">
      <c r="B49" t="s">
        <v>152</v>
      </c>
    </row>
    <row r="50" spans="2:2" ht="12.75" customHeight="1" x14ac:dyDescent="0.2"/>
    <row r="51" spans="2:2" ht="12.75" customHeight="1" x14ac:dyDescent="0.2"/>
    <row r="52" spans="2:2" ht="12.75" customHeight="1" x14ac:dyDescent="0.2"/>
    <row r="53" spans="2:2" ht="12.75" customHeight="1" x14ac:dyDescent="0.2"/>
    <row r="54" spans="2:2" ht="12.75" customHeight="1" x14ac:dyDescent="0.2"/>
    <row r="55" spans="2:2" ht="12.75" customHeight="1" x14ac:dyDescent="0.2"/>
    <row r="56" spans="2:2" ht="12.75" customHeight="1" x14ac:dyDescent="0.2"/>
    <row r="57" spans="2:2" ht="12.75" customHeight="1" x14ac:dyDescent="0.2"/>
    <row r="58" spans="2:2" ht="12.75" customHeight="1" x14ac:dyDescent="0.2"/>
    <row r="59" spans="2:2" ht="12.75" customHeight="1" x14ac:dyDescent="0.2"/>
    <row r="60" spans="2:2" ht="12.75" customHeight="1" x14ac:dyDescent="0.2"/>
    <row r="61" spans="2:2" ht="12.75" customHeight="1" x14ac:dyDescent="0.2"/>
    <row r="62" spans="2:2" ht="12.75" customHeight="1" x14ac:dyDescent="0.2"/>
    <row r="63" spans="2:2" ht="12.75" customHeight="1" x14ac:dyDescent="0.2"/>
    <row r="64" spans="2: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pageSetup scale="71" orientation="portrait" r:id="rId1"/>
  <colBreaks count="1" manualBreakCount="1">
    <brk id="6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0"/>
  <sheetViews>
    <sheetView topLeftCell="A4" zoomScaleNormal="100" workbookViewId="0">
      <selection activeCell="F17" sqref="F17"/>
    </sheetView>
  </sheetViews>
  <sheetFormatPr defaultColWidth="14.42578125" defaultRowHeight="15" customHeight="1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  <col min="12" max="26" width="8" customWidth="1"/>
  </cols>
  <sheetData>
    <row r="1" spans="1:13" ht="18" customHeight="1" x14ac:dyDescent="0.25">
      <c r="A1" s="6" t="s">
        <v>1</v>
      </c>
      <c r="B1" s="8">
        <v>6</v>
      </c>
    </row>
    <row r="2" spans="1:13" ht="18" customHeight="1" x14ac:dyDescent="0.25">
      <c r="A2" s="6" t="s">
        <v>24</v>
      </c>
      <c r="B2" s="9" t="str">
        <f>Revenues!B2</f>
        <v>2016-17</v>
      </c>
    </row>
    <row r="3" spans="1:13" ht="18" customHeight="1" x14ac:dyDescent="0.25">
      <c r="C3" s="10" t="s">
        <v>68</v>
      </c>
      <c r="D3" s="15"/>
      <c r="E3" s="15"/>
      <c r="F3" s="15"/>
      <c r="G3" s="15"/>
      <c r="H3" s="15"/>
      <c r="J3" s="22"/>
    </row>
    <row r="4" spans="1:13" ht="15.75" customHeight="1" x14ac:dyDescent="0.25">
      <c r="C4" s="25" t="s">
        <v>154</v>
      </c>
    </row>
    <row r="5" spans="1:13" ht="15.75" customHeight="1" x14ac:dyDescent="0.25">
      <c r="B5" s="13" t="s">
        <v>155</v>
      </c>
      <c r="C5" s="13" t="s">
        <v>156</v>
      </c>
      <c r="D5" s="13" t="s">
        <v>157</v>
      </c>
      <c r="E5" s="13" t="s">
        <v>158</v>
      </c>
      <c r="F5" s="13" t="s">
        <v>159</v>
      </c>
      <c r="G5" s="13"/>
      <c r="H5" s="13" t="s">
        <v>160</v>
      </c>
      <c r="J5" s="27"/>
    </row>
    <row r="6" spans="1:13" ht="12.75" customHeight="1" x14ac:dyDescent="0.2">
      <c r="I6" s="15" t="s">
        <v>41</v>
      </c>
      <c r="J6" s="15"/>
      <c r="K6" s="2"/>
    </row>
    <row r="7" spans="1:13" ht="12.75" customHeight="1" x14ac:dyDescent="0.2">
      <c r="B7" s="15" t="s">
        <v>161</v>
      </c>
      <c r="C7" s="15" t="s">
        <v>162</v>
      </c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43</v>
      </c>
      <c r="I7" s="15" t="s">
        <v>167</v>
      </c>
      <c r="J7" s="15" t="s">
        <v>79</v>
      </c>
      <c r="K7" s="15" t="s">
        <v>79</v>
      </c>
    </row>
    <row r="8" spans="1:13" ht="12.75" customHeight="1" x14ac:dyDescent="0.2">
      <c r="B8" s="2"/>
      <c r="C8" s="15" t="s">
        <v>168</v>
      </c>
      <c r="D8" s="15" t="s">
        <v>56</v>
      </c>
      <c r="E8" s="15" t="s">
        <v>169</v>
      </c>
      <c r="F8" s="15" t="s">
        <v>170</v>
      </c>
      <c r="G8" s="2"/>
      <c r="H8" s="2"/>
      <c r="I8" s="15" t="s">
        <v>171</v>
      </c>
      <c r="J8" s="15" t="s">
        <v>173</v>
      </c>
      <c r="K8" s="15" t="s">
        <v>171</v>
      </c>
    </row>
    <row r="9" spans="1:13" ht="14.25" customHeight="1" x14ac:dyDescent="0.2">
      <c r="A9" s="38" t="s">
        <v>174</v>
      </c>
      <c r="B9" s="2"/>
      <c r="C9" s="2"/>
      <c r="D9" s="2"/>
      <c r="E9" s="2"/>
      <c r="F9" s="2"/>
      <c r="G9" s="2"/>
      <c r="H9" s="2"/>
    </row>
    <row r="10" spans="1:13" ht="12.75" customHeight="1" x14ac:dyDescent="0.2">
      <c r="A10" s="29" t="s">
        <v>176</v>
      </c>
      <c r="B10" s="69"/>
      <c r="C10" s="69"/>
      <c r="D10" s="69">
        <v>0</v>
      </c>
      <c r="E10" s="69"/>
      <c r="F10" s="69"/>
      <c r="G10" s="69"/>
      <c r="H10" s="69"/>
      <c r="I10" s="58">
        <f>SUM(B10:H10)</f>
        <v>0</v>
      </c>
      <c r="J10" s="58"/>
      <c r="K10" s="58">
        <f>+I10+J10</f>
        <v>0</v>
      </c>
    </row>
    <row r="11" spans="1:13" ht="12.75" customHeight="1" x14ac:dyDescent="0.2">
      <c r="A11" s="29" t="s">
        <v>182</v>
      </c>
      <c r="B11" s="70">
        <v>2909406</v>
      </c>
      <c r="C11" s="70">
        <v>907358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2">
        <f>SUM(B11:H11)</f>
        <v>3816764</v>
      </c>
      <c r="J11" s="58"/>
      <c r="K11" s="72">
        <f>+I11+J11</f>
        <v>3816764</v>
      </c>
      <c r="M11" s="13" t="s">
        <v>185</v>
      </c>
    </row>
    <row r="12" spans="1:13" ht="12.75" customHeight="1" x14ac:dyDescent="0.2">
      <c r="A12" s="35" t="s">
        <v>186</v>
      </c>
      <c r="B12" s="58">
        <f t="shared" ref="B12:H12" si="0">SUM(B10:B11)</f>
        <v>2909406</v>
      </c>
      <c r="C12" s="58">
        <f t="shared" si="0"/>
        <v>907358</v>
      </c>
      <c r="D12" s="58">
        <f t="shared" si="0"/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>SUM(B12:H12)</f>
        <v>3816764</v>
      </c>
      <c r="J12" s="58"/>
      <c r="K12" s="58">
        <f>SUM(K10:K11)</f>
        <v>3816764</v>
      </c>
    </row>
    <row r="13" spans="1:13" ht="14.25" customHeight="1" x14ac:dyDescent="0.2">
      <c r="A13" s="38" t="s">
        <v>187</v>
      </c>
      <c r="B13" s="61"/>
      <c r="C13" s="61"/>
      <c r="D13" s="61"/>
      <c r="E13" s="61"/>
      <c r="F13" s="61"/>
      <c r="G13" s="61"/>
      <c r="H13" s="61"/>
      <c r="I13" s="61"/>
      <c r="J13" s="58"/>
      <c r="K13" s="61"/>
    </row>
    <row r="14" spans="1:13" ht="12.75" customHeight="1" x14ac:dyDescent="0.2">
      <c r="A14" s="29" t="s">
        <v>188</v>
      </c>
      <c r="B14" s="73">
        <v>1228486</v>
      </c>
      <c r="C14" s="73">
        <v>446508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58">
        <f t="shared" ref="I14:I20" si="1">SUM(B14:H14)</f>
        <v>1674994</v>
      </c>
      <c r="J14" s="58"/>
      <c r="K14" s="58">
        <f t="shared" ref="K14:K19" si="2">+I14+J14</f>
        <v>1674994</v>
      </c>
      <c r="M14" s="13" t="s">
        <v>189</v>
      </c>
    </row>
    <row r="15" spans="1:13" ht="12.75" customHeight="1" x14ac:dyDescent="0.2">
      <c r="A15" s="29" t="s">
        <v>190</v>
      </c>
      <c r="B15" s="73">
        <v>3014131</v>
      </c>
      <c r="C15" s="73">
        <v>992952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58">
        <f t="shared" si="1"/>
        <v>4007083</v>
      </c>
      <c r="J15" s="58"/>
      <c r="K15" s="58">
        <f t="shared" si="2"/>
        <v>4007083</v>
      </c>
      <c r="M15" s="13" t="s">
        <v>191</v>
      </c>
    </row>
    <row r="16" spans="1:13" ht="12.75" customHeight="1" x14ac:dyDescent="0.2">
      <c r="A16" s="29" t="s">
        <v>192</v>
      </c>
      <c r="B16" s="73">
        <v>363327</v>
      </c>
      <c r="C16" s="73">
        <v>134522</v>
      </c>
      <c r="D16" s="73">
        <v>72304</v>
      </c>
      <c r="E16" s="73">
        <v>100</v>
      </c>
      <c r="F16" s="73">
        <v>0</v>
      </c>
      <c r="G16" s="73">
        <v>0</v>
      </c>
      <c r="H16" s="73">
        <v>0</v>
      </c>
      <c r="I16" s="58">
        <f t="shared" si="1"/>
        <v>570253</v>
      </c>
      <c r="J16" s="58"/>
      <c r="K16" s="58">
        <f t="shared" si="2"/>
        <v>570253</v>
      </c>
      <c r="M16" s="13" t="s">
        <v>193</v>
      </c>
    </row>
    <row r="17" spans="1:13" ht="12.75" customHeight="1" x14ac:dyDescent="0.2">
      <c r="A17" s="29" t="s">
        <v>194</v>
      </c>
      <c r="B17" s="73">
        <v>1797957</v>
      </c>
      <c r="C17" s="73">
        <v>686268</v>
      </c>
      <c r="D17" s="73">
        <v>7140265</v>
      </c>
      <c r="E17" s="73">
        <v>517030</v>
      </c>
      <c r="F17" s="73">
        <f>340029+109673</f>
        <v>449702</v>
      </c>
      <c r="G17" s="73">
        <v>0</v>
      </c>
      <c r="H17" s="73">
        <v>297147</v>
      </c>
      <c r="I17" s="58">
        <f t="shared" si="1"/>
        <v>10888369</v>
      </c>
      <c r="J17" s="58"/>
      <c r="K17" s="58">
        <f t="shared" si="2"/>
        <v>10888369</v>
      </c>
      <c r="M17" s="13" t="s">
        <v>195</v>
      </c>
    </row>
    <row r="18" spans="1:13" ht="12.75" customHeight="1" x14ac:dyDescent="0.2">
      <c r="A18" s="29" t="s">
        <v>198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58">
        <f t="shared" si="1"/>
        <v>0</v>
      </c>
      <c r="J18" s="58"/>
      <c r="K18" s="58">
        <f t="shared" si="2"/>
        <v>0</v>
      </c>
    </row>
    <row r="19" spans="1:13" ht="12.75" customHeight="1" x14ac:dyDescent="0.2">
      <c r="A19" s="29" t="s">
        <v>202</v>
      </c>
      <c r="B19" s="70">
        <v>1110849</v>
      </c>
      <c r="C19" s="70">
        <v>307440</v>
      </c>
      <c r="D19" s="70">
        <v>0</v>
      </c>
      <c r="E19" s="70">
        <v>0</v>
      </c>
      <c r="F19" s="70">
        <v>0</v>
      </c>
      <c r="G19" s="70">
        <v>0</v>
      </c>
      <c r="H19" s="70">
        <f>3041365-200720</f>
        <v>2840645</v>
      </c>
      <c r="I19" s="72">
        <f t="shared" si="1"/>
        <v>4258934</v>
      </c>
      <c r="J19" s="58"/>
      <c r="K19" s="72">
        <f t="shared" si="2"/>
        <v>4258934</v>
      </c>
      <c r="M19" s="13" t="s">
        <v>215</v>
      </c>
    </row>
    <row r="20" spans="1:13" ht="12.75" customHeight="1" x14ac:dyDescent="0.2">
      <c r="A20" s="35" t="s">
        <v>217</v>
      </c>
      <c r="B20" s="58">
        <f t="shared" ref="B20:H20" si="3">SUM(B14:B19)</f>
        <v>7514750</v>
      </c>
      <c r="C20" s="58">
        <f t="shared" si="3"/>
        <v>2567690</v>
      </c>
      <c r="D20" s="58">
        <f t="shared" si="3"/>
        <v>7212569</v>
      </c>
      <c r="E20" s="58">
        <f t="shared" si="3"/>
        <v>517130</v>
      </c>
      <c r="F20" s="58">
        <f t="shared" si="3"/>
        <v>449702</v>
      </c>
      <c r="G20" s="58">
        <f t="shared" si="3"/>
        <v>0</v>
      </c>
      <c r="H20" s="58">
        <f t="shared" si="3"/>
        <v>3137792</v>
      </c>
      <c r="I20" s="58">
        <f t="shared" si="1"/>
        <v>21399633</v>
      </c>
      <c r="J20" s="58"/>
      <c r="K20" s="58">
        <f>SUM(K14:K19)</f>
        <v>21399633</v>
      </c>
    </row>
    <row r="21" spans="1:13" ht="12.75" customHeight="1" x14ac:dyDescent="0.2">
      <c r="B21" s="61"/>
      <c r="C21" s="61"/>
      <c r="D21" s="61"/>
      <c r="E21" s="61"/>
      <c r="F21" s="61"/>
      <c r="G21" s="61"/>
      <c r="H21" s="61"/>
      <c r="I21" s="61"/>
      <c r="J21" s="58"/>
      <c r="K21" s="61"/>
    </row>
    <row r="22" spans="1:13" ht="14.25" customHeight="1" x14ac:dyDescent="0.2">
      <c r="A22" s="38" t="s">
        <v>225</v>
      </c>
      <c r="B22" s="61"/>
      <c r="C22" s="61"/>
      <c r="D22" s="61"/>
      <c r="E22" s="61"/>
      <c r="F22" s="61"/>
      <c r="G22" s="61"/>
      <c r="H22" s="61"/>
      <c r="I22" s="61"/>
      <c r="J22" s="58"/>
      <c r="K22" s="61"/>
    </row>
    <row r="23" spans="1:13" ht="12.75" customHeight="1" x14ac:dyDescent="0.2">
      <c r="A23" s="29" t="s">
        <v>226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58">
        <f>SUM(B23:H23)</f>
        <v>0</v>
      </c>
      <c r="J23" s="58"/>
      <c r="K23" s="58">
        <f>+I23+J23</f>
        <v>0</v>
      </c>
    </row>
    <row r="24" spans="1:13" ht="12.75" customHeight="1" x14ac:dyDescent="0.2">
      <c r="A24" s="29" t="s">
        <v>227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58">
        <f>SUM(B24:H24)</f>
        <v>0</v>
      </c>
      <c r="J24" s="58"/>
      <c r="K24" s="58">
        <f>+I24+J24</f>
        <v>0</v>
      </c>
    </row>
    <row r="25" spans="1:13" ht="12.75" customHeight="1" x14ac:dyDescent="0.2">
      <c r="A25" s="29" t="s">
        <v>228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2">
        <f>SUM(B25:H25)</f>
        <v>0</v>
      </c>
      <c r="J25" s="58"/>
      <c r="K25" s="72">
        <f>+I25+J25</f>
        <v>0</v>
      </c>
    </row>
    <row r="26" spans="1:13" ht="12.75" customHeight="1" x14ac:dyDescent="0.2">
      <c r="A26" s="35" t="s">
        <v>229</v>
      </c>
      <c r="B26" s="58">
        <f t="shared" ref="B26:H26" si="4">SUM(B23:B25)</f>
        <v>0</v>
      </c>
      <c r="C26" s="58">
        <f t="shared" si="4"/>
        <v>0</v>
      </c>
      <c r="D26" s="58">
        <f t="shared" si="4"/>
        <v>0</v>
      </c>
      <c r="E26" s="58">
        <f t="shared" si="4"/>
        <v>0</v>
      </c>
      <c r="F26" s="58">
        <f t="shared" si="4"/>
        <v>0</v>
      </c>
      <c r="G26" s="58">
        <f t="shared" si="4"/>
        <v>0</v>
      </c>
      <c r="H26" s="58">
        <f t="shared" si="4"/>
        <v>0</v>
      </c>
      <c r="I26" s="58">
        <f>SUM(B26:H26)</f>
        <v>0</v>
      </c>
      <c r="J26" s="58"/>
      <c r="K26" s="58">
        <f>SUM(K23:K25)</f>
        <v>0</v>
      </c>
    </row>
    <row r="27" spans="1:13" ht="12.75" customHeight="1" x14ac:dyDescent="0.2">
      <c r="B27" s="61"/>
      <c r="C27" s="58"/>
      <c r="D27" s="61"/>
      <c r="E27" s="61"/>
      <c r="F27" s="61"/>
      <c r="G27" s="61"/>
      <c r="H27" s="61"/>
      <c r="I27" s="61"/>
      <c r="J27" s="58"/>
      <c r="K27" s="61"/>
    </row>
    <row r="28" spans="1:13" ht="14.25" customHeight="1" x14ac:dyDescent="0.2">
      <c r="A28" s="38" t="s">
        <v>231</v>
      </c>
      <c r="B28" s="69"/>
      <c r="C28" s="69"/>
      <c r="D28" s="69"/>
      <c r="E28" s="69"/>
      <c r="F28" s="69"/>
      <c r="G28" s="69"/>
      <c r="H28" s="69"/>
      <c r="I28" s="61"/>
      <c r="J28" s="58"/>
      <c r="K28" s="61"/>
    </row>
    <row r="29" spans="1:13" ht="12.75" customHeight="1" x14ac:dyDescent="0.2">
      <c r="A29" s="29" t="s">
        <v>232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58">
        <f>SUM(B29:H29)</f>
        <v>0</v>
      </c>
      <c r="J29" s="58"/>
      <c r="K29" s="58">
        <f>+I29+J29</f>
        <v>0</v>
      </c>
    </row>
    <row r="30" spans="1:13" ht="12.75" customHeight="1" x14ac:dyDescent="0.2">
      <c r="A30" s="29" t="s">
        <v>233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58">
        <f>SUM(B30:H30)</f>
        <v>0</v>
      </c>
      <c r="J30" s="58"/>
      <c r="K30" s="58">
        <f>+I30+J30</f>
        <v>0</v>
      </c>
    </row>
    <row r="31" spans="1:13" ht="12.75" customHeight="1" x14ac:dyDescent="0.2">
      <c r="A31" s="29" t="s">
        <v>234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2">
        <f>SUM(B31:H31)</f>
        <v>0</v>
      </c>
      <c r="J31" s="58"/>
      <c r="K31" s="72">
        <f>+I31+J31</f>
        <v>0</v>
      </c>
    </row>
    <row r="32" spans="1:13" ht="12.75" customHeight="1" x14ac:dyDescent="0.2">
      <c r="A32" s="35" t="s">
        <v>235</v>
      </c>
      <c r="B32" s="58">
        <f t="shared" ref="B32:H32" si="5">SUM(B28:B31)</f>
        <v>0</v>
      </c>
      <c r="C32" s="58">
        <f t="shared" si="5"/>
        <v>0</v>
      </c>
      <c r="D32" s="58">
        <f t="shared" si="5"/>
        <v>0</v>
      </c>
      <c r="E32" s="58">
        <f t="shared" si="5"/>
        <v>0</v>
      </c>
      <c r="F32" s="58">
        <f t="shared" si="5"/>
        <v>0</v>
      </c>
      <c r="G32" s="58">
        <f t="shared" si="5"/>
        <v>0</v>
      </c>
      <c r="H32" s="58">
        <f t="shared" si="5"/>
        <v>0</v>
      </c>
      <c r="I32" s="58">
        <f>SUM(B32:H32)</f>
        <v>0</v>
      </c>
      <c r="J32" s="58"/>
      <c r="K32" s="58">
        <f>SUM(K29:K31)</f>
        <v>0</v>
      </c>
    </row>
    <row r="33" spans="1:11" ht="12.75" customHeight="1" x14ac:dyDescent="0.2">
      <c r="B33" s="61"/>
      <c r="C33" s="61"/>
      <c r="D33" s="61"/>
      <c r="E33" s="61"/>
      <c r="F33" s="61"/>
      <c r="G33" s="61"/>
      <c r="H33" s="61"/>
      <c r="I33" s="61"/>
      <c r="J33" s="58"/>
      <c r="K33" s="61"/>
    </row>
    <row r="34" spans="1:11" ht="12.75" customHeight="1" x14ac:dyDescent="0.2">
      <c r="A34" s="2" t="s">
        <v>237</v>
      </c>
      <c r="B34" s="61"/>
      <c r="C34" s="61"/>
      <c r="D34" s="61"/>
      <c r="E34" s="61"/>
      <c r="F34" s="61"/>
      <c r="G34" s="69"/>
      <c r="H34" s="61"/>
      <c r="I34" s="61"/>
      <c r="J34" s="58"/>
      <c r="K34" s="61"/>
    </row>
    <row r="35" spans="1:11" ht="12.75" customHeight="1" x14ac:dyDescent="0.2">
      <c r="A35" s="29" t="s">
        <v>238</v>
      </c>
      <c r="B35" s="61"/>
      <c r="C35" s="61"/>
      <c r="D35" s="61"/>
      <c r="E35" s="61"/>
      <c r="F35" s="61"/>
      <c r="G35" s="69">
        <v>0</v>
      </c>
      <c r="H35" s="61"/>
      <c r="I35" s="61">
        <f>SUM(G35)</f>
        <v>0</v>
      </c>
      <c r="J35" s="58"/>
      <c r="K35" s="58">
        <f>+I35+J35</f>
        <v>0</v>
      </c>
    </row>
    <row r="36" spans="1:11" ht="12.75" customHeight="1" x14ac:dyDescent="0.2">
      <c r="A36" s="29" t="s">
        <v>239</v>
      </c>
      <c r="B36" s="74"/>
      <c r="C36" s="74"/>
      <c r="D36" s="74"/>
      <c r="E36" s="74"/>
      <c r="F36" s="74"/>
      <c r="G36" s="71">
        <v>0</v>
      </c>
      <c r="H36" s="74"/>
      <c r="I36" s="75">
        <f>SUM(G36)</f>
        <v>0</v>
      </c>
      <c r="J36" s="58"/>
      <c r="K36" s="72">
        <f>+I36+J36</f>
        <v>0</v>
      </c>
    </row>
    <row r="37" spans="1:11" ht="12.75" customHeight="1" x14ac:dyDescent="0.2">
      <c r="A37" s="35" t="s">
        <v>240</v>
      </c>
      <c r="B37" s="61"/>
      <c r="C37" s="61"/>
      <c r="D37" s="76"/>
      <c r="E37" s="61"/>
      <c r="F37" s="61"/>
      <c r="G37" s="58">
        <f>SUM(G35:G36)</f>
        <v>0</v>
      </c>
      <c r="H37" s="61"/>
      <c r="I37" s="77">
        <f>SUM(G37)</f>
        <v>0</v>
      </c>
      <c r="J37" s="58"/>
      <c r="K37" s="58">
        <f>SUM(K35:K36)</f>
        <v>0</v>
      </c>
    </row>
    <row r="38" spans="1:11" ht="12.75" customHeight="1" x14ac:dyDescent="0.2">
      <c r="B38" s="61"/>
      <c r="C38" s="61"/>
      <c r="D38" s="61"/>
      <c r="E38" s="61"/>
      <c r="F38" s="61"/>
      <c r="G38" s="61"/>
      <c r="H38" s="61"/>
      <c r="I38" s="61"/>
      <c r="J38" s="58"/>
      <c r="K38" s="61"/>
    </row>
    <row r="39" spans="1:11" ht="13.5" customHeight="1" x14ac:dyDescent="0.2">
      <c r="A39" t="s">
        <v>242</v>
      </c>
      <c r="B39" s="61"/>
      <c r="C39" s="61"/>
      <c r="D39" s="61"/>
      <c r="E39" s="61"/>
      <c r="F39" s="61"/>
      <c r="G39" s="61"/>
      <c r="H39" s="61"/>
      <c r="I39" s="78">
        <f>+I12+I20+I26+I32+I37</f>
        <v>25216397</v>
      </c>
      <c r="J39" s="58"/>
      <c r="K39" s="78">
        <f>+K12+K20+K26+K32+K37</f>
        <v>25216397</v>
      </c>
    </row>
    <row r="40" spans="1:11" ht="13.5" customHeight="1" x14ac:dyDescent="0.2"/>
    <row r="41" spans="1:11" ht="12.75" customHeight="1" x14ac:dyDescent="0.2">
      <c r="I41" s="80">
        <f>+I39-'Governmental Funds'!M35</f>
        <v>0</v>
      </c>
    </row>
    <row r="42" spans="1:11" ht="12.75" customHeight="1" x14ac:dyDescent="0.2"/>
    <row r="43" spans="1:11" ht="12.75" customHeight="1" x14ac:dyDescent="0.2">
      <c r="I43" t="s">
        <v>245</v>
      </c>
      <c r="K43" t="s">
        <v>246</v>
      </c>
    </row>
    <row r="44" spans="1:11" ht="12.75" customHeight="1" x14ac:dyDescent="0.2">
      <c r="I44" t="s">
        <v>247</v>
      </c>
      <c r="K44" t="s">
        <v>142</v>
      </c>
    </row>
    <row r="45" spans="1:11" ht="12.75" customHeight="1" x14ac:dyDescent="0.2">
      <c r="I45" t="s">
        <v>248</v>
      </c>
      <c r="K45" t="s">
        <v>249</v>
      </c>
    </row>
    <row r="46" spans="1:11" ht="12.75" customHeight="1" x14ac:dyDescent="0.2">
      <c r="I46" t="s">
        <v>250</v>
      </c>
      <c r="K46" t="s">
        <v>146</v>
      </c>
    </row>
    <row r="47" spans="1:11" ht="12.75" customHeight="1" x14ac:dyDescent="0.2">
      <c r="I47" t="s">
        <v>251</v>
      </c>
      <c r="K47" t="s">
        <v>148</v>
      </c>
    </row>
    <row r="48" spans="1:11" ht="12.75" customHeight="1" x14ac:dyDescent="0.2">
      <c r="I48" t="s">
        <v>252</v>
      </c>
      <c r="K48" t="s">
        <v>150</v>
      </c>
    </row>
    <row r="49" spans="9:9" ht="12.75" customHeight="1" x14ac:dyDescent="0.2">
      <c r="I49" t="s">
        <v>253</v>
      </c>
    </row>
    <row r="50" spans="9:9" ht="12.75" customHeight="1" x14ac:dyDescent="0.2">
      <c r="I50" t="s">
        <v>254</v>
      </c>
    </row>
    <row r="51" spans="9:9" ht="12.75" customHeight="1" x14ac:dyDescent="0.2">
      <c r="I51" t="s">
        <v>255</v>
      </c>
    </row>
    <row r="52" spans="9:9" ht="12.75" customHeight="1" x14ac:dyDescent="0.2">
      <c r="I52" t="s">
        <v>256</v>
      </c>
    </row>
    <row r="53" spans="9:9" ht="12.75" customHeight="1" x14ac:dyDescent="0.2"/>
    <row r="54" spans="9:9" ht="12.75" customHeight="1" x14ac:dyDescent="0.2"/>
    <row r="55" spans="9:9" ht="12.75" customHeight="1" x14ac:dyDescent="0.2"/>
    <row r="56" spans="9:9" ht="12.75" customHeight="1" x14ac:dyDescent="0.2"/>
    <row r="57" spans="9:9" ht="12.75" customHeight="1" x14ac:dyDescent="0.2"/>
    <row r="58" spans="9:9" ht="12.75" customHeight="1" x14ac:dyDescent="0.2"/>
    <row r="59" spans="9:9" ht="12.75" customHeight="1" x14ac:dyDescent="0.2"/>
    <row r="60" spans="9:9" ht="12.75" customHeight="1" x14ac:dyDescent="0.2"/>
    <row r="61" spans="9:9" ht="12.75" customHeight="1" x14ac:dyDescent="0.2"/>
    <row r="62" spans="9:9" ht="12.75" customHeight="1" x14ac:dyDescent="0.2"/>
    <row r="63" spans="9:9" ht="12.75" customHeight="1" x14ac:dyDescent="0.2"/>
    <row r="64" spans="9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pageSetup scale="65" orientation="landscape" r:id="rId1"/>
  <colBreaks count="1" manualBreakCount="1">
    <brk id="12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0"/>
  <sheetViews>
    <sheetView workbookViewId="0">
      <selection activeCell="B2" sqref="B2"/>
    </sheetView>
  </sheetViews>
  <sheetFormatPr defaultColWidth="14.42578125" defaultRowHeight="15" customHeight="1" x14ac:dyDescent="0.2"/>
  <cols>
    <col min="1" max="1" width="31" customWidth="1"/>
    <col min="2" max="2" width="18.85546875" customWidth="1"/>
    <col min="3" max="4" width="18.42578125" customWidth="1"/>
    <col min="5" max="26" width="8" customWidth="1"/>
  </cols>
  <sheetData>
    <row r="1" spans="1:3" ht="18" customHeight="1" x14ac:dyDescent="0.25">
      <c r="A1" s="6" t="s">
        <v>1</v>
      </c>
      <c r="B1" s="8">
        <v>6</v>
      </c>
    </row>
    <row r="2" spans="1:3" ht="18" customHeight="1" x14ac:dyDescent="0.25">
      <c r="A2" s="6" t="s">
        <v>24</v>
      </c>
      <c r="B2" s="9" t="str">
        <f>Revenues!B2</f>
        <v>2016-17</v>
      </c>
    </row>
    <row r="3" spans="1:3" ht="12.75" customHeight="1" x14ac:dyDescent="0.2"/>
    <row r="4" spans="1:3" ht="18" customHeight="1" x14ac:dyDescent="0.25">
      <c r="B4" s="10" t="s">
        <v>68</v>
      </c>
    </row>
    <row r="5" spans="1:3" ht="15.75" customHeight="1" x14ac:dyDescent="0.25">
      <c r="B5" s="25" t="s">
        <v>153</v>
      </c>
    </row>
    <row r="6" spans="1:3" ht="12.75" customHeight="1" x14ac:dyDescent="0.2">
      <c r="C6" s="37"/>
    </row>
    <row r="7" spans="1:3" ht="12.75" customHeight="1" x14ac:dyDescent="0.2">
      <c r="A7" t="s">
        <v>172</v>
      </c>
      <c r="C7" s="37"/>
    </row>
    <row r="8" spans="1:3" ht="12.75" customHeight="1" x14ac:dyDescent="0.2">
      <c r="A8" t="s">
        <v>175</v>
      </c>
      <c r="C8" s="37">
        <v>157815</v>
      </c>
    </row>
    <row r="9" spans="1:3" ht="12.75" customHeight="1" x14ac:dyDescent="0.2">
      <c r="A9" t="s">
        <v>177</v>
      </c>
      <c r="C9" s="37">
        <v>0</v>
      </c>
    </row>
    <row r="10" spans="1:3" ht="12.75" customHeight="1" x14ac:dyDescent="0.2">
      <c r="A10" t="s">
        <v>178</v>
      </c>
      <c r="C10" s="39">
        <v>21341</v>
      </c>
    </row>
    <row r="11" spans="1:3" ht="12.75" customHeight="1" x14ac:dyDescent="0.2">
      <c r="C11" s="37"/>
    </row>
    <row r="12" spans="1:3" ht="12.75" customHeight="1" x14ac:dyDescent="0.2">
      <c r="C12" s="40">
        <f>SUM(C8:C10)</f>
        <v>179156</v>
      </c>
    </row>
    <row r="13" spans="1:3" ht="12.75" customHeight="1" x14ac:dyDescent="0.2">
      <c r="C13" s="37"/>
    </row>
    <row r="14" spans="1:3" ht="12.75" customHeight="1" x14ac:dyDescent="0.2">
      <c r="A14" t="s">
        <v>179</v>
      </c>
      <c r="C14" s="37"/>
    </row>
    <row r="15" spans="1:3" ht="12.75" customHeight="1" x14ac:dyDescent="0.2">
      <c r="A15" t="s">
        <v>180</v>
      </c>
      <c r="C15" s="39">
        <v>200720</v>
      </c>
    </row>
    <row r="16" spans="1:3" ht="12.75" customHeight="1" x14ac:dyDescent="0.2">
      <c r="C16" s="37"/>
    </row>
    <row r="17" spans="1:3" ht="12.75" customHeight="1" x14ac:dyDescent="0.2">
      <c r="A17" t="s">
        <v>181</v>
      </c>
      <c r="C17" s="37">
        <f>+C12-C15</f>
        <v>-21564</v>
      </c>
    </row>
    <row r="18" spans="1:3" ht="12.75" customHeight="1" x14ac:dyDescent="0.2">
      <c r="C18" s="37"/>
    </row>
    <row r="19" spans="1:3" ht="12.75" customHeight="1" x14ac:dyDescent="0.2">
      <c r="A19" t="s">
        <v>183</v>
      </c>
      <c r="C19" s="39">
        <v>276569</v>
      </c>
    </row>
    <row r="20" spans="1:3" ht="12.75" customHeight="1" x14ac:dyDescent="0.2">
      <c r="C20" s="37"/>
    </row>
    <row r="21" spans="1:3" ht="13.5" customHeight="1" x14ac:dyDescent="0.2">
      <c r="A21" t="s">
        <v>184</v>
      </c>
      <c r="C21" s="41">
        <f>+C17+C19</f>
        <v>255005</v>
      </c>
    </row>
    <row r="22" spans="1:3" ht="13.5" customHeight="1" x14ac:dyDescent="0.2">
      <c r="C22" s="37"/>
    </row>
    <row r="23" spans="1:3" ht="12.75" customHeight="1" x14ac:dyDescent="0.2">
      <c r="C23" s="37"/>
    </row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25" workbookViewId="0">
      <selection activeCell="E28" sqref="E28"/>
    </sheetView>
  </sheetViews>
  <sheetFormatPr defaultColWidth="14.42578125" defaultRowHeight="15" customHeight="1" x14ac:dyDescent="0.2"/>
  <cols>
    <col min="1" max="1" width="19.5703125" customWidth="1"/>
    <col min="2" max="3" width="8" customWidth="1"/>
    <col min="4" max="5" width="11.140625" customWidth="1"/>
    <col min="6" max="6" width="12" customWidth="1"/>
    <col min="7" max="7" width="8" customWidth="1"/>
    <col min="8" max="8" width="9.85546875" customWidth="1"/>
    <col min="9" max="9" width="8" customWidth="1"/>
    <col min="10" max="10" width="11.5703125" customWidth="1"/>
    <col min="11" max="11" width="12" customWidth="1"/>
    <col min="12" max="12" width="13.42578125" bestFit="1" customWidth="1"/>
    <col min="13" max="13" width="8" customWidth="1"/>
    <col min="14" max="14" width="10.42578125" bestFit="1" customWidth="1"/>
    <col min="15" max="26" width="8" customWidth="1"/>
  </cols>
  <sheetData>
    <row r="1" spans="1:14" ht="18" customHeight="1" x14ac:dyDescent="0.25">
      <c r="A1" s="6" t="s">
        <v>1</v>
      </c>
      <c r="B1" s="8">
        <f>'Signature Page'!$B$10</f>
        <v>6</v>
      </c>
    </row>
    <row r="2" spans="1:14" ht="18" customHeight="1" x14ac:dyDescent="0.25">
      <c r="A2" s="6" t="s">
        <v>24</v>
      </c>
      <c r="B2" s="9" t="s">
        <v>26</v>
      </c>
    </row>
    <row r="3" spans="1:14" ht="12.75" customHeight="1" x14ac:dyDescent="0.2"/>
    <row r="4" spans="1:14" ht="18" customHeight="1" x14ac:dyDescent="0.25">
      <c r="H4" s="10" t="s">
        <v>29</v>
      </c>
    </row>
    <row r="5" spans="1:14" ht="18" customHeight="1" x14ac:dyDescent="0.25">
      <c r="H5" s="10" t="s">
        <v>196</v>
      </c>
    </row>
    <row r="6" spans="1:14" ht="18" customHeight="1" x14ac:dyDescent="0.25">
      <c r="H6" s="10" t="s">
        <v>197</v>
      </c>
    </row>
    <row r="7" spans="1:14" ht="12.75" customHeight="1" x14ac:dyDescent="0.2"/>
    <row r="8" spans="1:14" ht="12.75" customHeight="1" x14ac:dyDescent="0.2"/>
    <row r="9" spans="1:14" ht="12.75" customHeight="1" x14ac:dyDescent="0.2">
      <c r="D9" s="13" t="s">
        <v>199</v>
      </c>
      <c r="E9" s="13">
        <v>82</v>
      </c>
      <c r="H9" s="13">
        <v>88</v>
      </c>
      <c r="I9" s="15">
        <v>85</v>
      </c>
      <c r="J9" s="15">
        <v>84</v>
      </c>
      <c r="K9" s="13">
        <v>86</v>
      </c>
      <c r="L9" s="13" t="s">
        <v>200</v>
      </c>
    </row>
    <row r="10" spans="1:14" ht="12.75" customHeight="1" x14ac:dyDescent="0.2">
      <c r="C10" s="15"/>
      <c r="D10" s="15"/>
      <c r="E10" s="15"/>
      <c r="H10" s="15"/>
      <c r="I10" s="15" t="s">
        <v>201</v>
      </c>
      <c r="J10" s="15"/>
      <c r="L10" s="15" t="s">
        <v>43</v>
      </c>
    </row>
    <row r="11" spans="1:14" ht="12.75" customHeight="1" x14ac:dyDescent="0.2">
      <c r="C11" s="15" t="s">
        <v>203</v>
      </c>
      <c r="D11" s="15"/>
      <c r="E11" s="15"/>
      <c r="F11" s="15"/>
      <c r="G11" s="15"/>
      <c r="H11" s="15" t="s">
        <v>204</v>
      </c>
      <c r="I11" s="15" t="s">
        <v>205</v>
      </c>
      <c r="J11" s="15"/>
      <c r="K11" s="15"/>
      <c r="L11" s="15" t="s">
        <v>204</v>
      </c>
    </row>
    <row r="12" spans="1:14" ht="12.75" customHeight="1" x14ac:dyDescent="0.2">
      <c r="C12" s="16" t="s">
        <v>206</v>
      </c>
      <c r="D12" s="16" t="s">
        <v>207</v>
      </c>
      <c r="E12" s="16" t="s">
        <v>208</v>
      </c>
      <c r="F12" s="16" t="s">
        <v>209</v>
      </c>
      <c r="G12" s="16" t="s">
        <v>210</v>
      </c>
      <c r="H12" s="16" t="s">
        <v>211</v>
      </c>
      <c r="I12" s="16" t="s">
        <v>212</v>
      </c>
      <c r="J12" s="16" t="s">
        <v>213</v>
      </c>
      <c r="K12" s="16" t="s">
        <v>214</v>
      </c>
      <c r="L12" s="16" t="s">
        <v>216</v>
      </c>
      <c r="N12" s="16" t="s">
        <v>58</v>
      </c>
    </row>
    <row r="13" spans="1:14" ht="12.75" customHeight="1" x14ac:dyDescent="0.2"/>
    <row r="14" spans="1:14" ht="12.75" customHeight="1" x14ac:dyDescent="0.2">
      <c r="A14" s="4" t="s">
        <v>59</v>
      </c>
    </row>
    <row r="15" spans="1:14" ht="12.75" customHeight="1" x14ac:dyDescent="0.2">
      <c r="A15" s="2" t="s">
        <v>218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2.75" customHeight="1" x14ac:dyDescent="0.2">
      <c r="A16" s="2" t="s">
        <v>219</v>
      </c>
      <c r="C16" s="62"/>
      <c r="D16" s="62" t="s">
        <v>220</v>
      </c>
      <c r="E16" s="62"/>
      <c r="F16" s="62"/>
      <c r="G16" s="62"/>
      <c r="H16" s="62"/>
      <c r="I16" s="62">
        <v>57277</v>
      </c>
      <c r="J16" s="62">
        <v>9516</v>
      </c>
      <c r="K16" s="62"/>
      <c r="L16" s="62">
        <v>1965865</v>
      </c>
      <c r="M16" s="61"/>
      <c r="N16" s="61">
        <f>SUM(C16:L16)</f>
        <v>2032658</v>
      </c>
    </row>
    <row r="17" spans="1:14" ht="12.75" customHeight="1" x14ac:dyDescent="0.2">
      <c r="A17" s="2" t="s">
        <v>221</v>
      </c>
      <c r="C17" s="62"/>
      <c r="D17" s="62">
        <v>6334</v>
      </c>
      <c r="E17" s="62">
        <v>3749</v>
      </c>
      <c r="F17" s="62"/>
      <c r="G17" s="62"/>
      <c r="H17" s="62">
        <v>7798</v>
      </c>
      <c r="I17" s="62"/>
      <c r="J17" s="62"/>
      <c r="K17" s="62"/>
      <c r="L17" s="62"/>
      <c r="M17" s="61"/>
      <c r="N17" s="61">
        <f>SUM(C17:L17)</f>
        <v>17881</v>
      </c>
    </row>
    <row r="18" spans="1:14" ht="12.75" customHeight="1" x14ac:dyDescent="0.2">
      <c r="A18" s="2" t="s">
        <v>222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1"/>
      <c r="N18" s="61">
        <f>SUM(C18:L18)</f>
        <v>0</v>
      </c>
    </row>
    <row r="19" spans="1:14" ht="12.75" customHeight="1" x14ac:dyDescent="0.2">
      <c r="A19" s="2" t="s">
        <v>223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1"/>
      <c r="N19" s="61"/>
    </row>
    <row r="20" spans="1:14" ht="12.75" customHeight="1" x14ac:dyDescent="0.2">
      <c r="A20" s="2" t="s">
        <v>224</v>
      </c>
      <c r="C20" s="62"/>
      <c r="D20" s="62">
        <v>16442</v>
      </c>
      <c r="E20" s="62">
        <v>9058</v>
      </c>
      <c r="F20" s="62"/>
      <c r="G20" s="62"/>
      <c r="H20" s="62"/>
      <c r="I20" s="62"/>
      <c r="J20" s="62"/>
      <c r="K20" s="62"/>
      <c r="L20" s="62"/>
      <c r="M20" s="61"/>
      <c r="N20" s="61">
        <f>SUM(C20:L20)</f>
        <v>25500</v>
      </c>
    </row>
    <row r="21" spans="1:14" ht="12.75" customHeight="1" x14ac:dyDescent="0.2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2.75" customHeight="1" x14ac:dyDescent="0.2">
      <c r="A22" s="2" t="s">
        <v>66</v>
      </c>
      <c r="C22" s="63">
        <f t="shared" ref="C22:L22" si="0">SUM(C15:C19)</f>
        <v>0</v>
      </c>
      <c r="D22" s="63">
        <f t="shared" si="0"/>
        <v>6334</v>
      </c>
      <c r="E22" s="63">
        <f t="shared" si="0"/>
        <v>3749</v>
      </c>
      <c r="F22" s="63">
        <f t="shared" si="0"/>
        <v>0</v>
      </c>
      <c r="G22" s="63">
        <f t="shared" si="0"/>
        <v>0</v>
      </c>
      <c r="H22" s="63">
        <f t="shared" si="0"/>
        <v>7798</v>
      </c>
      <c r="I22" s="63">
        <f t="shared" si="0"/>
        <v>57277</v>
      </c>
      <c r="J22" s="63">
        <f t="shared" si="0"/>
        <v>9516</v>
      </c>
      <c r="K22" s="63">
        <f t="shared" si="0"/>
        <v>0</v>
      </c>
      <c r="L22" s="63">
        <f t="shared" si="0"/>
        <v>1965865</v>
      </c>
      <c r="M22" s="63"/>
      <c r="N22" s="63">
        <f>SUM(N15:N19)</f>
        <v>2050539</v>
      </c>
    </row>
    <row r="23" spans="1:14" ht="12.75" customHeight="1" x14ac:dyDescent="0.2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2.75" customHeight="1" x14ac:dyDescent="0.2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12.75" customHeight="1" x14ac:dyDescent="0.2">
      <c r="A25" s="4" t="s">
        <v>69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2.75" customHeight="1" x14ac:dyDescent="0.2">
      <c r="A26" s="2" t="s">
        <v>76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1"/>
      <c r="N26" s="61"/>
    </row>
    <row r="27" spans="1:14" ht="12.75" customHeight="1" x14ac:dyDescent="0.2">
      <c r="A27" s="2" t="s">
        <v>73</v>
      </c>
      <c r="C27" s="62"/>
      <c r="D27" s="62">
        <v>891913</v>
      </c>
      <c r="E27" s="62">
        <f>281400+109673</f>
        <v>391073</v>
      </c>
      <c r="F27" s="62"/>
      <c r="G27" s="62"/>
      <c r="H27" s="62">
        <v>185646</v>
      </c>
      <c r="I27" s="62">
        <v>59422</v>
      </c>
      <c r="J27" s="62">
        <v>13050</v>
      </c>
      <c r="K27" s="62">
        <v>12717</v>
      </c>
      <c r="L27" s="62">
        <v>95494</v>
      </c>
      <c r="M27" s="61"/>
      <c r="N27" s="61">
        <f>SUM(C27:L27)</f>
        <v>1649315</v>
      </c>
    </row>
    <row r="28" spans="1:14" ht="12.75" customHeight="1" x14ac:dyDescent="0.2">
      <c r="A28" s="2" t="s">
        <v>75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1"/>
      <c r="N28" s="61">
        <f>SUM(C28:L28)</f>
        <v>0</v>
      </c>
    </row>
    <row r="29" spans="1:14" ht="12.75" customHeight="1" x14ac:dyDescent="0.2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2.75" customHeight="1" x14ac:dyDescent="0.2">
      <c r="A30" s="2" t="s">
        <v>230</v>
      </c>
      <c r="C30" s="63">
        <f t="shared" ref="C30:L30" si="1">SUM(C26:C28)</f>
        <v>0</v>
      </c>
      <c r="D30" s="63">
        <f t="shared" si="1"/>
        <v>891913</v>
      </c>
      <c r="E30" s="63">
        <f t="shared" si="1"/>
        <v>391073</v>
      </c>
      <c r="F30" s="63">
        <f t="shared" si="1"/>
        <v>0</v>
      </c>
      <c r="G30" s="63">
        <f t="shared" si="1"/>
        <v>0</v>
      </c>
      <c r="H30" s="63">
        <f t="shared" si="1"/>
        <v>185646</v>
      </c>
      <c r="I30" s="63">
        <f t="shared" si="1"/>
        <v>59422</v>
      </c>
      <c r="J30" s="63">
        <f t="shared" si="1"/>
        <v>13050</v>
      </c>
      <c r="K30" s="63">
        <f t="shared" si="1"/>
        <v>12717</v>
      </c>
      <c r="L30" s="63">
        <f t="shared" si="1"/>
        <v>95494</v>
      </c>
      <c r="M30" s="63"/>
      <c r="N30" s="63">
        <f>SUM(N26:N28)</f>
        <v>1649315</v>
      </c>
    </row>
    <row r="31" spans="1:14" ht="12.75" customHeight="1" x14ac:dyDescent="0.2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2.75" customHeight="1" x14ac:dyDescent="0.2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ht="12.75" customHeight="1" x14ac:dyDescent="0.2">
      <c r="A33" s="2" t="s">
        <v>104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2.75" customHeight="1" x14ac:dyDescent="0.2">
      <c r="A34" s="2" t="s">
        <v>236</v>
      </c>
      <c r="C34" s="61">
        <f t="shared" ref="C34:L34" si="2">+C22-C30</f>
        <v>0</v>
      </c>
      <c r="D34" s="61">
        <f t="shared" si="2"/>
        <v>-885579</v>
      </c>
      <c r="E34" s="61">
        <f t="shared" si="2"/>
        <v>-387324</v>
      </c>
      <c r="F34" s="61">
        <f t="shared" si="2"/>
        <v>0</v>
      </c>
      <c r="G34" s="61">
        <f t="shared" si="2"/>
        <v>0</v>
      </c>
      <c r="H34" s="61">
        <f t="shared" si="2"/>
        <v>-177848</v>
      </c>
      <c r="I34" s="61">
        <f t="shared" si="2"/>
        <v>-2145</v>
      </c>
      <c r="J34" s="61">
        <f t="shared" si="2"/>
        <v>-3534</v>
      </c>
      <c r="K34" s="61">
        <f t="shared" si="2"/>
        <v>-12717</v>
      </c>
      <c r="L34" s="61">
        <f t="shared" si="2"/>
        <v>1870371</v>
      </c>
      <c r="M34" s="61"/>
      <c r="N34" s="61">
        <f>+N22-N30</f>
        <v>401224</v>
      </c>
    </row>
    <row r="35" spans="1:14" ht="12.75" customHeight="1" x14ac:dyDescent="0.2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2.75" customHeight="1" x14ac:dyDescent="0.2">
      <c r="A36" s="2" t="s">
        <v>113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ht="12.75" customHeight="1" x14ac:dyDescent="0.2">
      <c r="A37" s="2" t="s">
        <v>114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>
        <f>SUM(C37:L37)</f>
        <v>0</v>
      </c>
    </row>
    <row r="38" spans="1:14" ht="12.75" customHeight="1" x14ac:dyDescent="0.2">
      <c r="A38" s="2" t="s">
        <v>117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>
        <f>SUM(C38:L38)</f>
        <v>0</v>
      </c>
    </row>
    <row r="39" spans="1:14" ht="12.75" customHeight="1" x14ac:dyDescent="0.2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12.75" customHeight="1" x14ac:dyDescent="0.2">
      <c r="A40" s="2" t="s">
        <v>120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1:14" ht="12.75" customHeight="1" x14ac:dyDescent="0.2">
      <c r="A41" s="2" t="s">
        <v>121</v>
      </c>
      <c r="C41" s="63">
        <f t="shared" ref="C41:L41" si="3">SUM(C37:C38)</f>
        <v>0</v>
      </c>
      <c r="D41" s="63">
        <f t="shared" si="3"/>
        <v>0</v>
      </c>
      <c r="E41" s="63">
        <f t="shared" si="3"/>
        <v>0</v>
      </c>
      <c r="F41" s="63">
        <f t="shared" si="3"/>
        <v>0</v>
      </c>
      <c r="G41" s="63">
        <f t="shared" si="3"/>
        <v>0</v>
      </c>
      <c r="H41" s="63">
        <f t="shared" si="3"/>
        <v>0</v>
      </c>
      <c r="I41" s="63">
        <f t="shared" si="3"/>
        <v>0</v>
      </c>
      <c r="J41" s="63">
        <f t="shared" si="3"/>
        <v>0</v>
      </c>
      <c r="K41" s="63">
        <f t="shared" si="3"/>
        <v>0</v>
      </c>
      <c r="L41" s="63">
        <f t="shared" si="3"/>
        <v>0</v>
      </c>
      <c r="M41" s="63"/>
      <c r="N41" s="63">
        <f>SUM(N37:N38)</f>
        <v>0</v>
      </c>
    </row>
    <row r="42" spans="1:14" ht="12.75" customHeight="1" x14ac:dyDescent="0.2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12.75" customHeight="1" x14ac:dyDescent="0.2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12.75" customHeight="1" x14ac:dyDescent="0.2">
      <c r="A44" s="2" t="s">
        <v>241</v>
      </c>
      <c r="C44" s="61">
        <f t="shared" ref="C44:L44" si="4">+C34+C41</f>
        <v>0</v>
      </c>
      <c r="D44" s="61">
        <f t="shared" si="4"/>
        <v>-885579</v>
      </c>
      <c r="E44" s="61">
        <f t="shared" si="4"/>
        <v>-387324</v>
      </c>
      <c r="F44" s="61">
        <f t="shared" si="4"/>
        <v>0</v>
      </c>
      <c r="G44" s="61">
        <f t="shared" si="4"/>
        <v>0</v>
      </c>
      <c r="H44" s="61">
        <f t="shared" si="4"/>
        <v>-177848</v>
      </c>
      <c r="I44" s="61">
        <f t="shared" si="4"/>
        <v>-2145</v>
      </c>
      <c r="J44" s="61">
        <f t="shared" si="4"/>
        <v>-3534</v>
      </c>
      <c r="K44" s="61">
        <f t="shared" si="4"/>
        <v>-12717</v>
      </c>
      <c r="L44" s="61">
        <f t="shared" si="4"/>
        <v>1870371</v>
      </c>
      <c r="M44" s="61"/>
      <c r="N44" s="61">
        <f>+N34+N41</f>
        <v>401224</v>
      </c>
    </row>
    <row r="45" spans="1:14" ht="12.75" customHeight="1" x14ac:dyDescent="0.2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ht="12.75" customHeight="1" x14ac:dyDescent="0.2">
      <c r="A46" s="2" t="s">
        <v>243</v>
      </c>
      <c r="C46" s="61"/>
      <c r="D46" s="64">
        <v>-506</v>
      </c>
      <c r="E46" s="61"/>
      <c r="F46" s="61"/>
      <c r="G46" s="61"/>
      <c r="H46" s="61"/>
      <c r="I46" s="61"/>
      <c r="J46" s="61"/>
      <c r="K46" s="61"/>
      <c r="L46" s="61"/>
      <c r="M46" s="61"/>
      <c r="N46" s="61">
        <f>SUM(C46:L46)</f>
        <v>-506</v>
      </c>
    </row>
    <row r="47" spans="1:14" ht="12.75" customHeight="1" x14ac:dyDescent="0.2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ht="12.75" customHeight="1" x14ac:dyDescent="0.2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ht="13.5" customHeight="1" x14ac:dyDescent="0.2">
      <c r="A49" s="2" t="s">
        <v>244</v>
      </c>
      <c r="C49" s="65">
        <f t="shared" ref="C49:L49" si="5">+C44+C46</f>
        <v>0</v>
      </c>
      <c r="D49" s="65">
        <f t="shared" si="5"/>
        <v>-886085</v>
      </c>
      <c r="E49" s="65">
        <f t="shared" si="5"/>
        <v>-387324</v>
      </c>
      <c r="F49" s="65">
        <f t="shared" si="5"/>
        <v>0</v>
      </c>
      <c r="G49" s="65">
        <f t="shared" si="5"/>
        <v>0</v>
      </c>
      <c r="H49" s="65">
        <f t="shared" si="5"/>
        <v>-177848</v>
      </c>
      <c r="I49" s="65">
        <f t="shared" si="5"/>
        <v>-2145</v>
      </c>
      <c r="J49" s="65">
        <f t="shared" si="5"/>
        <v>-3534</v>
      </c>
      <c r="K49" s="65">
        <f t="shared" si="5"/>
        <v>-12717</v>
      </c>
      <c r="L49" s="65">
        <f t="shared" si="5"/>
        <v>1870371</v>
      </c>
      <c r="M49" s="65"/>
      <c r="N49" s="65">
        <f>+N44+N46</f>
        <v>400718</v>
      </c>
    </row>
    <row r="50" spans="1:14" ht="13.5" customHeight="1" x14ac:dyDescent="0.2"/>
    <row r="51" spans="1:14" ht="12.75" customHeight="1" x14ac:dyDescent="0.2"/>
    <row r="52" spans="1:14" ht="12.75" customHeight="1" x14ac:dyDescent="0.2"/>
    <row r="53" spans="1:14" ht="12.75" customHeight="1" x14ac:dyDescent="0.2"/>
    <row r="54" spans="1:14" ht="12.75" customHeight="1" x14ac:dyDescent="0.2"/>
    <row r="55" spans="1:14" ht="12.75" customHeight="1" x14ac:dyDescent="0.2"/>
    <row r="56" spans="1:14" ht="12.75" customHeight="1" x14ac:dyDescent="0.2"/>
    <row r="57" spans="1:14" ht="12.75" customHeight="1" x14ac:dyDescent="0.2"/>
    <row r="58" spans="1:14" ht="12.75" customHeight="1" x14ac:dyDescent="0.2"/>
    <row r="59" spans="1:14" ht="12.75" customHeight="1" x14ac:dyDescent="0.2"/>
    <row r="60" spans="1:14" ht="12.75" customHeight="1" x14ac:dyDescent="0.2"/>
    <row r="61" spans="1:14" ht="12.75" customHeight="1" x14ac:dyDescent="0.2"/>
    <row r="62" spans="1:14" ht="12.75" customHeight="1" x14ac:dyDescent="0.2"/>
    <row r="63" spans="1:14" ht="12.75" customHeight="1" x14ac:dyDescent="0.2"/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"/>
  <cols>
    <col min="1" max="6" width="8" customWidth="1"/>
    <col min="7" max="7" width="11.85546875" customWidth="1"/>
    <col min="8" max="8" width="18" customWidth="1"/>
    <col min="9" max="9" width="14.140625" customWidth="1"/>
    <col min="10" max="26" width="8" customWidth="1"/>
  </cols>
  <sheetData>
    <row r="1" spans="1:8" ht="12.75" customHeight="1" x14ac:dyDescent="0.2">
      <c r="A1" s="2" t="s">
        <v>257</v>
      </c>
      <c r="B1" s="2"/>
      <c r="C1" s="2"/>
      <c r="D1" s="2"/>
      <c r="E1" s="2"/>
      <c r="F1" s="2"/>
      <c r="G1" s="2"/>
      <c r="H1" s="2"/>
    </row>
    <row r="2" spans="1:8" ht="12.75" customHeight="1" x14ac:dyDescent="0.2">
      <c r="A2" s="2"/>
      <c r="B2" s="2"/>
      <c r="C2" s="2"/>
      <c r="D2" s="2"/>
      <c r="E2" s="2"/>
      <c r="F2" s="2"/>
      <c r="G2" s="2"/>
      <c r="H2" s="2"/>
    </row>
    <row r="3" spans="1:8" ht="12.75" customHeight="1" x14ac:dyDescent="0.2">
      <c r="A3" s="2" t="s">
        <v>258</v>
      </c>
      <c r="B3" s="2"/>
      <c r="C3" s="2"/>
      <c r="D3" s="2"/>
      <c r="E3" s="2"/>
      <c r="F3" s="2"/>
      <c r="G3" s="2"/>
      <c r="H3" s="2"/>
    </row>
    <row r="4" spans="1:8" ht="12.75" customHeight="1" x14ac:dyDescent="0.2">
      <c r="A4" s="2" t="s">
        <v>259</v>
      </c>
      <c r="B4" s="2"/>
      <c r="C4" s="2"/>
      <c r="D4" s="2"/>
      <c r="E4" s="2"/>
      <c r="F4" s="2"/>
      <c r="G4" s="2"/>
      <c r="H4" s="2"/>
    </row>
    <row r="5" spans="1:8" ht="12.75" customHeight="1" x14ac:dyDescent="0.2">
      <c r="A5" s="2"/>
      <c r="B5" s="2"/>
      <c r="C5" s="2"/>
      <c r="D5" s="2"/>
      <c r="E5" s="2"/>
      <c r="F5" s="2"/>
      <c r="G5" s="2"/>
      <c r="H5" s="2"/>
    </row>
    <row r="6" spans="1:8" ht="12.75" customHeight="1" x14ac:dyDescent="0.2">
      <c r="A6" s="2" t="s">
        <v>260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2" t="s">
        <v>261</v>
      </c>
      <c r="B8" s="2"/>
      <c r="C8" s="2"/>
      <c r="D8" s="2"/>
      <c r="E8" s="2"/>
      <c r="F8" s="2"/>
      <c r="G8" s="2"/>
      <c r="H8" s="2"/>
    </row>
    <row r="9" spans="1:8" ht="12.75" customHeight="1" x14ac:dyDescent="0.2">
      <c r="A9" s="2" t="s">
        <v>262</v>
      </c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2" t="s">
        <v>263</v>
      </c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2" t="s">
        <v>264</v>
      </c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4" t="s">
        <v>265</v>
      </c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4" t="s">
        <v>266</v>
      </c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 t="s">
        <v>267</v>
      </c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 t="s">
        <v>268</v>
      </c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 t="s">
        <v>269</v>
      </c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 t="s">
        <v>270</v>
      </c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 t="s">
        <v>271</v>
      </c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 t="s">
        <v>272</v>
      </c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 t="s">
        <v>273</v>
      </c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4"/>
      <c r="B25" s="2"/>
      <c r="C25" s="2"/>
      <c r="D25" s="2"/>
      <c r="E25" s="2"/>
      <c r="F25" s="2"/>
      <c r="G25" s="2"/>
      <c r="H25" s="2"/>
    </row>
    <row r="26" spans="1:8" ht="12.75" customHeight="1" x14ac:dyDescent="0.2">
      <c r="A26" s="4" t="s">
        <v>274</v>
      </c>
      <c r="B26" s="2"/>
      <c r="C26" s="2"/>
      <c r="D26" s="2"/>
      <c r="E26" s="2"/>
      <c r="F26" s="2"/>
      <c r="G26" s="2"/>
      <c r="H26" s="2"/>
    </row>
    <row r="27" spans="1:8" ht="12.75" customHeight="1" x14ac:dyDescent="0.2">
      <c r="A27" s="2" t="s">
        <v>275</v>
      </c>
      <c r="B27" s="2"/>
      <c r="C27" s="2"/>
      <c r="D27" s="2"/>
      <c r="E27" s="2"/>
      <c r="F27" s="2"/>
      <c r="G27" s="2"/>
      <c r="H27" s="2"/>
    </row>
    <row r="28" spans="1:8" ht="12.75" customHeight="1" x14ac:dyDescent="0.2">
      <c r="A28" s="29" t="s">
        <v>276</v>
      </c>
      <c r="B28" s="2"/>
      <c r="C28" s="2"/>
      <c r="D28" s="2"/>
      <c r="E28" s="2"/>
      <c r="F28" s="2"/>
      <c r="G28" s="2"/>
      <c r="H28" s="2"/>
    </row>
    <row r="29" spans="1:8" ht="12.75" customHeight="1" x14ac:dyDescent="0.2">
      <c r="A29" s="29" t="s">
        <v>277</v>
      </c>
      <c r="B29" s="2"/>
      <c r="C29" s="2"/>
      <c r="D29" s="2"/>
      <c r="E29" s="2"/>
      <c r="F29" s="2"/>
      <c r="G29" s="2"/>
      <c r="H29" s="2"/>
    </row>
    <row r="30" spans="1:8" ht="12.75" customHeight="1" x14ac:dyDescent="0.2">
      <c r="A30" s="29" t="s">
        <v>280</v>
      </c>
      <c r="B30" s="2"/>
      <c r="C30" s="2"/>
      <c r="D30" s="2"/>
      <c r="E30" s="2"/>
      <c r="F30" s="2"/>
      <c r="G30" s="2"/>
      <c r="H30" s="2"/>
    </row>
    <row r="31" spans="1:8" ht="12.75" customHeight="1" x14ac:dyDescent="0.2">
      <c r="A31" s="29" t="s">
        <v>282</v>
      </c>
      <c r="B31" s="2"/>
      <c r="C31" s="2"/>
      <c r="D31" s="2"/>
      <c r="E31" s="2"/>
      <c r="F31" s="2"/>
      <c r="G31" s="2"/>
      <c r="H31" s="2"/>
    </row>
    <row r="32" spans="1:8" ht="12.75" customHeight="1" x14ac:dyDescent="0.2">
      <c r="A32" s="29" t="s">
        <v>283</v>
      </c>
      <c r="B32" s="2"/>
      <c r="C32" s="2"/>
      <c r="D32" s="2"/>
      <c r="E32" s="2"/>
      <c r="F32" s="2"/>
      <c r="G32" s="2"/>
      <c r="H32" s="2"/>
    </row>
    <row r="33" spans="1:8" ht="12.75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">
      <c r="A34" s="2" t="s">
        <v>285</v>
      </c>
      <c r="B34" s="2"/>
      <c r="C34" s="2"/>
      <c r="D34" s="2"/>
      <c r="E34" s="2"/>
      <c r="F34" s="2"/>
      <c r="G34" s="2"/>
      <c r="H34" s="2"/>
    </row>
    <row r="35" spans="1:8" ht="12.75" customHeight="1" x14ac:dyDescent="0.2">
      <c r="A35" s="29" t="s">
        <v>286</v>
      </c>
      <c r="B35" s="2"/>
      <c r="C35" s="2"/>
      <c r="D35" s="2"/>
      <c r="E35" s="2"/>
      <c r="F35" s="2"/>
      <c r="G35" s="2"/>
      <c r="H35" s="2"/>
    </row>
    <row r="36" spans="1:8" ht="12.75" customHeight="1" x14ac:dyDescent="0.2">
      <c r="A36" s="29" t="s">
        <v>288</v>
      </c>
      <c r="B36" s="2"/>
      <c r="C36" s="2"/>
      <c r="D36" s="2"/>
      <c r="E36" s="2"/>
      <c r="F36" s="2"/>
      <c r="G36" s="2"/>
      <c r="H36" s="2"/>
    </row>
    <row r="37" spans="1:8" ht="12.75" customHeight="1" x14ac:dyDescent="0.2">
      <c r="A37" s="29" t="s">
        <v>290</v>
      </c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9" t="s">
        <v>291</v>
      </c>
      <c r="B38" s="2"/>
      <c r="C38" s="2"/>
      <c r="D38" s="2"/>
      <c r="E38" s="2"/>
      <c r="F38" s="2"/>
      <c r="G38" s="2"/>
      <c r="H38" s="2"/>
    </row>
    <row r="39" spans="1:8" ht="12.75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">
      <c r="A40" s="2" t="s">
        <v>292</v>
      </c>
      <c r="B40" s="2"/>
      <c r="C40" s="2"/>
      <c r="D40" s="2"/>
      <c r="E40" s="2"/>
      <c r="F40" s="2"/>
      <c r="G40" s="2"/>
      <c r="H40" s="2"/>
    </row>
    <row r="41" spans="1:8" ht="12.75" customHeight="1" x14ac:dyDescent="0.2">
      <c r="A41" s="2" t="s">
        <v>293</v>
      </c>
      <c r="B41" s="2"/>
      <c r="C41" s="2"/>
      <c r="D41" s="2"/>
      <c r="E41" s="2"/>
      <c r="F41" s="2"/>
      <c r="G41" s="2"/>
      <c r="H41" s="2"/>
    </row>
    <row r="42" spans="1:8" ht="12.75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4"/>
  <sheetViews>
    <sheetView workbookViewId="0">
      <pane ySplit="9" topLeftCell="A67" activePane="bottomLeft" state="frozen"/>
      <selection pane="bottomLeft" activeCell="I50" sqref="I50"/>
    </sheetView>
  </sheetViews>
  <sheetFormatPr defaultColWidth="14.42578125" defaultRowHeight="15" customHeight="1" x14ac:dyDescent="0.2"/>
  <cols>
    <col min="1" max="1" width="19.85546875" customWidth="1"/>
    <col min="2" max="2" width="10.5703125" customWidth="1"/>
    <col min="3" max="3" width="8.5703125" customWidth="1"/>
    <col min="4" max="4" width="50.85546875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  <col min="10" max="19" width="21.42578125" customWidth="1"/>
    <col min="20" max="26" width="8" customWidth="1"/>
  </cols>
  <sheetData>
    <row r="1" spans="1:9" ht="18" customHeight="1" x14ac:dyDescent="0.25">
      <c r="A1" s="6" t="s">
        <v>1</v>
      </c>
      <c r="B1" s="9">
        <v>6</v>
      </c>
    </row>
    <row r="2" spans="1:9" ht="18" customHeight="1" x14ac:dyDescent="0.25">
      <c r="A2" s="6" t="s">
        <v>24</v>
      </c>
      <c r="B2" s="9" t="str">
        <f>Revenues!B2</f>
        <v>2016-17</v>
      </c>
    </row>
    <row r="3" spans="1:9" ht="18" customHeight="1" x14ac:dyDescent="0.25">
      <c r="A3" s="6"/>
      <c r="B3" s="42"/>
    </row>
    <row r="4" spans="1:9" ht="12.75" customHeight="1" x14ac:dyDescent="0.2">
      <c r="A4" s="29" t="s">
        <v>278</v>
      </c>
      <c r="E4" s="2" t="s">
        <v>279</v>
      </c>
      <c r="F4" s="2" t="s">
        <v>281</v>
      </c>
    </row>
    <row r="5" spans="1:9" ht="12.75" customHeight="1" x14ac:dyDescent="0.2">
      <c r="A5" s="29" t="s">
        <v>284</v>
      </c>
      <c r="C5" s="2" t="s">
        <v>26</v>
      </c>
    </row>
    <row r="6" spans="1:9" ht="12.75" customHeight="1" x14ac:dyDescent="0.2">
      <c r="A6" s="29" t="s">
        <v>287</v>
      </c>
      <c r="E6" s="2" t="s">
        <v>289</v>
      </c>
      <c r="F6" s="43">
        <v>43048</v>
      </c>
    </row>
    <row r="7" spans="1:9" ht="12.75" customHeight="1" x14ac:dyDescent="0.2"/>
    <row r="8" spans="1:9" ht="12.75" customHeight="1" x14ac:dyDescent="0.2">
      <c r="A8" s="29" t="s">
        <v>294</v>
      </c>
      <c r="E8" s="44" t="s">
        <v>295</v>
      </c>
      <c r="F8" s="44" t="s">
        <v>295</v>
      </c>
      <c r="G8" s="44" t="s">
        <v>296</v>
      </c>
      <c r="H8" s="44" t="s">
        <v>297</v>
      </c>
      <c r="I8" s="44" t="s">
        <v>298</v>
      </c>
    </row>
    <row r="9" spans="1:9" ht="12.75" customHeight="1" x14ac:dyDescent="0.2">
      <c r="A9" s="29" t="s">
        <v>299</v>
      </c>
      <c r="B9" s="29" t="s">
        <v>300</v>
      </c>
      <c r="C9" s="29" t="s">
        <v>301</v>
      </c>
      <c r="D9" s="29" t="s">
        <v>302</v>
      </c>
      <c r="E9" s="44" t="s">
        <v>303</v>
      </c>
      <c r="F9" s="44" t="s">
        <v>304</v>
      </c>
      <c r="G9" s="44" t="s">
        <v>294</v>
      </c>
      <c r="H9" s="44" t="s">
        <v>294</v>
      </c>
      <c r="I9" s="44" t="s">
        <v>294</v>
      </c>
    </row>
    <row r="10" spans="1:9" ht="12.75" customHeight="1" x14ac:dyDescent="0.2"/>
    <row r="11" spans="1:9" ht="12.75" customHeight="1" x14ac:dyDescent="0.2">
      <c r="A11" s="15" t="s">
        <v>305</v>
      </c>
      <c r="B11" s="15" t="s">
        <v>306</v>
      </c>
      <c r="C11" s="15" t="s">
        <v>307</v>
      </c>
      <c r="D11" s="29" t="s">
        <v>308</v>
      </c>
      <c r="E11" s="45"/>
      <c r="F11" s="45"/>
      <c r="G11" s="46">
        <f>+I11</f>
        <v>546141</v>
      </c>
      <c r="H11" s="47"/>
      <c r="I11" s="46">
        <v>546141</v>
      </c>
    </row>
    <row r="12" spans="1:9" ht="12.75" customHeight="1" x14ac:dyDescent="0.2">
      <c r="A12" s="15" t="s">
        <v>305</v>
      </c>
      <c r="B12" s="15" t="s">
        <v>306</v>
      </c>
      <c r="C12" s="15" t="s">
        <v>309</v>
      </c>
      <c r="D12" s="29" t="s">
        <v>310</v>
      </c>
      <c r="E12" s="45"/>
      <c r="F12" s="45"/>
      <c r="G12" s="46">
        <v>187717</v>
      </c>
      <c r="H12" s="45"/>
      <c r="I12" s="46">
        <v>187717</v>
      </c>
    </row>
    <row r="13" spans="1:9" ht="12.75" customHeight="1" x14ac:dyDescent="0.2">
      <c r="A13" s="15" t="s">
        <v>305</v>
      </c>
      <c r="B13" s="15" t="s">
        <v>306</v>
      </c>
      <c r="C13" s="15" t="s">
        <v>311</v>
      </c>
      <c r="D13" s="29" t="s">
        <v>312</v>
      </c>
      <c r="E13" s="46">
        <f>+I13</f>
        <v>39356</v>
      </c>
      <c r="F13" s="46">
        <v>39356</v>
      </c>
      <c r="G13" s="45"/>
      <c r="H13" s="45"/>
      <c r="I13" s="46">
        <v>39356</v>
      </c>
    </row>
    <row r="14" spans="1:9" ht="12.75" customHeight="1" x14ac:dyDescent="0.2">
      <c r="A14" s="15" t="s">
        <v>305</v>
      </c>
      <c r="B14" s="15" t="s">
        <v>306</v>
      </c>
      <c r="C14" s="15" t="s">
        <v>313</v>
      </c>
      <c r="D14" s="29" t="s">
        <v>314</v>
      </c>
      <c r="E14" s="45"/>
      <c r="F14" s="46">
        <f>+I14</f>
        <v>1001</v>
      </c>
      <c r="G14" s="47"/>
      <c r="I14" s="46">
        <v>1001</v>
      </c>
    </row>
    <row r="15" spans="1:9" ht="12.75" customHeight="1" x14ac:dyDescent="0.2">
      <c r="A15" s="15" t="s">
        <v>305</v>
      </c>
      <c r="B15" s="15" t="s">
        <v>306</v>
      </c>
      <c r="C15" s="15" t="s">
        <v>315</v>
      </c>
      <c r="D15" s="29" t="s">
        <v>316</v>
      </c>
      <c r="E15" s="45"/>
      <c r="F15" s="46">
        <f>+I15</f>
        <v>0</v>
      </c>
      <c r="G15" s="45"/>
      <c r="H15" s="45"/>
      <c r="I15" s="46">
        <v>0</v>
      </c>
    </row>
    <row r="16" spans="1:9" ht="12.75" customHeight="1" x14ac:dyDescent="0.2">
      <c r="A16" s="15" t="s">
        <v>305</v>
      </c>
      <c r="B16" s="15" t="s">
        <v>306</v>
      </c>
      <c r="C16" s="15" t="s">
        <v>317</v>
      </c>
      <c r="D16" s="29" t="s">
        <v>318</v>
      </c>
      <c r="E16" s="45"/>
      <c r="F16" s="45"/>
      <c r="G16" s="46">
        <v>24872</v>
      </c>
      <c r="H16" s="47"/>
      <c r="I16" s="46">
        <f>G16</f>
        <v>24872</v>
      </c>
    </row>
    <row r="17" spans="1:26" ht="12.75" customHeight="1" x14ac:dyDescent="0.2">
      <c r="A17" s="15" t="s">
        <v>305</v>
      </c>
      <c r="B17" s="15" t="s">
        <v>306</v>
      </c>
      <c r="C17" s="15" t="s">
        <v>319</v>
      </c>
      <c r="D17" s="29" t="s">
        <v>320</v>
      </c>
      <c r="E17" s="46">
        <f>+I17</f>
        <v>8269</v>
      </c>
      <c r="F17" s="46">
        <f>+I17</f>
        <v>8269</v>
      </c>
      <c r="G17" s="45"/>
      <c r="H17" s="45"/>
      <c r="I17" s="46">
        <v>8269</v>
      </c>
    </row>
    <row r="18" spans="1:26" ht="12.75" customHeight="1" x14ac:dyDescent="0.2">
      <c r="A18" s="15" t="s">
        <v>305</v>
      </c>
      <c r="B18" s="15" t="s">
        <v>306</v>
      </c>
      <c r="C18" s="15" t="s">
        <v>321</v>
      </c>
      <c r="D18" s="29" t="s">
        <v>322</v>
      </c>
      <c r="E18" s="46">
        <f>+I18</f>
        <v>0</v>
      </c>
      <c r="F18" s="46">
        <f>+I18</f>
        <v>0</v>
      </c>
      <c r="G18" s="45"/>
      <c r="H18" s="45"/>
      <c r="I18" s="46">
        <v>0</v>
      </c>
    </row>
    <row r="19" spans="1:26" ht="12.75" customHeight="1" x14ac:dyDescent="0.2">
      <c r="A19" s="15" t="s">
        <v>305</v>
      </c>
      <c r="B19" s="15" t="s">
        <v>306</v>
      </c>
      <c r="C19" s="15" t="s">
        <v>323</v>
      </c>
      <c r="D19" s="29" t="s">
        <v>324</v>
      </c>
      <c r="E19" s="46">
        <f>+I19</f>
        <v>0</v>
      </c>
      <c r="F19" s="46">
        <f>+I19</f>
        <v>0</v>
      </c>
      <c r="G19" s="45"/>
      <c r="H19" s="45"/>
      <c r="I19" s="46">
        <v>0</v>
      </c>
    </row>
    <row r="20" spans="1:26" ht="12.75" customHeight="1" x14ac:dyDescent="0.2">
      <c r="A20" s="15" t="s">
        <v>305</v>
      </c>
      <c r="B20" s="15" t="s">
        <v>306</v>
      </c>
      <c r="C20" s="15" t="s">
        <v>325</v>
      </c>
      <c r="D20" s="29" t="s">
        <v>326</v>
      </c>
      <c r="E20" s="45"/>
      <c r="F20" s="45"/>
      <c r="G20" s="45"/>
      <c r="H20" s="46">
        <f>+I20</f>
        <v>0</v>
      </c>
      <c r="I20" s="46">
        <v>0</v>
      </c>
    </row>
    <row r="21" spans="1:26" ht="12.75" customHeight="1" x14ac:dyDescent="0.2">
      <c r="A21" s="15" t="s">
        <v>305</v>
      </c>
      <c r="B21" s="15" t="s">
        <v>306</v>
      </c>
      <c r="C21" s="15" t="s">
        <v>327</v>
      </c>
      <c r="D21" s="29" t="s">
        <v>328</v>
      </c>
      <c r="E21" s="46">
        <f>+I21</f>
        <v>0</v>
      </c>
      <c r="F21" s="46">
        <f>+I21</f>
        <v>0</v>
      </c>
      <c r="G21" s="46">
        <v>0</v>
      </c>
      <c r="H21" s="46">
        <v>0</v>
      </c>
      <c r="I21" s="46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5" t="s">
        <v>305</v>
      </c>
      <c r="B22" s="15" t="s">
        <v>306</v>
      </c>
      <c r="C22" s="15" t="s">
        <v>329</v>
      </c>
      <c r="D22" s="29" t="s">
        <v>330</v>
      </c>
      <c r="E22" s="46">
        <f>+I22</f>
        <v>39264</v>
      </c>
      <c r="F22" s="46">
        <f>+I22</f>
        <v>39264</v>
      </c>
      <c r="G22" s="45"/>
      <c r="H22" s="45"/>
      <c r="I22" s="46">
        <v>39264</v>
      </c>
    </row>
    <row r="23" spans="1:26" ht="12.75" customHeight="1" x14ac:dyDescent="0.2">
      <c r="A23" s="15" t="s">
        <v>305</v>
      </c>
      <c r="B23" s="15" t="s">
        <v>306</v>
      </c>
      <c r="C23" s="15" t="s">
        <v>331</v>
      </c>
      <c r="D23" s="29" t="s">
        <v>332</v>
      </c>
      <c r="E23" s="45"/>
      <c r="F23" s="45"/>
      <c r="G23" s="45"/>
      <c r="H23" s="46">
        <f>+I23</f>
        <v>0</v>
      </c>
      <c r="I23" s="46">
        <v>0</v>
      </c>
    </row>
    <row r="24" spans="1:26" ht="12.75" customHeight="1" x14ac:dyDescent="0.2">
      <c r="A24" s="15" t="s">
        <v>305</v>
      </c>
      <c r="B24" s="15" t="s">
        <v>306</v>
      </c>
      <c r="C24" s="15" t="s">
        <v>333</v>
      </c>
      <c r="D24" s="29" t="s">
        <v>334</v>
      </c>
      <c r="E24" s="47"/>
      <c r="F24" s="47"/>
      <c r="G24" s="47"/>
      <c r="H24" s="46">
        <f>+I24</f>
        <v>0</v>
      </c>
      <c r="I24" s="48">
        <v>0</v>
      </c>
    </row>
    <row r="25" spans="1:26" ht="12.75" customHeight="1" x14ac:dyDescent="0.2">
      <c r="A25" s="15" t="s">
        <v>305</v>
      </c>
      <c r="B25" s="15" t="s">
        <v>306</v>
      </c>
      <c r="C25" s="15" t="s">
        <v>335</v>
      </c>
      <c r="D25" s="29" t="s">
        <v>336</v>
      </c>
      <c r="E25" s="46">
        <f>+I25</f>
        <v>5629</v>
      </c>
      <c r="F25" s="46">
        <f>+I25</f>
        <v>5629</v>
      </c>
      <c r="G25" s="45"/>
      <c r="H25" s="45"/>
      <c r="I25" s="46">
        <v>5629</v>
      </c>
    </row>
    <row r="26" spans="1:26" ht="12.75" customHeight="1" x14ac:dyDescent="0.2">
      <c r="A26" s="15" t="s">
        <v>305</v>
      </c>
      <c r="B26" s="15" t="s">
        <v>306</v>
      </c>
      <c r="C26" s="15" t="s">
        <v>337</v>
      </c>
      <c r="D26" s="29" t="s">
        <v>338</v>
      </c>
      <c r="E26" s="47"/>
      <c r="F26" s="47"/>
      <c r="G26" s="46">
        <f>+I26</f>
        <v>0</v>
      </c>
      <c r="H26" s="47"/>
      <c r="I26" s="48">
        <v>0</v>
      </c>
    </row>
    <row r="27" spans="1:26" ht="12.75" customHeight="1" x14ac:dyDescent="0.2">
      <c r="A27" s="15" t="s">
        <v>305</v>
      </c>
      <c r="B27" s="15" t="s">
        <v>306</v>
      </c>
      <c r="C27" s="15" t="s">
        <v>339</v>
      </c>
      <c r="D27" s="29" t="s">
        <v>340</v>
      </c>
      <c r="E27" s="45"/>
      <c r="F27" s="45"/>
      <c r="G27" s="49">
        <f>+I27</f>
        <v>0</v>
      </c>
      <c r="H27" s="45"/>
      <c r="I27" s="46">
        <v>0</v>
      </c>
    </row>
    <row r="28" spans="1:26" ht="12.75" customHeight="1" x14ac:dyDescent="0.2">
      <c r="A28" s="15" t="s">
        <v>305</v>
      </c>
      <c r="B28" s="15" t="s">
        <v>306</v>
      </c>
      <c r="C28" s="15" t="s">
        <v>341</v>
      </c>
      <c r="D28" s="29" t="s">
        <v>342</v>
      </c>
      <c r="E28" s="45"/>
      <c r="F28" s="45"/>
      <c r="G28" s="46">
        <f>+I28</f>
        <v>0</v>
      </c>
      <c r="H28" s="45"/>
      <c r="I28" s="46">
        <v>0</v>
      </c>
    </row>
    <row r="29" spans="1:26" ht="12.75" customHeight="1" x14ac:dyDescent="0.2">
      <c r="A29" s="15" t="s">
        <v>305</v>
      </c>
      <c r="B29" s="15" t="s">
        <v>306</v>
      </c>
      <c r="C29" s="15" t="s">
        <v>343</v>
      </c>
      <c r="D29" s="29" t="s">
        <v>344</v>
      </c>
      <c r="E29" s="45"/>
      <c r="F29" s="45"/>
      <c r="G29" s="46">
        <f>+I29</f>
        <v>29772</v>
      </c>
      <c r="H29" s="45"/>
      <c r="I29" s="46">
        <v>29772</v>
      </c>
    </row>
    <row r="30" spans="1:26" ht="12.75" customHeight="1" x14ac:dyDescent="0.2">
      <c r="A30" s="15" t="s">
        <v>305</v>
      </c>
      <c r="B30" s="15" t="s">
        <v>345</v>
      </c>
      <c r="C30" s="15" t="s">
        <v>346</v>
      </c>
      <c r="D30" s="29" t="s">
        <v>347</v>
      </c>
      <c r="E30" s="46"/>
      <c r="F30" s="46"/>
      <c r="G30" s="46"/>
      <c r="H30" s="46">
        <f>+I30</f>
        <v>964</v>
      </c>
      <c r="I30" s="46">
        <v>964</v>
      </c>
    </row>
    <row r="31" spans="1:26" ht="12.75" customHeight="1" x14ac:dyDescent="0.2">
      <c r="E31" s="46"/>
      <c r="F31" s="46"/>
      <c r="G31" s="46"/>
      <c r="H31" s="46"/>
      <c r="I31" s="46"/>
    </row>
    <row r="32" spans="1:26" ht="12.75" customHeight="1" x14ac:dyDescent="0.2">
      <c r="A32" s="15" t="s">
        <v>305</v>
      </c>
      <c r="B32" s="15" t="s">
        <v>348</v>
      </c>
      <c r="C32" s="15" t="s">
        <v>346</v>
      </c>
      <c r="D32" s="29" t="s">
        <v>349</v>
      </c>
      <c r="E32" s="46">
        <f>SUM(E11:E31)</f>
        <v>92518</v>
      </c>
      <c r="F32" s="46">
        <f>SUM(F11:F31)</f>
        <v>93519</v>
      </c>
      <c r="G32" s="46">
        <f>SUM(G11:G31)</f>
        <v>788502</v>
      </c>
      <c r="H32" s="46">
        <f>SUM(H11:H31)</f>
        <v>964</v>
      </c>
      <c r="I32" s="46">
        <f>SUM(I11:I31)</f>
        <v>882985</v>
      </c>
    </row>
    <row r="33" spans="1:9" ht="12.75" customHeight="1" x14ac:dyDescent="0.2">
      <c r="A33" s="15" t="s">
        <v>350</v>
      </c>
      <c r="B33" s="15" t="s">
        <v>348</v>
      </c>
      <c r="C33" s="15" t="s">
        <v>346</v>
      </c>
      <c r="D33" s="29" t="s">
        <v>351</v>
      </c>
      <c r="E33" s="45"/>
      <c r="F33" s="45"/>
      <c r="G33" s="46">
        <f>+I33</f>
        <v>0</v>
      </c>
      <c r="H33" s="45"/>
      <c r="I33" s="46">
        <v>0</v>
      </c>
    </row>
    <row r="34" spans="1:9" ht="12.75" customHeight="1" x14ac:dyDescent="0.2">
      <c r="A34" s="15" t="s">
        <v>352</v>
      </c>
      <c r="B34" s="15" t="s">
        <v>348</v>
      </c>
      <c r="C34" s="15" t="s">
        <v>346</v>
      </c>
      <c r="D34" s="29" t="s">
        <v>353</v>
      </c>
      <c r="E34" s="45"/>
      <c r="F34" s="45"/>
      <c r="G34" s="46">
        <f>+I34</f>
        <v>113694</v>
      </c>
      <c r="H34" s="45"/>
      <c r="I34" s="46">
        <v>113694</v>
      </c>
    </row>
    <row r="35" spans="1:9" ht="12.75" customHeight="1" x14ac:dyDescent="0.2">
      <c r="A35" s="15" t="s">
        <v>354</v>
      </c>
      <c r="B35" s="15" t="s">
        <v>348</v>
      </c>
      <c r="C35" s="15" t="s">
        <v>346</v>
      </c>
      <c r="D35" s="29" t="s">
        <v>355</v>
      </c>
      <c r="E35" s="45"/>
      <c r="F35" s="45"/>
      <c r="G35" s="46">
        <f>+I35</f>
        <v>1572251</v>
      </c>
      <c r="H35" s="45"/>
      <c r="I35" s="46">
        <v>1572251</v>
      </c>
    </row>
    <row r="36" spans="1:9" ht="12.75" customHeight="1" x14ac:dyDescent="0.2">
      <c r="A36" s="15" t="s">
        <v>356</v>
      </c>
      <c r="B36" s="15" t="s">
        <v>348</v>
      </c>
      <c r="C36" s="15" t="s">
        <v>346</v>
      </c>
      <c r="D36" s="29" t="s">
        <v>357</v>
      </c>
      <c r="E36" s="45"/>
      <c r="F36" s="45"/>
      <c r="G36" s="46">
        <f>+I36</f>
        <v>1182489</v>
      </c>
      <c r="H36" s="45"/>
      <c r="I36" s="46">
        <v>1182489</v>
      </c>
    </row>
    <row r="37" spans="1:9" ht="12.75" customHeight="1" x14ac:dyDescent="0.2">
      <c r="A37" s="15" t="s">
        <v>358</v>
      </c>
      <c r="B37" s="15" t="s">
        <v>348</v>
      </c>
      <c r="C37" s="15" t="s">
        <v>346</v>
      </c>
      <c r="D37" s="29" t="s">
        <v>359</v>
      </c>
      <c r="E37" s="45"/>
      <c r="F37" s="45"/>
      <c r="G37" s="45"/>
      <c r="H37" s="46">
        <f>+I37</f>
        <v>0</v>
      </c>
      <c r="I37" s="46">
        <v>0</v>
      </c>
    </row>
    <row r="38" spans="1:9" ht="12.75" customHeight="1" x14ac:dyDescent="0.2">
      <c r="A38" s="15" t="s">
        <v>360</v>
      </c>
      <c r="B38" s="15" t="s">
        <v>348</v>
      </c>
      <c r="C38" s="15" t="s">
        <v>346</v>
      </c>
      <c r="D38" s="29" t="s">
        <v>361</v>
      </c>
      <c r="E38" s="45"/>
      <c r="F38" s="45"/>
      <c r="G38" s="45"/>
      <c r="H38" s="49">
        <f>+I38</f>
        <v>0</v>
      </c>
      <c r="I38" s="46">
        <v>0</v>
      </c>
    </row>
    <row r="39" spans="1:9" ht="12.75" customHeight="1" x14ac:dyDescent="0.2">
      <c r="A39" s="15" t="s">
        <v>362</v>
      </c>
      <c r="B39" s="15" t="s">
        <v>348</v>
      </c>
      <c r="C39" s="15" t="s">
        <v>346</v>
      </c>
      <c r="D39" s="29" t="s">
        <v>363</v>
      </c>
      <c r="E39" s="45"/>
      <c r="F39" s="45"/>
      <c r="G39" s="46">
        <f>+I39</f>
        <v>0</v>
      </c>
      <c r="H39" s="50"/>
      <c r="I39" s="46">
        <v>0</v>
      </c>
    </row>
    <row r="40" spans="1:9" ht="12.75" customHeight="1" x14ac:dyDescent="0.2">
      <c r="A40" s="15" t="s">
        <v>364</v>
      </c>
      <c r="B40" s="15" t="s">
        <v>348</v>
      </c>
      <c r="C40" s="15" t="s">
        <v>346</v>
      </c>
      <c r="D40" s="29" t="s">
        <v>365</v>
      </c>
      <c r="E40" s="45"/>
      <c r="F40" s="45"/>
      <c r="G40" s="46">
        <f>+I40</f>
        <v>0</v>
      </c>
      <c r="H40" s="45"/>
      <c r="I40" s="46">
        <v>0</v>
      </c>
    </row>
    <row r="41" spans="1:9" ht="12.75" customHeight="1" x14ac:dyDescent="0.2">
      <c r="A41" s="15" t="s">
        <v>366</v>
      </c>
      <c r="B41" s="15" t="s">
        <v>348</v>
      </c>
      <c r="C41" s="15" t="s">
        <v>346</v>
      </c>
      <c r="D41" s="29" t="s">
        <v>367</v>
      </c>
      <c r="E41" s="45"/>
      <c r="F41" s="45"/>
      <c r="G41" s="51" t="s">
        <v>368</v>
      </c>
      <c r="H41" s="46">
        <f>+I41</f>
        <v>200720</v>
      </c>
      <c r="I41" s="46">
        <v>200720</v>
      </c>
    </row>
    <row r="42" spans="1:9" ht="12.75" customHeight="1" x14ac:dyDescent="0.2">
      <c r="A42" s="15" t="s">
        <v>369</v>
      </c>
      <c r="B42" s="15" t="s">
        <v>348</v>
      </c>
      <c r="C42" s="15" t="s">
        <v>346</v>
      </c>
      <c r="D42" s="29" t="s">
        <v>370</v>
      </c>
      <c r="E42" s="45"/>
      <c r="F42" s="45"/>
      <c r="G42" s="45"/>
      <c r="H42" s="46">
        <f>+I42</f>
        <v>1539612</v>
      </c>
      <c r="I42" s="46">
        <v>1539612</v>
      </c>
    </row>
    <row r="43" spans="1:9" ht="12.75" customHeight="1" x14ac:dyDescent="0.2">
      <c r="A43" s="15">
        <v>94</v>
      </c>
      <c r="B43" s="15" t="s">
        <v>348</v>
      </c>
      <c r="C43" s="15" t="s">
        <v>346</v>
      </c>
      <c r="D43" s="29" t="s">
        <v>371</v>
      </c>
      <c r="E43" s="45"/>
      <c r="F43" s="45"/>
      <c r="G43" s="45"/>
      <c r="H43" s="46">
        <f>+I43</f>
        <v>0</v>
      </c>
      <c r="I43" s="46">
        <v>0</v>
      </c>
    </row>
    <row r="44" spans="1:9" ht="12.75" customHeight="1" x14ac:dyDescent="0.2">
      <c r="A44" s="15" t="s">
        <v>372</v>
      </c>
      <c r="B44" s="15" t="s">
        <v>348</v>
      </c>
      <c r="C44" s="15" t="s">
        <v>346</v>
      </c>
      <c r="D44" s="29" t="s">
        <v>373</v>
      </c>
      <c r="E44" s="47"/>
      <c r="F44" s="47"/>
      <c r="G44" s="48">
        <f>+I44</f>
        <v>7935605</v>
      </c>
      <c r="H44" s="47"/>
      <c r="I44" s="46">
        <v>7935605</v>
      </c>
    </row>
    <row r="45" spans="1:9" ht="12.75" customHeight="1" x14ac:dyDescent="0.2">
      <c r="A45" s="15" t="s">
        <v>374</v>
      </c>
      <c r="B45" s="15" t="s">
        <v>348</v>
      </c>
      <c r="C45" s="15" t="s">
        <v>346</v>
      </c>
      <c r="D45" s="29" t="s">
        <v>375</v>
      </c>
      <c r="E45" s="45"/>
      <c r="F45" s="45"/>
      <c r="G45" s="46">
        <f>+I45</f>
        <v>11789041</v>
      </c>
      <c r="H45" s="45"/>
      <c r="I45" s="46">
        <f>11880149-91108</f>
        <v>11789041</v>
      </c>
    </row>
    <row r="46" spans="1:9" ht="12.75" customHeight="1" x14ac:dyDescent="0.2">
      <c r="A46" s="15" t="s">
        <v>376</v>
      </c>
      <c r="B46" s="15" t="s">
        <v>348</v>
      </c>
      <c r="C46" s="15" t="s">
        <v>346</v>
      </c>
      <c r="D46" s="29" t="s">
        <v>377</v>
      </c>
      <c r="E46" s="45"/>
      <c r="F46" s="45"/>
      <c r="G46" s="46">
        <f>+I46</f>
        <v>0</v>
      </c>
      <c r="H46" s="45"/>
      <c r="I46" s="46">
        <v>0</v>
      </c>
    </row>
    <row r="47" spans="1:9" ht="12.75" customHeight="1" x14ac:dyDescent="0.2">
      <c r="E47" s="46"/>
      <c r="F47" s="46"/>
      <c r="G47" s="46"/>
      <c r="H47" s="46"/>
      <c r="I47" s="46"/>
    </row>
    <row r="48" spans="1:9" ht="12.75" customHeight="1" x14ac:dyDescent="0.2">
      <c r="D48" s="29" t="s">
        <v>298</v>
      </c>
      <c r="E48" s="46">
        <f>SUM(E32:E47)</f>
        <v>92518</v>
      </c>
      <c r="F48" s="46">
        <f>SUM(F32:F47)</f>
        <v>93519</v>
      </c>
      <c r="G48" s="46">
        <f>SUM(G32:G47)</f>
        <v>23381582</v>
      </c>
      <c r="H48" s="46">
        <f>SUM(H32:H47)</f>
        <v>1741296</v>
      </c>
      <c r="I48" s="46">
        <f>SUM(I32:I47)</f>
        <v>25216397</v>
      </c>
    </row>
    <row r="49" spans="1:26" ht="12.75" customHeight="1" x14ac:dyDescent="0.2"/>
    <row r="50" spans="1:26" ht="12.75" customHeight="1" x14ac:dyDescent="0.2">
      <c r="I50" s="84"/>
    </row>
    <row r="51" spans="1:26" ht="12.75" customHeight="1" x14ac:dyDescent="0.2">
      <c r="D51" s="29" t="s">
        <v>378</v>
      </c>
    </row>
    <row r="52" spans="1:26" ht="12.75" customHeight="1" x14ac:dyDescent="0.2">
      <c r="I52" s="52" t="s">
        <v>368</v>
      </c>
    </row>
    <row r="53" spans="1:26" ht="12.75" customHeight="1" x14ac:dyDescent="0.2">
      <c r="D53" s="29" t="s">
        <v>304</v>
      </c>
      <c r="E53" s="53">
        <f>F48/G48</f>
        <v>3.9996865909244297E-3</v>
      </c>
    </row>
    <row r="54" spans="1:26" ht="12.75" customHeight="1" x14ac:dyDescent="0.2"/>
    <row r="55" spans="1:26" ht="12.75" customHeight="1" x14ac:dyDescent="0.2">
      <c r="D55" s="29" t="s">
        <v>303</v>
      </c>
      <c r="E55" s="53">
        <f>E48/(+G48+F48-E48)</f>
        <v>3.9567057240853156E-3</v>
      </c>
    </row>
    <row r="56" spans="1:26" ht="9" customHeight="1" x14ac:dyDescent="0.2"/>
    <row r="57" spans="1:26" ht="12.75" customHeight="1" x14ac:dyDescent="0.2">
      <c r="D57" s="54"/>
      <c r="E57" s="29"/>
    </row>
    <row r="58" spans="1:26" ht="12.75" customHeight="1" x14ac:dyDescent="0.2">
      <c r="D58" s="29" t="s">
        <v>379</v>
      </c>
    </row>
    <row r="59" spans="1:26" ht="12.75" customHeight="1" x14ac:dyDescent="0.2">
      <c r="A59" s="2"/>
      <c r="B59" s="2"/>
      <c r="C59" s="2"/>
      <c r="D59" s="29" t="s">
        <v>380</v>
      </c>
      <c r="E59" s="58">
        <v>62576</v>
      </c>
      <c r="F59" s="58">
        <v>62576</v>
      </c>
      <c r="G59" s="58">
        <v>-62576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9" t="s">
        <v>381</v>
      </c>
      <c r="E60" s="58">
        <v>13628</v>
      </c>
      <c r="F60" s="58">
        <v>13628</v>
      </c>
      <c r="G60" s="58">
        <v>-13628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9" t="s">
        <v>382</v>
      </c>
      <c r="E61" s="58">
        <v>5045</v>
      </c>
      <c r="F61" s="58">
        <v>5045</v>
      </c>
      <c r="G61" s="58">
        <v>-5045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9" t="s">
        <v>383</v>
      </c>
      <c r="E62" s="59">
        <v>13475</v>
      </c>
      <c r="F62" s="59">
        <v>13475</v>
      </c>
      <c r="G62" s="59">
        <v>-13475</v>
      </c>
      <c r="H62" s="44"/>
      <c r="I62" s="4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9"/>
      <c r="B63" s="29"/>
      <c r="C63" s="29"/>
      <c r="D63" s="29" t="s">
        <v>384</v>
      </c>
      <c r="E63" s="59">
        <v>0</v>
      </c>
      <c r="F63" s="59">
        <v>0</v>
      </c>
      <c r="G63" s="59">
        <v>0</v>
      </c>
      <c r="H63" s="44"/>
      <c r="I63" s="4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9" t="s">
        <v>385</v>
      </c>
      <c r="E64" s="58"/>
      <c r="F64" s="58"/>
      <c r="G64" s="5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5"/>
      <c r="B65" s="15"/>
      <c r="C65" s="15"/>
      <c r="D65" s="29" t="s">
        <v>386</v>
      </c>
      <c r="E65" s="59">
        <v>113708</v>
      </c>
      <c r="F65" s="59">
        <v>113708</v>
      </c>
      <c r="G65" s="59">
        <v>-113708</v>
      </c>
      <c r="H65" s="46"/>
      <c r="I65" s="4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5"/>
      <c r="B66" s="15"/>
      <c r="C66" s="15"/>
      <c r="D66" s="29" t="s">
        <v>387</v>
      </c>
      <c r="E66" s="59">
        <v>0</v>
      </c>
      <c r="F66" s="59">
        <v>0</v>
      </c>
      <c r="G66" s="59">
        <v>0</v>
      </c>
      <c r="H66" s="46"/>
      <c r="I66" s="4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5"/>
      <c r="B67" s="15"/>
      <c r="C67" s="15"/>
      <c r="D67" s="29" t="s">
        <v>388</v>
      </c>
      <c r="E67" s="58">
        <f>'Internal Service Funds'!D27+'Internal Service Funds'!I27+'Internal Service Funds'!J27+'Internal Service Funds'!K27</f>
        <v>977102</v>
      </c>
      <c r="F67" s="58">
        <v>977102</v>
      </c>
      <c r="G67" s="58">
        <v>-977102</v>
      </c>
      <c r="H67" s="46"/>
      <c r="I67" s="4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5"/>
      <c r="B68" s="15"/>
      <c r="C68" s="15"/>
      <c r="D68" s="29" t="s">
        <v>389</v>
      </c>
      <c r="E68" s="58">
        <f>'Internal Service Funds'!H27</f>
        <v>185646</v>
      </c>
      <c r="F68" s="58">
        <v>185646</v>
      </c>
      <c r="G68" s="58">
        <v>-185646</v>
      </c>
      <c r="H68" s="46"/>
      <c r="I68" s="4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5"/>
      <c r="B69" s="15"/>
      <c r="C69" s="15"/>
      <c r="D69" s="29" t="s">
        <v>390</v>
      </c>
      <c r="E69" s="58">
        <f>'Internal Service Funds'!E27</f>
        <v>391073</v>
      </c>
      <c r="F69" s="58">
        <f>+E69</f>
        <v>391073</v>
      </c>
      <c r="G69" s="58">
        <v>-281400</v>
      </c>
      <c r="H69" s="46"/>
      <c r="I69" s="4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5"/>
      <c r="B70" s="15"/>
      <c r="C70" s="15"/>
      <c r="D70" s="29" t="s">
        <v>391</v>
      </c>
      <c r="E70" s="58">
        <f>'Internal Service Funds'!L27</f>
        <v>95494</v>
      </c>
      <c r="F70" s="58">
        <v>95494</v>
      </c>
      <c r="G70" s="58">
        <v>-95494</v>
      </c>
      <c r="H70" s="46"/>
      <c r="I70" s="4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5"/>
      <c r="B71" s="15"/>
      <c r="C71" s="15"/>
      <c r="D71" s="29"/>
      <c r="E71" s="46"/>
      <c r="F71" s="46"/>
      <c r="G71" s="46"/>
      <c r="H71" s="46"/>
      <c r="I71" s="4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5"/>
      <c r="B72" s="15"/>
      <c r="C72" s="15"/>
      <c r="D72" s="29" t="s">
        <v>392</v>
      </c>
      <c r="E72" s="46"/>
      <c r="F72" s="46"/>
      <c r="G72" s="46"/>
      <c r="H72" s="46"/>
      <c r="I72" s="4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5"/>
      <c r="B73" s="15"/>
      <c r="C73" s="15"/>
      <c r="D73" s="29" t="s">
        <v>393</v>
      </c>
      <c r="E73" s="46"/>
      <c r="F73" s="46"/>
      <c r="G73" s="46"/>
      <c r="H73" s="46"/>
      <c r="I73" s="4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5"/>
      <c r="B74" s="15"/>
      <c r="C74" s="15"/>
      <c r="D74" s="29" t="s">
        <v>394</v>
      </c>
      <c r="E74" s="46">
        <v>0</v>
      </c>
      <c r="F74" s="46">
        <v>0</v>
      </c>
      <c r="G74" s="46">
        <v>732360</v>
      </c>
      <c r="H74" s="46">
        <v>-732360</v>
      </c>
      <c r="I74" s="46"/>
      <c r="J74" s="2" t="s">
        <v>395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5"/>
      <c r="B75" s="15"/>
      <c r="C75" s="15"/>
      <c r="D75" s="29" t="s">
        <v>396</v>
      </c>
      <c r="E75" s="46">
        <v>0</v>
      </c>
      <c r="F75" s="46">
        <v>0</v>
      </c>
      <c r="G75" s="46">
        <v>2080646</v>
      </c>
      <c r="H75" s="46">
        <v>-2080646</v>
      </c>
      <c r="I75" s="46"/>
      <c r="J75" s="2" t="s">
        <v>397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5"/>
      <c r="B76" s="15"/>
      <c r="C76" s="15"/>
      <c r="D76" s="29" t="s">
        <v>332</v>
      </c>
      <c r="E76" s="46">
        <v>0</v>
      </c>
      <c r="F76" s="46">
        <v>0</v>
      </c>
      <c r="G76" s="46">
        <v>340030</v>
      </c>
      <c r="H76" s="46">
        <v>-340030</v>
      </c>
      <c r="I76" s="46"/>
      <c r="J76" s="2" t="s">
        <v>159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5"/>
      <c r="B77" s="15"/>
      <c r="C77" s="15"/>
      <c r="D77" s="29" t="s">
        <v>398</v>
      </c>
      <c r="E77" s="46">
        <v>0</v>
      </c>
      <c r="F77" s="46">
        <v>0</v>
      </c>
      <c r="G77" s="46">
        <v>0</v>
      </c>
      <c r="H77" s="46">
        <v>0</v>
      </c>
      <c r="I77" s="4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5"/>
      <c r="B78" s="15"/>
      <c r="C78" s="15"/>
      <c r="D78" s="29" t="s">
        <v>387</v>
      </c>
      <c r="E78" s="46">
        <v>0</v>
      </c>
      <c r="F78" s="46">
        <v>0</v>
      </c>
      <c r="G78" s="46">
        <v>0</v>
      </c>
      <c r="H78" s="46">
        <v>0</v>
      </c>
      <c r="I78" s="4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5"/>
      <c r="B79" s="15"/>
      <c r="C79" s="15"/>
      <c r="D79" s="29"/>
      <c r="E79" s="46"/>
      <c r="F79" s="46"/>
      <c r="G79" s="46"/>
      <c r="H79" s="46"/>
      <c r="I79" s="46"/>
    </row>
    <row r="80" spans="1:26" ht="12.75" customHeight="1" x14ac:dyDescent="0.2">
      <c r="A80" s="15"/>
      <c r="B80" s="15"/>
      <c r="C80" s="15"/>
      <c r="D80" s="29" t="s">
        <v>399</v>
      </c>
      <c r="E80" s="46">
        <f>+E48+SUM(E59:E71)-SUM(E73:E79)</f>
        <v>1950265</v>
      </c>
      <c r="F80" s="46">
        <f>+F48+SUM(F59:F71)-SUM(F73:F79)</f>
        <v>1951266</v>
      </c>
      <c r="G80" s="46">
        <f>+G48+SUM(G59:G71)-SUM(G73:G79)</f>
        <v>18480472</v>
      </c>
      <c r="H80" s="46">
        <f>+H48+SUM(H59:H71)-SUM(H73:H79)</f>
        <v>4894332</v>
      </c>
      <c r="I80" s="46">
        <f>+I48+SUM(I59:I65)-SUM(I73:I77)</f>
        <v>25216397</v>
      </c>
    </row>
    <row r="81" spans="1:9" ht="12.75" customHeight="1" x14ac:dyDescent="0.2">
      <c r="A81" s="15"/>
      <c r="B81" s="15"/>
      <c r="C81" s="15"/>
      <c r="D81" s="29"/>
      <c r="E81" s="49"/>
      <c r="F81" s="49"/>
      <c r="G81" s="46"/>
      <c r="H81" s="46"/>
      <c r="I81" s="46"/>
    </row>
    <row r="82" spans="1:9" ht="12.75" customHeight="1" x14ac:dyDescent="0.2">
      <c r="A82" s="15"/>
      <c r="B82" s="15"/>
      <c r="C82" s="15"/>
      <c r="D82" s="29" t="s">
        <v>400</v>
      </c>
      <c r="E82" s="53"/>
      <c r="F82" s="46"/>
      <c r="G82" s="46"/>
      <c r="H82" s="46"/>
      <c r="I82" s="46"/>
    </row>
    <row r="83" spans="1:9" ht="12.75" customHeight="1" x14ac:dyDescent="0.2">
      <c r="A83" s="15"/>
      <c r="B83" s="15"/>
      <c r="C83" s="15"/>
      <c r="D83" s="29"/>
      <c r="E83" s="46"/>
      <c r="F83" s="46"/>
      <c r="G83" s="46"/>
      <c r="H83" s="46"/>
      <c r="I83" s="46"/>
    </row>
    <row r="84" spans="1:9" ht="12.75" customHeight="1" x14ac:dyDescent="0.2">
      <c r="A84" s="55"/>
      <c r="B84" s="55"/>
      <c r="C84" s="55"/>
      <c r="D84" s="29" t="s">
        <v>304</v>
      </c>
      <c r="E84" s="53">
        <f>F80/G80</f>
        <v>0.10558529024583355</v>
      </c>
      <c r="I84" s="48"/>
    </row>
    <row r="85" spans="1:9" ht="12.75" customHeight="1" x14ac:dyDescent="0.2">
      <c r="A85" s="15"/>
      <c r="B85" s="15"/>
      <c r="C85" s="15"/>
      <c r="D85" s="29"/>
      <c r="E85" s="46"/>
      <c r="F85" s="46"/>
      <c r="G85" s="46"/>
      <c r="H85" s="46"/>
      <c r="I85" s="46"/>
    </row>
    <row r="86" spans="1:9" ht="12.75" customHeight="1" x14ac:dyDescent="0.2">
      <c r="A86" s="55"/>
      <c r="B86" s="55"/>
      <c r="C86" s="55"/>
      <c r="D86" s="29" t="s">
        <v>303</v>
      </c>
      <c r="E86" s="53">
        <f>E80/(+G80+F80-E80)</f>
        <v>0.10552540914893527</v>
      </c>
      <c r="I86" s="48"/>
    </row>
    <row r="87" spans="1:9" ht="12.75" customHeight="1" x14ac:dyDescent="0.2">
      <c r="A87" s="15"/>
      <c r="B87" s="15"/>
      <c r="C87" s="15"/>
      <c r="D87" s="29"/>
      <c r="E87" s="46"/>
      <c r="F87" s="46"/>
      <c r="G87" s="46"/>
      <c r="H87" s="46"/>
      <c r="I87" s="46"/>
    </row>
    <row r="88" spans="1:9" ht="12.75" customHeight="1" x14ac:dyDescent="0.2">
      <c r="A88" s="15"/>
      <c r="B88" s="15"/>
      <c r="C88" s="15"/>
      <c r="D88" s="29"/>
      <c r="E88" s="46"/>
      <c r="F88" s="46"/>
      <c r="G88" s="46"/>
      <c r="H88" s="46"/>
      <c r="I88" s="46"/>
    </row>
    <row r="89" spans="1:9" ht="12.75" customHeight="1" x14ac:dyDescent="0.2">
      <c r="A89" s="15"/>
      <c r="B89" s="15"/>
      <c r="C89" s="15"/>
      <c r="D89" s="29"/>
      <c r="E89" s="46"/>
      <c r="F89" s="46"/>
      <c r="G89" s="46"/>
      <c r="H89" s="46"/>
      <c r="I89" s="46"/>
    </row>
    <row r="90" spans="1:9" ht="12.75" customHeight="1" x14ac:dyDescent="0.2">
      <c r="A90" s="15"/>
      <c r="B90" s="15"/>
      <c r="C90" s="15"/>
      <c r="D90" s="29"/>
      <c r="E90" s="46"/>
      <c r="F90" s="46"/>
      <c r="G90" s="46"/>
      <c r="H90" s="49"/>
      <c r="I90" s="46"/>
    </row>
    <row r="91" spans="1:9" ht="12.75" customHeight="1" x14ac:dyDescent="0.2">
      <c r="E91" s="46"/>
      <c r="F91" s="46"/>
      <c r="G91" s="46"/>
      <c r="H91" s="46"/>
      <c r="I91" s="46"/>
    </row>
    <row r="92" spans="1:9" ht="12.75" customHeight="1" x14ac:dyDescent="0.2">
      <c r="A92" s="15"/>
      <c r="B92" s="15"/>
      <c r="C92" s="15"/>
      <c r="D92" s="29"/>
      <c r="E92" s="46"/>
      <c r="F92" s="46"/>
      <c r="G92" s="46"/>
      <c r="H92" s="46"/>
      <c r="I92" s="46"/>
    </row>
    <row r="93" spans="1:9" ht="12.75" customHeight="1" x14ac:dyDescent="0.2">
      <c r="A93" s="15"/>
      <c r="B93" s="15"/>
      <c r="C93" s="15"/>
      <c r="D93" s="29"/>
      <c r="E93" s="46"/>
      <c r="F93" s="46"/>
      <c r="G93" s="46"/>
      <c r="H93" s="46"/>
      <c r="I93" s="46"/>
    </row>
    <row r="94" spans="1:9" ht="12.75" customHeight="1" x14ac:dyDescent="0.2">
      <c r="A94" s="15"/>
      <c r="B94" s="15"/>
      <c r="C94" s="15"/>
      <c r="D94" s="29"/>
      <c r="E94" s="46"/>
      <c r="F94" s="46"/>
      <c r="G94" s="46"/>
      <c r="H94" s="46"/>
      <c r="I94" s="46"/>
    </row>
    <row r="95" spans="1:9" ht="12.75" customHeight="1" x14ac:dyDescent="0.2">
      <c r="A95" s="15"/>
      <c r="B95" s="15"/>
      <c r="C95" s="15"/>
      <c r="D95" s="29"/>
      <c r="E95" s="46"/>
      <c r="F95" s="46"/>
      <c r="G95" s="46"/>
      <c r="H95" s="46"/>
      <c r="I95" s="46"/>
    </row>
    <row r="96" spans="1:9" ht="12.75" customHeight="1" x14ac:dyDescent="0.2">
      <c r="A96" s="15"/>
      <c r="B96" s="15"/>
      <c r="C96" s="15"/>
      <c r="D96" s="29"/>
      <c r="E96" s="46"/>
      <c r="F96" s="46"/>
      <c r="G96" s="46"/>
      <c r="H96" s="46"/>
      <c r="I96" s="46"/>
    </row>
    <row r="97" spans="1:9" ht="12.75" customHeight="1" x14ac:dyDescent="0.2">
      <c r="A97" s="15"/>
      <c r="B97" s="15"/>
      <c r="C97" s="15"/>
      <c r="D97" s="29"/>
      <c r="E97" s="46"/>
      <c r="F97" s="46"/>
      <c r="G97" s="56"/>
      <c r="H97" s="46"/>
      <c r="I97" s="46"/>
    </row>
    <row r="98" spans="1:9" ht="12.75" customHeight="1" x14ac:dyDescent="0.2">
      <c r="A98" s="15"/>
      <c r="B98" s="15"/>
      <c r="C98" s="15"/>
      <c r="D98" s="29"/>
      <c r="E98" s="46"/>
      <c r="F98" s="46"/>
      <c r="G98" s="46"/>
      <c r="H98" s="46"/>
      <c r="I98" s="46"/>
    </row>
    <row r="99" spans="1:9" ht="12.75" customHeight="1" x14ac:dyDescent="0.2">
      <c r="A99" s="15"/>
      <c r="B99" s="15"/>
      <c r="C99" s="15"/>
      <c r="D99" s="29"/>
      <c r="E99" s="46"/>
      <c r="F99" s="46"/>
      <c r="G99" s="46"/>
      <c r="H99" s="46"/>
      <c r="I99" s="46"/>
    </row>
    <row r="100" spans="1:9" ht="12.75" customHeight="1" x14ac:dyDescent="0.2">
      <c r="A100" s="15"/>
      <c r="B100" s="15"/>
      <c r="C100" s="15"/>
      <c r="D100" s="29"/>
      <c r="E100" s="46"/>
      <c r="F100" s="46"/>
      <c r="G100" s="46"/>
      <c r="H100" s="46"/>
      <c r="I100" s="46"/>
    </row>
    <row r="101" spans="1:9" ht="12.75" customHeight="1" x14ac:dyDescent="0.2">
      <c r="A101" s="15"/>
      <c r="B101" s="15"/>
      <c r="C101" s="15"/>
      <c r="D101" s="29"/>
      <c r="E101" s="46"/>
      <c r="F101" s="46"/>
      <c r="G101" s="56"/>
      <c r="H101" s="49"/>
      <c r="I101" s="46"/>
    </row>
    <row r="102" spans="1:9" ht="12.75" customHeight="1" x14ac:dyDescent="0.2">
      <c r="A102" s="15"/>
      <c r="B102" s="15"/>
      <c r="C102" s="15"/>
      <c r="D102" s="29"/>
      <c r="E102" s="46"/>
      <c r="F102" s="46"/>
      <c r="G102" s="46"/>
      <c r="H102" s="46"/>
      <c r="I102" s="46"/>
    </row>
    <row r="103" spans="1:9" ht="12.75" customHeight="1" x14ac:dyDescent="0.2">
      <c r="A103" s="15"/>
      <c r="B103" s="15"/>
      <c r="C103" s="15"/>
      <c r="D103" s="29"/>
      <c r="E103" s="46"/>
      <c r="F103" s="46"/>
      <c r="G103" s="46"/>
      <c r="H103" s="46"/>
      <c r="I103" s="46"/>
    </row>
    <row r="104" spans="1:9" ht="12.75" customHeight="1" x14ac:dyDescent="0.2">
      <c r="A104" s="55"/>
      <c r="B104" s="55"/>
      <c r="C104" s="55"/>
      <c r="D104" s="52"/>
      <c r="G104" s="48"/>
      <c r="I104" s="48"/>
    </row>
    <row r="105" spans="1:9" ht="12.75" customHeight="1" x14ac:dyDescent="0.2">
      <c r="A105" s="15"/>
      <c r="B105" s="15"/>
      <c r="C105" s="15"/>
      <c r="D105" s="29"/>
      <c r="E105" s="46"/>
      <c r="F105" s="46"/>
      <c r="G105" s="46"/>
      <c r="H105" s="46"/>
      <c r="I105" s="46"/>
    </row>
    <row r="106" spans="1:9" ht="12.75" customHeight="1" x14ac:dyDescent="0.2">
      <c r="A106" s="15"/>
      <c r="B106" s="15"/>
      <c r="C106" s="15"/>
      <c r="D106" s="29"/>
      <c r="E106" s="46"/>
      <c r="F106" s="46"/>
      <c r="G106" s="46"/>
      <c r="H106" s="46"/>
      <c r="I106" s="46"/>
    </row>
    <row r="107" spans="1:9" ht="12.75" customHeight="1" x14ac:dyDescent="0.2">
      <c r="E107" s="46"/>
      <c r="F107" s="46"/>
      <c r="G107" s="46"/>
      <c r="H107" s="46"/>
      <c r="I107" s="46"/>
    </row>
    <row r="108" spans="1:9" ht="12.75" customHeight="1" x14ac:dyDescent="0.2">
      <c r="D108" s="29"/>
      <c r="E108" s="46"/>
      <c r="F108" s="46"/>
      <c r="G108" s="46"/>
      <c r="H108" s="46"/>
      <c r="I108" s="46"/>
    </row>
    <row r="109" spans="1:9" ht="12.75" customHeight="1" x14ac:dyDescent="0.2"/>
    <row r="110" spans="1:9" ht="12.75" customHeight="1" x14ac:dyDescent="0.2"/>
    <row r="111" spans="1:9" ht="12.75" customHeight="1" x14ac:dyDescent="0.2">
      <c r="D111" s="29"/>
    </row>
    <row r="112" spans="1:9" ht="12.75" customHeight="1" x14ac:dyDescent="0.2"/>
    <row r="113" spans="1:9" ht="12.75" customHeight="1" x14ac:dyDescent="0.2">
      <c r="D113" s="29"/>
      <c r="E113" s="53"/>
    </row>
    <row r="114" spans="1:9" ht="12.75" customHeight="1" x14ac:dyDescent="0.2"/>
    <row r="115" spans="1:9" ht="12.75" customHeight="1" x14ac:dyDescent="0.2">
      <c r="D115" s="29"/>
      <c r="E115" s="53"/>
    </row>
    <row r="116" spans="1:9" ht="12.75" customHeight="1" x14ac:dyDescent="0.2"/>
    <row r="117" spans="1:9" ht="12.75" customHeight="1" x14ac:dyDescent="0.2">
      <c r="D117" s="54"/>
      <c r="E117" s="29"/>
    </row>
    <row r="118" spans="1:9" ht="12.75" customHeight="1" x14ac:dyDescent="0.2">
      <c r="D118" s="29"/>
    </row>
    <row r="119" spans="1:9" ht="12.75" customHeight="1" x14ac:dyDescent="0.2">
      <c r="D119" s="29"/>
    </row>
    <row r="120" spans="1:9" ht="12.75" customHeight="1" x14ac:dyDescent="0.2">
      <c r="D120" s="29"/>
    </row>
    <row r="121" spans="1:9" ht="12.75" customHeight="1" x14ac:dyDescent="0.2"/>
    <row r="122" spans="1:9" ht="12.75" customHeight="1" x14ac:dyDescent="0.2">
      <c r="E122" s="44"/>
      <c r="F122" s="44"/>
      <c r="G122" s="44"/>
      <c r="H122" s="44"/>
      <c r="I122" s="44"/>
    </row>
    <row r="123" spans="1:9" ht="12.75" customHeight="1" x14ac:dyDescent="0.2">
      <c r="A123" s="29"/>
      <c r="B123" s="29"/>
      <c r="C123" s="29"/>
      <c r="D123" s="29"/>
      <c r="E123" s="44"/>
      <c r="F123" s="44"/>
      <c r="G123" s="44"/>
      <c r="H123" s="44"/>
      <c r="I123" s="44"/>
    </row>
    <row r="124" spans="1:9" ht="12.75" customHeight="1" x14ac:dyDescent="0.2"/>
    <row r="125" spans="1:9" ht="12.75" customHeight="1" x14ac:dyDescent="0.2">
      <c r="A125" s="15"/>
      <c r="B125" s="15"/>
      <c r="C125" s="15"/>
      <c r="D125" s="29"/>
      <c r="E125" s="46"/>
      <c r="F125" s="46"/>
      <c r="G125" s="46"/>
      <c r="H125" s="46"/>
      <c r="I125" s="46"/>
    </row>
    <row r="126" spans="1:9" ht="12.75" customHeight="1" x14ac:dyDescent="0.2">
      <c r="A126" s="15"/>
      <c r="B126" s="15"/>
      <c r="C126" s="15"/>
      <c r="D126" s="29"/>
      <c r="E126" s="46"/>
      <c r="F126" s="46"/>
      <c r="G126" s="46"/>
      <c r="H126" s="46"/>
      <c r="I126" s="46"/>
    </row>
    <row r="127" spans="1:9" ht="12.75" customHeight="1" x14ac:dyDescent="0.2">
      <c r="A127" s="15"/>
      <c r="B127" s="15"/>
      <c r="C127" s="15"/>
      <c r="D127" s="29"/>
      <c r="E127" s="46"/>
      <c r="F127" s="46"/>
      <c r="G127" s="46"/>
      <c r="H127" s="46"/>
      <c r="I127" s="46"/>
    </row>
    <row r="128" spans="1:9" ht="12.75" customHeight="1" x14ac:dyDescent="0.2">
      <c r="A128" s="15"/>
      <c r="B128" s="15"/>
      <c r="C128" s="15"/>
      <c r="D128" s="29"/>
      <c r="E128" s="46"/>
      <c r="F128" s="56"/>
      <c r="G128" s="46"/>
      <c r="H128" s="46"/>
      <c r="I128" s="46"/>
    </row>
    <row r="129" spans="1:9" ht="12.75" customHeight="1" x14ac:dyDescent="0.2">
      <c r="A129" s="15"/>
      <c r="B129" s="15"/>
      <c r="C129" s="15"/>
      <c r="D129" s="29"/>
      <c r="E129" s="46"/>
      <c r="F129" s="46"/>
      <c r="G129" s="46"/>
      <c r="H129" s="46"/>
      <c r="I129" s="46"/>
    </row>
    <row r="130" spans="1:9" ht="12.75" customHeight="1" x14ac:dyDescent="0.2">
      <c r="A130" s="15"/>
      <c r="B130" s="15"/>
      <c r="C130" s="15"/>
      <c r="D130" s="29"/>
      <c r="E130" s="46"/>
      <c r="F130" s="46"/>
      <c r="G130" s="46"/>
      <c r="H130" s="46"/>
      <c r="I130" s="46"/>
    </row>
    <row r="131" spans="1:9" ht="12.75" customHeight="1" x14ac:dyDescent="0.2">
      <c r="A131" s="15"/>
      <c r="B131" s="15"/>
      <c r="C131" s="15"/>
      <c r="D131" s="29"/>
      <c r="E131" s="46"/>
      <c r="F131" s="46"/>
      <c r="G131" s="46"/>
      <c r="H131" s="46"/>
      <c r="I131" s="46"/>
    </row>
    <row r="132" spans="1:9" ht="12.75" customHeight="1" x14ac:dyDescent="0.2">
      <c r="A132" s="15"/>
      <c r="B132" s="15"/>
      <c r="C132" s="15"/>
      <c r="D132" s="29"/>
      <c r="E132" s="46"/>
      <c r="F132" s="46"/>
      <c r="G132" s="46"/>
      <c r="H132" s="46"/>
      <c r="I132" s="46"/>
    </row>
    <row r="133" spans="1:9" ht="12.75" customHeight="1" x14ac:dyDescent="0.2">
      <c r="A133" s="15"/>
      <c r="B133" s="15"/>
      <c r="C133" s="15"/>
      <c r="D133" s="29"/>
      <c r="E133" s="46"/>
      <c r="F133" s="46"/>
      <c r="G133" s="46"/>
      <c r="H133" s="46"/>
      <c r="I133" s="46"/>
    </row>
    <row r="134" spans="1:9" ht="12.75" customHeight="1" x14ac:dyDescent="0.2">
      <c r="A134" s="15"/>
      <c r="B134" s="15"/>
      <c r="C134" s="15"/>
      <c r="D134" s="29"/>
      <c r="E134" s="46"/>
      <c r="F134" s="46"/>
      <c r="G134" s="46"/>
      <c r="H134" s="46"/>
      <c r="I134" s="46"/>
    </row>
    <row r="135" spans="1:9" ht="12.75" customHeight="1" x14ac:dyDescent="0.2">
      <c r="A135" s="15"/>
      <c r="B135" s="15"/>
      <c r="C135" s="15"/>
      <c r="D135" s="29"/>
      <c r="E135" s="46"/>
      <c r="F135" s="46"/>
      <c r="G135" s="46"/>
      <c r="H135" s="46"/>
      <c r="I135" s="46"/>
    </row>
    <row r="136" spans="1:9" ht="12.75" customHeight="1" x14ac:dyDescent="0.2">
      <c r="A136" s="15"/>
      <c r="B136" s="15"/>
      <c r="C136" s="15"/>
      <c r="D136" s="29"/>
      <c r="E136" s="46"/>
      <c r="F136" s="46"/>
      <c r="G136" s="46"/>
      <c r="H136" s="46"/>
      <c r="I136" s="46"/>
    </row>
    <row r="137" spans="1:9" ht="12.75" customHeight="1" x14ac:dyDescent="0.2">
      <c r="A137" s="15"/>
      <c r="B137" s="15"/>
      <c r="C137" s="15"/>
      <c r="D137" s="29"/>
      <c r="E137" s="46"/>
      <c r="F137" s="46"/>
      <c r="G137" s="46"/>
      <c r="H137" s="49"/>
      <c r="I137" s="46"/>
    </row>
    <row r="138" spans="1:9" ht="12.75" customHeight="1" x14ac:dyDescent="0.2">
      <c r="A138" s="55"/>
      <c r="B138" s="55"/>
      <c r="C138" s="55"/>
      <c r="D138" s="52"/>
      <c r="I138" s="48"/>
    </row>
    <row r="139" spans="1:9" ht="12.75" customHeight="1" x14ac:dyDescent="0.2">
      <c r="A139" s="15"/>
      <c r="B139" s="15"/>
      <c r="C139" s="15"/>
      <c r="D139" s="29"/>
      <c r="E139" s="46"/>
      <c r="F139" s="46"/>
      <c r="G139" s="46"/>
      <c r="H139" s="46"/>
      <c r="I139" s="46"/>
    </row>
    <row r="140" spans="1:9" ht="12.75" customHeight="1" x14ac:dyDescent="0.2">
      <c r="A140" s="55"/>
      <c r="B140" s="55"/>
      <c r="C140" s="55"/>
      <c r="D140" s="52"/>
      <c r="I140" s="48"/>
    </row>
    <row r="141" spans="1:9" ht="12.75" customHeight="1" x14ac:dyDescent="0.2">
      <c r="A141" s="15"/>
      <c r="B141" s="15"/>
      <c r="C141" s="15"/>
      <c r="D141" s="29"/>
      <c r="E141" s="46"/>
      <c r="F141" s="46"/>
      <c r="G141" s="46"/>
      <c r="H141" s="46"/>
      <c r="I141" s="46"/>
    </row>
    <row r="142" spans="1:9" ht="12.75" customHeight="1" x14ac:dyDescent="0.2">
      <c r="A142" s="15"/>
      <c r="B142" s="15"/>
      <c r="C142" s="15"/>
      <c r="D142" s="29"/>
      <c r="E142" s="46"/>
      <c r="F142" s="46"/>
      <c r="G142" s="46"/>
      <c r="H142" s="46"/>
      <c r="I142" s="46"/>
    </row>
    <row r="143" spans="1:9" ht="12.75" customHeight="1" x14ac:dyDescent="0.2">
      <c r="A143" s="15"/>
      <c r="B143" s="15"/>
      <c r="C143" s="15"/>
      <c r="D143" s="29"/>
      <c r="E143" s="46"/>
      <c r="F143" s="46"/>
      <c r="G143" s="46"/>
      <c r="H143" s="46"/>
      <c r="I143" s="46"/>
    </row>
    <row r="144" spans="1:9" ht="12.75" customHeight="1" x14ac:dyDescent="0.2">
      <c r="A144" s="15"/>
      <c r="B144" s="15"/>
      <c r="C144" s="15"/>
      <c r="D144" s="29"/>
      <c r="E144" s="46"/>
      <c r="F144" s="46"/>
      <c r="G144" s="46"/>
      <c r="H144" s="46"/>
      <c r="I144" s="46"/>
    </row>
    <row r="145" spans="1:9" ht="12.75" customHeight="1" x14ac:dyDescent="0.2">
      <c r="E145" s="46"/>
      <c r="F145" s="46"/>
      <c r="G145" s="46"/>
      <c r="H145" s="46"/>
      <c r="I145" s="46"/>
    </row>
    <row r="146" spans="1:9" ht="12.75" customHeight="1" x14ac:dyDescent="0.2">
      <c r="A146" s="15"/>
      <c r="B146" s="15"/>
      <c r="C146" s="15"/>
      <c r="D146" s="29"/>
      <c r="E146" s="46"/>
      <c r="F146" s="46"/>
      <c r="G146" s="46"/>
      <c r="H146" s="46"/>
      <c r="I146" s="46"/>
    </row>
    <row r="147" spans="1:9" ht="12.75" customHeight="1" x14ac:dyDescent="0.2">
      <c r="A147" s="15"/>
      <c r="B147" s="15"/>
      <c r="C147" s="15"/>
      <c r="D147" s="29"/>
      <c r="E147" s="46"/>
      <c r="F147" s="46"/>
      <c r="G147" s="46"/>
      <c r="H147" s="46"/>
      <c r="I147" s="46"/>
    </row>
    <row r="148" spans="1:9" ht="12.75" customHeight="1" x14ac:dyDescent="0.2">
      <c r="A148" s="15"/>
      <c r="B148" s="15"/>
      <c r="C148" s="15"/>
      <c r="D148" s="29"/>
      <c r="E148" s="46"/>
      <c r="F148" s="46"/>
      <c r="G148" s="46"/>
      <c r="H148" s="46"/>
      <c r="I148" s="46"/>
    </row>
    <row r="149" spans="1:9" ht="12.75" customHeight="1" x14ac:dyDescent="0.2">
      <c r="A149" s="15"/>
      <c r="B149" s="15"/>
      <c r="C149" s="15"/>
      <c r="D149" s="29"/>
      <c r="E149" s="46"/>
      <c r="F149" s="46"/>
      <c r="G149" s="46"/>
      <c r="H149" s="46"/>
      <c r="I149" s="46"/>
    </row>
    <row r="150" spans="1:9" ht="12.75" customHeight="1" x14ac:dyDescent="0.2">
      <c r="A150" s="15"/>
      <c r="B150" s="15"/>
      <c r="C150" s="15"/>
      <c r="D150" s="29"/>
      <c r="E150" s="46"/>
      <c r="F150" s="46"/>
      <c r="G150" s="46"/>
      <c r="H150" s="46"/>
      <c r="I150" s="46"/>
    </row>
    <row r="151" spans="1:9" ht="12.75" customHeight="1" x14ac:dyDescent="0.2">
      <c r="A151" s="15"/>
      <c r="B151" s="15"/>
      <c r="C151" s="15"/>
      <c r="D151" s="29"/>
      <c r="E151" s="46"/>
      <c r="F151" s="46"/>
      <c r="G151" s="56"/>
      <c r="H151" s="46"/>
      <c r="I151" s="46"/>
    </row>
    <row r="152" spans="1:9" ht="12.75" customHeight="1" x14ac:dyDescent="0.2">
      <c r="A152" s="15"/>
      <c r="B152" s="15"/>
      <c r="C152" s="15"/>
      <c r="D152" s="29"/>
      <c r="E152" s="46"/>
      <c r="F152" s="46"/>
      <c r="G152" s="46"/>
      <c r="H152" s="46"/>
      <c r="I152" s="46"/>
    </row>
    <row r="153" spans="1:9" ht="12.75" customHeight="1" x14ac:dyDescent="0.2">
      <c r="A153" s="15"/>
      <c r="B153" s="15"/>
      <c r="C153" s="15"/>
      <c r="D153" s="29"/>
      <c r="E153" s="46"/>
      <c r="F153" s="46"/>
      <c r="G153" s="46"/>
      <c r="H153" s="56"/>
      <c r="I153" s="46"/>
    </row>
    <row r="154" spans="1:9" ht="12.75" customHeight="1" x14ac:dyDescent="0.2">
      <c r="A154" s="15"/>
      <c r="B154" s="15"/>
      <c r="C154" s="15"/>
      <c r="D154" s="29"/>
      <c r="E154" s="46"/>
      <c r="F154" s="46"/>
      <c r="G154" s="46"/>
      <c r="H154" s="46"/>
      <c r="I154" s="46"/>
    </row>
    <row r="155" spans="1:9" ht="12.75" customHeight="1" x14ac:dyDescent="0.2">
      <c r="A155" s="15"/>
      <c r="B155" s="15"/>
      <c r="C155" s="15"/>
      <c r="D155" s="29"/>
      <c r="E155" s="46"/>
      <c r="F155" s="46"/>
      <c r="G155" s="56"/>
      <c r="H155" s="46"/>
      <c r="I155" s="46"/>
    </row>
    <row r="156" spans="1:9" ht="12.75" customHeight="1" x14ac:dyDescent="0.2">
      <c r="A156" s="15"/>
      <c r="B156" s="15"/>
      <c r="C156" s="15"/>
      <c r="D156" s="29"/>
      <c r="E156" s="46"/>
      <c r="F156" s="46"/>
      <c r="G156" s="46"/>
      <c r="H156" s="46"/>
      <c r="I156" s="46"/>
    </row>
    <row r="157" spans="1:9" ht="12.75" customHeight="1" x14ac:dyDescent="0.2">
      <c r="A157" s="15"/>
      <c r="B157" s="15"/>
      <c r="C157" s="15"/>
      <c r="D157" s="29"/>
      <c r="E157" s="46"/>
      <c r="F157" s="46"/>
      <c r="G157" s="46"/>
      <c r="H157" s="46"/>
      <c r="I157" s="46"/>
    </row>
    <row r="158" spans="1:9" ht="12.75" customHeight="1" x14ac:dyDescent="0.2">
      <c r="A158" s="55"/>
      <c r="B158" s="55"/>
      <c r="C158" s="55"/>
      <c r="D158" s="52"/>
      <c r="G158" s="48"/>
      <c r="I158" s="48"/>
    </row>
    <row r="159" spans="1:9" ht="12.75" customHeight="1" x14ac:dyDescent="0.2">
      <c r="A159" s="15"/>
      <c r="B159" s="15"/>
      <c r="C159" s="15"/>
      <c r="D159" s="29"/>
      <c r="E159" s="46"/>
      <c r="F159" s="46"/>
      <c r="G159" s="46"/>
      <c r="H159" s="46"/>
      <c r="I159" s="46"/>
    </row>
    <row r="160" spans="1:9" ht="12.75" customHeight="1" x14ac:dyDescent="0.2">
      <c r="A160" s="15"/>
      <c r="B160" s="15"/>
      <c r="C160" s="15"/>
      <c r="D160" s="29"/>
      <c r="E160" s="46"/>
      <c r="F160" s="46"/>
      <c r="G160" s="46"/>
      <c r="H160" s="46"/>
      <c r="I160" s="46"/>
    </row>
    <row r="161" spans="4:9" ht="12.75" customHeight="1" x14ac:dyDescent="0.2">
      <c r="E161" s="46"/>
      <c r="F161" s="46"/>
      <c r="G161" s="46"/>
      <c r="H161" s="46"/>
      <c r="I161" s="46"/>
    </row>
    <row r="162" spans="4:9" ht="12.75" customHeight="1" x14ac:dyDescent="0.2">
      <c r="D162" s="29"/>
      <c r="E162" s="46"/>
      <c r="F162" s="46"/>
      <c r="G162" s="46"/>
      <c r="H162" s="46"/>
      <c r="I162" s="46"/>
    </row>
    <row r="163" spans="4:9" ht="12.75" customHeight="1" x14ac:dyDescent="0.2"/>
    <row r="164" spans="4:9" ht="12.75" customHeight="1" x14ac:dyDescent="0.2"/>
    <row r="165" spans="4:9" ht="12.75" customHeight="1" x14ac:dyDescent="0.2">
      <c r="D165" s="29"/>
    </row>
    <row r="166" spans="4:9" ht="12.75" customHeight="1" x14ac:dyDescent="0.2"/>
    <row r="167" spans="4:9" ht="12.75" customHeight="1" x14ac:dyDescent="0.2">
      <c r="D167" s="29"/>
      <c r="E167" s="53"/>
    </row>
    <row r="168" spans="4:9" ht="12.75" customHeight="1" x14ac:dyDescent="0.2"/>
    <row r="169" spans="4:9" ht="12.75" customHeight="1" x14ac:dyDescent="0.2">
      <c r="D169" s="29"/>
      <c r="E169" s="53"/>
    </row>
    <row r="170" spans="4:9" ht="12.75" customHeight="1" x14ac:dyDescent="0.2"/>
    <row r="171" spans="4:9" ht="12.75" customHeight="1" x14ac:dyDescent="0.2">
      <c r="D171" s="54"/>
      <c r="E171" s="29"/>
    </row>
    <row r="172" spans="4:9" ht="12.75" customHeight="1" x14ac:dyDescent="0.2">
      <c r="D172" s="29"/>
    </row>
    <row r="173" spans="4:9" ht="12.75" customHeight="1" x14ac:dyDescent="0.2">
      <c r="D173" s="29"/>
    </row>
    <row r="174" spans="4:9" ht="12.75" customHeight="1" x14ac:dyDescent="0.2">
      <c r="D174" s="29"/>
    </row>
    <row r="175" spans="4:9" ht="12.75" customHeight="1" x14ac:dyDescent="0.2"/>
    <row r="176" spans="4:9" ht="12.75" customHeight="1" x14ac:dyDescent="0.2">
      <c r="E176" s="44"/>
      <c r="F176" s="44"/>
      <c r="G176" s="44"/>
      <c r="H176" s="44"/>
      <c r="I176" s="44"/>
    </row>
    <row r="177" spans="1:9" ht="12.75" customHeight="1" x14ac:dyDescent="0.2">
      <c r="A177" s="29"/>
      <c r="B177" s="29"/>
      <c r="C177" s="29"/>
      <c r="D177" s="15"/>
      <c r="E177" s="44"/>
      <c r="F177" s="44"/>
      <c r="G177" s="44"/>
      <c r="H177" s="44"/>
      <c r="I177" s="44"/>
    </row>
    <row r="178" spans="1:9" ht="12.75" customHeight="1" x14ac:dyDescent="0.2"/>
    <row r="179" spans="1:9" ht="12.75" customHeight="1" x14ac:dyDescent="0.2">
      <c r="A179" s="15"/>
      <c r="B179" s="15"/>
      <c r="C179" s="15"/>
      <c r="D179" s="29"/>
      <c r="E179" s="46"/>
      <c r="F179" s="46"/>
      <c r="G179" s="46"/>
      <c r="H179" s="46"/>
      <c r="I179" s="46"/>
    </row>
    <row r="180" spans="1:9" ht="12.75" customHeight="1" x14ac:dyDescent="0.2">
      <c r="A180" s="15"/>
      <c r="B180" s="15"/>
      <c r="C180" s="15"/>
      <c r="D180" s="29"/>
      <c r="E180" s="46"/>
      <c r="F180" s="46"/>
      <c r="G180" s="46"/>
      <c r="H180" s="46"/>
      <c r="I180" s="46"/>
    </row>
    <row r="181" spans="1:9" ht="12.75" customHeight="1" x14ac:dyDescent="0.2">
      <c r="A181" s="15"/>
      <c r="B181" s="15"/>
      <c r="C181" s="15"/>
      <c r="D181" s="29"/>
      <c r="E181" s="46"/>
      <c r="F181" s="46"/>
      <c r="G181" s="46"/>
      <c r="H181" s="46"/>
      <c r="I181" s="46"/>
    </row>
    <row r="182" spans="1:9" ht="12.75" customHeight="1" x14ac:dyDescent="0.2">
      <c r="A182" s="15"/>
      <c r="B182" s="15"/>
      <c r="C182" s="15"/>
      <c r="D182" s="29"/>
      <c r="E182" s="46"/>
      <c r="F182" s="46"/>
      <c r="G182" s="46"/>
      <c r="H182" s="46"/>
      <c r="I182" s="46"/>
    </row>
    <row r="183" spans="1:9" ht="12.75" customHeight="1" x14ac:dyDescent="0.2">
      <c r="A183" s="15"/>
      <c r="B183" s="15"/>
      <c r="C183" s="15"/>
      <c r="D183" s="29"/>
      <c r="E183" s="46"/>
      <c r="F183" s="46"/>
      <c r="G183" s="46"/>
      <c r="H183" s="46"/>
      <c r="I183" s="46"/>
    </row>
    <row r="184" spans="1:9" ht="12.75" customHeight="1" x14ac:dyDescent="0.2">
      <c r="A184" s="15"/>
      <c r="B184" s="15"/>
      <c r="C184" s="15"/>
      <c r="D184" s="29"/>
      <c r="E184" s="46"/>
      <c r="F184" s="46"/>
      <c r="G184" s="46"/>
      <c r="H184" s="46"/>
      <c r="I184" s="46"/>
    </row>
    <row r="185" spans="1:9" ht="12.75" customHeight="1" x14ac:dyDescent="0.2">
      <c r="A185" s="15"/>
      <c r="B185" s="15"/>
      <c r="C185" s="15"/>
      <c r="D185" s="29"/>
      <c r="E185" s="46"/>
      <c r="F185" s="46"/>
      <c r="G185" s="46"/>
      <c r="H185" s="46"/>
      <c r="I185" s="46"/>
    </row>
    <row r="186" spans="1:9" ht="12.75" customHeight="1" x14ac:dyDescent="0.2">
      <c r="A186" s="15"/>
      <c r="B186" s="15"/>
      <c r="C186" s="15"/>
      <c r="D186" s="29"/>
      <c r="E186" s="46"/>
      <c r="F186" s="46"/>
      <c r="G186" s="46"/>
      <c r="H186" s="46"/>
      <c r="I186" s="46"/>
    </row>
    <row r="187" spans="1:9" ht="12.75" customHeight="1" x14ac:dyDescent="0.2"/>
    <row r="188" spans="1:9" ht="12.75" customHeight="1" x14ac:dyDescent="0.2"/>
    <row r="189" spans="1:9" ht="12.75" customHeight="1" x14ac:dyDescent="0.2"/>
    <row r="190" spans="1:9" ht="12.75" customHeight="1" x14ac:dyDescent="0.2"/>
    <row r="191" spans="1:9" ht="12.75" customHeight="1" x14ac:dyDescent="0.2"/>
    <row r="192" spans="1:9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Expenses!Print_Area</vt:lpstr>
      <vt:lpstr>Revenues!Print_Area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CESA #6 Annual Report (2016-17)</dc:title>
  <dc:subject>CESA Annual Report</dc:subject>
  <dc:creator>DPI.SchoolFinancialServices@dpi.wi.gov</dc:creator>
  <cp:keywords>cesa, annual, report, 2016-17</cp:keywords>
  <cp:lastModifiedBy>Scott M. Huelsman</cp:lastModifiedBy>
  <cp:lastPrinted>2018-04-17T16:24:12Z</cp:lastPrinted>
  <dcterms:created xsi:type="dcterms:W3CDTF">2017-11-09T17:12:49Z</dcterms:created>
  <dcterms:modified xsi:type="dcterms:W3CDTF">2018-05-09T16:28:09Z</dcterms:modified>
</cp:coreProperties>
</file>