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ontent\Documents\Web\CESA Annual Reports\2015-2016\"/>
    </mc:Choice>
  </mc:AlternateContent>
  <bookViews>
    <workbookView xWindow="0" yWindow="0" windowWidth="25200" windowHeight="12615" tabRatio="809"/>
  </bookViews>
  <sheets>
    <sheet name="Signature Page" sheetId="11" r:id="rId1"/>
    <sheet name="Directions" sheetId="8" r:id="rId2"/>
    <sheet name="Governmental Funds" sheetId="13" r:id="rId3"/>
    <sheet name="Revenues" sheetId="4" r:id="rId4"/>
    <sheet name="Expenses" sheetId="5" r:id="rId5"/>
    <sheet name="Employee Benefit Trust Fund" sheetId="12" r:id="rId6"/>
    <sheet name="Internal Service Funds" sheetId="14" r:id="rId7"/>
    <sheet name="Indirect cost instructions" sheetId="7" r:id="rId8"/>
    <sheet name="Indirect cost worksheet" sheetId="6" r:id="rId9"/>
  </sheets>
  <externalReferences>
    <externalReference r:id="rId10"/>
    <externalReference r:id="rId11"/>
  </externalReferences>
  <definedNames>
    <definedName name="Administrative_allocation">#REF!</definedName>
    <definedName name="_xlnm.Print_Area" localSheetId="4">Expenses!$A$1:$Q$40</definedName>
    <definedName name="_xlnm.Print_Area" localSheetId="8">'Indirect cost worksheet'!$A$1:$I$87</definedName>
    <definedName name="_xlnm.Print_Area" localSheetId="6">'Internal Service Funds'!$A$1:$N$49</definedName>
    <definedName name="_xlnm.Print_Area" localSheetId="3">Revenues!$A$1:$D$49</definedName>
    <definedName name="_xlnm.Print_Titles" localSheetId="8">'Indirect cost worksheet'!$4:$9</definedName>
  </definedNames>
  <calcPr calcId="152511" fullCalcOnLoad="1"/>
</workbook>
</file>

<file path=xl/calcChain.xml><?xml version="1.0" encoding="utf-8"?>
<calcChain xmlns="http://schemas.openxmlformats.org/spreadsheetml/2006/main">
  <c r="I15" i="13" l="1"/>
  <c r="G15" i="13"/>
  <c r="G21" i="13"/>
  <c r="F15" i="13"/>
  <c r="K32" i="13"/>
  <c r="I21" i="13"/>
  <c r="H15" i="13"/>
  <c r="H29" i="13"/>
  <c r="H35" i="13"/>
  <c r="I44" i="6"/>
  <c r="G44" i="6"/>
  <c r="I29" i="13"/>
  <c r="E29" i="13"/>
  <c r="E35" i="13"/>
  <c r="E19" i="13"/>
  <c r="M19" i="13"/>
  <c r="E18" i="13"/>
  <c r="E17" i="13"/>
  <c r="E16" i="13"/>
  <c r="E15" i="13"/>
  <c r="D18" i="4"/>
  <c r="D17" i="4"/>
  <c r="D16" i="4"/>
  <c r="D15" i="4"/>
  <c r="D14" i="4"/>
  <c r="D13" i="4"/>
  <c r="D12" i="4"/>
  <c r="D11" i="4"/>
  <c r="H19" i="13"/>
  <c r="H21" i="13"/>
  <c r="K15" i="13"/>
  <c r="H78" i="6"/>
  <c r="H79" i="6"/>
  <c r="G77" i="6"/>
  <c r="G69" i="6"/>
  <c r="E69" i="6"/>
  <c r="F69" i="6"/>
  <c r="G76" i="6"/>
  <c r="N46" i="14"/>
  <c r="L41" i="14"/>
  <c r="K41" i="14"/>
  <c r="J41" i="14"/>
  <c r="I41" i="14"/>
  <c r="H41" i="14"/>
  <c r="G41" i="14"/>
  <c r="F41" i="14"/>
  <c r="E41" i="14"/>
  <c r="D41" i="14"/>
  <c r="C41" i="14"/>
  <c r="N38" i="14"/>
  <c r="N37" i="14"/>
  <c r="N41" i="14"/>
  <c r="D31" i="14"/>
  <c r="L30" i="14"/>
  <c r="G30" i="14"/>
  <c r="E30" i="14"/>
  <c r="C30" i="14"/>
  <c r="I28" i="14"/>
  <c r="N28" i="14"/>
  <c r="K27" i="14"/>
  <c r="K30" i="14"/>
  <c r="J27" i="14"/>
  <c r="J30" i="14"/>
  <c r="H27" i="14"/>
  <c r="H30" i="14"/>
  <c r="G27" i="14"/>
  <c r="F27" i="14"/>
  <c r="F30" i="14"/>
  <c r="E27" i="14"/>
  <c r="D27" i="14"/>
  <c r="D30" i="14"/>
  <c r="L22" i="14"/>
  <c r="L34" i="14"/>
  <c r="L44" i="14"/>
  <c r="L49" i="14"/>
  <c r="K22" i="14"/>
  <c r="K34" i="14"/>
  <c r="K44" i="14"/>
  <c r="K49" i="14"/>
  <c r="J22" i="14"/>
  <c r="J34" i="14"/>
  <c r="J44" i="14"/>
  <c r="J49" i="14"/>
  <c r="H22" i="14"/>
  <c r="G22" i="14"/>
  <c r="G34" i="14"/>
  <c r="G44" i="14"/>
  <c r="G49" i="14"/>
  <c r="F22" i="14"/>
  <c r="F23" i="14"/>
  <c r="D23" i="14"/>
  <c r="D22" i="14"/>
  <c r="C22" i="14"/>
  <c r="C34" i="14"/>
  <c r="C44" i="14"/>
  <c r="C49" i="14"/>
  <c r="L20" i="14"/>
  <c r="E20" i="14"/>
  <c r="E22" i="14"/>
  <c r="E34" i="14"/>
  <c r="E44" i="14"/>
  <c r="E49" i="14"/>
  <c r="N18" i="14"/>
  <c r="N17" i="14"/>
  <c r="D17" i="14"/>
  <c r="N16" i="14"/>
  <c r="I16" i="14"/>
  <c r="I22" i="14"/>
  <c r="H16" i="14"/>
  <c r="D16" i="14"/>
  <c r="B1" i="14"/>
  <c r="Q26" i="5"/>
  <c r="Q25" i="5"/>
  <c r="Q24" i="5"/>
  <c r="Q10" i="5"/>
  <c r="O23" i="5"/>
  <c r="O27" i="5"/>
  <c r="M11" i="5"/>
  <c r="M12" i="5"/>
  <c r="M19" i="5"/>
  <c r="Q19" i="5"/>
  <c r="M18" i="5"/>
  <c r="Q18" i="5"/>
  <c r="M17" i="5"/>
  <c r="Q17" i="5"/>
  <c r="M16" i="5"/>
  <c r="Q16" i="5"/>
  <c r="M15" i="5"/>
  <c r="Q15" i="5"/>
  <c r="M14" i="5"/>
  <c r="Q14" i="5"/>
  <c r="O20" i="5"/>
  <c r="O12" i="5"/>
  <c r="J40" i="5"/>
  <c r="K40" i="5"/>
  <c r="J27" i="5"/>
  <c r="K27" i="5"/>
  <c r="L27" i="5"/>
  <c r="M27" i="5"/>
  <c r="J20" i="5"/>
  <c r="K20" i="5"/>
  <c r="L20" i="5"/>
  <c r="P20" i="5"/>
  <c r="K12" i="5"/>
  <c r="N12" i="5"/>
  <c r="P12" i="5"/>
  <c r="J12" i="5"/>
  <c r="H34" i="14"/>
  <c r="H44" i="14"/>
  <c r="H49" i="14"/>
  <c r="D34" i="14"/>
  <c r="D44" i="14"/>
  <c r="D49" i="14"/>
  <c r="N20" i="14"/>
  <c r="N22" i="14"/>
  <c r="F34" i="14"/>
  <c r="F44" i="14"/>
  <c r="F49" i="14"/>
  <c r="N27" i="14"/>
  <c r="N30" i="14"/>
  <c r="I30" i="14"/>
  <c r="I34" i="14"/>
  <c r="I44" i="14"/>
  <c r="I49" i="14"/>
  <c r="M20" i="5"/>
  <c r="M40" i="5"/>
  <c r="O40" i="5"/>
  <c r="B20" i="4"/>
  <c r="C31" i="4"/>
  <c r="D31" i="4"/>
  <c r="G67" i="6"/>
  <c r="G60" i="6"/>
  <c r="G68" i="6"/>
  <c r="I29" i="6"/>
  <c r="G12" i="6"/>
  <c r="G11" i="6"/>
  <c r="J32" i="6"/>
  <c r="K21" i="13"/>
  <c r="K39" i="13"/>
  <c r="K49" i="13"/>
  <c r="K54" i="13"/>
  <c r="M27" i="13"/>
  <c r="C23" i="5"/>
  <c r="D23" i="5"/>
  <c r="E23" i="5"/>
  <c r="E27" i="5"/>
  <c r="F23" i="5"/>
  <c r="G23" i="5"/>
  <c r="H23" i="5"/>
  <c r="B23" i="5"/>
  <c r="C19" i="5"/>
  <c r="D19" i="5"/>
  <c r="E19" i="5"/>
  <c r="F19" i="5"/>
  <c r="G19" i="5"/>
  <c r="H19" i="5"/>
  <c r="B19" i="5"/>
  <c r="I19" i="5"/>
  <c r="C16" i="5"/>
  <c r="I16" i="5"/>
  <c r="D16" i="5"/>
  <c r="E16" i="5"/>
  <c r="F16" i="5"/>
  <c r="G16" i="5"/>
  <c r="H16" i="5"/>
  <c r="B16" i="5"/>
  <c r="C11" i="5"/>
  <c r="D11" i="5"/>
  <c r="E11" i="5"/>
  <c r="F11" i="5"/>
  <c r="F12" i="5"/>
  <c r="G11" i="5"/>
  <c r="H11" i="5"/>
  <c r="H12" i="5"/>
  <c r="B11" i="5"/>
  <c r="D10" i="5"/>
  <c r="I10" i="5"/>
  <c r="AC41" i="5"/>
  <c r="AB55" i="5"/>
  <c r="AB56" i="5"/>
  <c r="AB57" i="5"/>
  <c r="W59" i="5"/>
  <c r="AB59" i="5"/>
  <c r="V58" i="5"/>
  <c r="W58" i="5"/>
  <c r="X58" i="5"/>
  <c r="Y58" i="5"/>
  <c r="Z58" i="5"/>
  <c r="AA58" i="5"/>
  <c r="U58" i="5"/>
  <c r="AA38" i="5"/>
  <c r="AB38" i="5"/>
  <c r="AB54" i="5"/>
  <c r="AB53" i="5"/>
  <c r="W49" i="5"/>
  <c r="W39" i="5"/>
  <c r="AB32" i="5"/>
  <c r="AC32" i="5"/>
  <c r="AB41" i="5"/>
  <c r="AB17" i="5"/>
  <c r="AB20" i="5"/>
  <c r="W21" i="5"/>
  <c r="AB21" i="5"/>
  <c r="AB18" i="5"/>
  <c r="AB16" i="5"/>
  <c r="AB15" i="5"/>
  <c r="C14" i="5"/>
  <c r="D14" i="5"/>
  <c r="E14" i="5"/>
  <c r="F14" i="5"/>
  <c r="G14" i="5"/>
  <c r="H14" i="5"/>
  <c r="B14" i="5"/>
  <c r="AB23" i="5"/>
  <c r="AB37" i="5"/>
  <c r="AB29" i="5"/>
  <c r="AB24" i="5"/>
  <c r="AB28" i="5"/>
  <c r="C17" i="5"/>
  <c r="E17" i="5"/>
  <c r="F17" i="5"/>
  <c r="G17" i="5"/>
  <c r="B17" i="5"/>
  <c r="C15" i="5"/>
  <c r="D15" i="5"/>
  <c r="E15" i="5"/>
  <c r="F15" i="5"/>
  <c r="G15" i="5"/>
  <c r="H15" i="5"/>
  <c r="B15" i="5"/>
  <c r="L54" i="13"/>
  <c r="K35" i="13"/>
  <c r="P23" i="5"/>
  <c r="Q23" i="5"/>
  <c r="Q27" i="5"/>
  <c r="Q40" i="5"/>
  <c r="S40" i="5"/>
  <c r="H27" i="5"/>
  <c r="H77" i="6"/>
  <c r="H75" i="6"/>
  <c r="H76" i="6"/>
  <c r="E67" i="6"/>
  <c r="E68" i="6"/>
  <c r="F68" i="6"/>
  <c r="E63" i="6"/>
  <c r="F63" i="6"/>
  <c r="E64" i="6"/>
  <c r="F64" i="6"/>
  <c r="E65" i="6"/>
  <c r="F65" i="6"/>
  <c r="E66" i="6"/>
  <c r="F66" i="6"/>
  <c r="E59" i="6"/>
  <c r="F59" i="6"/>
  <c r="E60" i="6"/>
  <c r="F60" i="6"/>
  <c r="E61" i="6"/>
  <c r="F61" i="6"/>
  <c r="E62" i="6"/>
  <c r="F62" i="6"/>
  <c r="G59" i="6"/>
  <c r="I51" i="13"/>
  <c r="K15" i="5"/>
  <c r="D32" i="13"/>
  <c r="D29" i="13"/>
  <c r="D35" i="13"/>
  <c r="I35" i="6"/>
  <c r="G35" i="6"/>
  <c r="G35" i="13"/>
  <c r="J35" i="13"/>
  <c r="I46" i="6"/>
  <c r="G46" i="6"/>
  <c r="C21" i="13"/>
  <c r="B17" i="13"/>
  <c r="M17" i="13"/>
  <c r="F21" i="13"/>
  <c r="F39" i="13"/>
  <c r="F49" i="13"/>
  <c r="F54" i="13"/>
  <c r="D18" i="13"/>
  <c r="D21" i="13"/>
  <c r="J21" i="13"/>
  <c r="J39" i="13"/>
  <c r="J49" i="13"/>
  <c r="J54" i="13"/>
  <c r="C10" i="12"/>
  <c r="AB30" i="5"/>
  <c r="AB27" i="5"/>
  <c r="AB36" i="5"/>
  <c r="AB35" i="5"/>
  <c r="I24" i="5"/>
  <c r="I25" i="5"/>
  <c r="B36" i="4"/>
  <c r="B38" i="4"/>
  <c r="B28" i="4"/>
  <c r="B32" i="4"/>
  <c r="B24" i="4"/>
  <c r="D24" i="4"/>
  <c r="I32" i="6"/>
  <c r="M43" i="13"/>
  <c r="M42" i="13"/>
  <c r="M46" i="13"/>
  <c r="K46" i="13"/>
  <c r="J46" i="13"/>
  <c r="I46" i="13"/>
  <c r="H46" i="13"/>
  <c r="G46" i="13"/>
  <c r="F46" i="13"/>
  <c r="E46" i="13"/>
  <c r="D46" i="13"/>
  <c r="C46" i="13"/>
  <c r="B46" i="13"/>
  <c r="C35" i="13"/>
  <c r="C39" i="13"/>
  <c r="C49" i="13"/>
  <c r="C54" i="13"/>
  <c r="B35" i="13"/>
  <c r="I33" i="6"/>
  <c r="B1" i="13"/>
  <c r="B1" i="12"/>
  <c r="B1" i="5"/>
  <c r="B1" i="4"/>
  <c r="B2" i="6"/>
  <c r="B2" i="12"/>
  <c r="B2" i="5"/>
  <c r="C12" i="12"/>
  <c r="C17" i="12"/>
  <c r="C21" i="12"/>
  <c r="B12" i="5"/>
  <c r="C12" i="5"/>
  <c r="H33" i="5"/>
  <c r="G33" i="5"/>
  <c r="G38" i="5"/>
  <c r="I38" i="5"/>
  <c r="I18" i="5"/>
  <c r="I30" i="5"/>
  <c r="Q30" i="5"/>
  <c r="Q33" i="5"/>
  <c r="I36" i="5"/>
  <c r="Q36" i="5"/>
  <c r="I37" i="5"/>
  <c r="Q37" i="5"/>
  <c r="I32" i="5"/>
  <c r="Q32" i="5"/>
  <c r="I31" i="5"/>
  <c r="Q31" i="5"/>
  <c r="I26" i="5"/>
  <c r="B1" i="6"/>
  <c r="D29" i="4"/>
  <c r="D30" i="4"/>
  <c r="D19" i="4"/>
  <c r="B33" i="5"/>
  <c r="B27" i="5"/>
  <c r="E12" i="5"/>
  <c r="G12" i="5"/>
  <c r="C27" i="5"/>
  <c r="I27" i="5"/>
  <c r="D27" i="5"/>
  <c r="F27" i="5"/>
  <c r="G27" i="5"/>
  <c r="C33" i="5"/>
  <c r="D33" i="5"/>
  <c r="E33" i="5"/>
  <c r="F33" i="5"/>
  <c r="H23" i="6"/>
  <c r="G16" i="6"/>
  <c r="G26" i="6"/>
  <c r="G27" i="6"/>
  <c r="G28" i="6"/>
  <c r="G29" i="6"/>
  <c r="G32" i="6"/>
  <c r="G34" i="6"/>
  <c r="G39" i="6"/>
  <c r="F18" i="6"/>
  <c r="F19" i="6"/>
  <c r="F21" i="6"/>
  <c r="F13" i="6"/>
  <c r="F14" i="6"/>
  <c r="F15" i="6"/>
  <c r="F17" i="6"/>
  <c r="F22" i="6"/>
  <c r="F25" i="6"/>
  <c r="H20" i="6"/>
  <c r="H32" i="6"/>
  <c r="H48" i="6"/>
  <c r="H24" i="6"/>
  <c r="H30" i="6"/>
  <c r="H37" i="6"/>
  <c r="H38" i="6"/>
  <c r="H41" i="6"/>
  <c r="H42" i="6"/>
  <c r="H43" i="6"/>
  <c r="E18" i="6"/>
  <c r="E19" i="6"/>
  <c r="E21" i="6"/>
  <c r="E13" i="6"/>
  <c r="E17" i="6"/>
  <c r="E22" i="6"/>
  <c r="E25" i="6"/>
  <c r="D35" i="4"/>
  <c r="D37" i="4"/>
  <c r="F67" i="6"/>
  <c r="F32" i="6"/>
  <c r="F48" i="6"/>
  <c r="E32" i="6"/>
  <c r="E48" i="6"/>
  <c r="F81" i="6"/>
  <c r="M33" i="13"/>
  <c r="M26" i="13"/>
  <c r="M16" i="13"/>
  <c r="M32" i="13"/>
  <c r="D12" i="5"/>
  <c r="I11" i="5"/>
  <c r="AB39" i="5"/>
  <c r="D17" i="5"/>
  <c r="D20" i="5"/>
  <c r="AB58" i="5"/>
  <c r="AC59" i="5"/>
  <c r="AC30" i="5"/>
  <c r="H17" i="5"/>
  <c r="AC18" i="5"/>
  <c r="AC21" i="5"/>
  <c r="I14" i="5"/>
  <c r="AC24" i="5"/>
  <c r="E20" i="5"/>
  <c r="I17" i="5"/>
  <c r="I23" i="5"/>
  <c r="H20" i="5"/>
  <c r="G20" i="5"/>
  <c r="AC39" i="5"/>
  <c r="C20" i="5"/>
  <c r="Q38" i="5"/>
  <c r="I15" i="5"/>
  <c r="F20" i="5"/>
  <c r="B20" i="5"/>
  <c r="I20" i="5"/>
  <c r="F35" i="13"/>
  <c r="I36" i="6"/>
  <c r="G36" i="6"/>
  <c r="AC61" i="5"/>
  <c r="AC63" i="5"/>
  <c r="I40" i="6"/>
  <c r="G40" i="6"/>
  <c r="E81" i="6"/>
  <c r="N40" i="5"/>
  <c r="B21" i="13"/>
  <c r="B39" i="13"/>
  <c r="B49" i="13"/>
  <c r="B54" i="13"/>
  <c r="M51" i="13"/>
  <c r="D28" i="4"/>
  <c r="D32" i="4"/>
  <c r="B23" i="4"/>
  <c r="D23" i="4"/>
  <c r="D25" i="4"/>
  <c r="L11" i="5"/>
  <c r="Q11" i="5"/>
  <c r="Q12" i="5"/>
  <c r="S12" i="5"/>
  <c r="D36" i="4"/>
  <c r="D38" i="4"/>
  <c r="H81" i="6"/>
  <c r="D20" i="4"/>
  <c r="I35" i="13"/>
  <c r="I45" i="6"/>
  <c r="G45" i="6"/>
  <c r="N34" i="14"/>
  <c r="N44" i="14"/>
  <c r="N49" i="14"/>
  <c r="N32" i="14"/>
  <c r="M30" i="13"/>
  <c r="Q20" i="5"/>
  <c r="S20" i="5"/>
  <c r="I33" i="5"/>
  <c r="L12" i="5"/>
  <c r="L40" i="5"/>
  <c r="I12" i="5"/>
  <c r="I40" i="5"/>
  <c r="B25" i="4"/>
  <c r="B40" i="4"/>
  <c r="D40" i="4"/>
  <c r="K49" i="6"/>
  <c r="G39" i="13"/>
  <c r="G49" i="13"/>
  <c r="G54" i="13"/>
  <c r="B22" i="13"/>
  <c r="P27" i="5"/>
  <c r="P40" i="5"/>
  <c r="H39" i="13"/>
  <c r="H49" i="13"/>
  <c r="H54" i="13"/>
  <c r="I39" i="13"/>
  <c r="I49" i="13"/>
  <c r="I54" i="13"/>
  <c r="D39" i="13"/>
  <c r="D49" i="13"/>
  <c r="D54" i="13"/>
  <c r="G33" i="6"/>
  <c r="G48" i="6"/>
  <c r="I48" i="6"/>
  <c r="M15" i="13"/>
  <c r="M21" i="13"/>
  <c r="M22" i="13"/>
  <c r="M18" i="13"/>
  <c r="E21" i="13"/>
  <c r="E39" i="13"/>
  <c r="E49" i="13"/>
  <c r="E54" i="13"/>
  <c r="M29" i="13"/>
  <c r="M35" i="13"/>
  <c r="M39" i="13"/>
  <c r="M49" i="13"/>
  <c r="M54" i="13"/>
  <c r="I81" i="6"/>
  <c r="I84" i="6"/>
  <c r="J49" i="6"/>
  <c r="E53" i="6"/>
  <c r="E55" i="6"/>
  <c r="G81" i="6"/>
  <c r="E87" i="6"/>
  <c r="E85" i="6"/>
</calcChain>
</file>

<file path=xl/comments1.xml><?xml version="1.0" encoding="utf-8"?>
<comments xmlns="http://schemas.openxmlformats.org/spreadsheetml/2006/main">
  <authors>
    <author>GURALKJ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B40" authorId="0" shapeId="0">
      <text>
        <r>
          <rPr>
            <sz val="8"/>
            <color indexed="81"/>
            <rFont val="Tahoma"/>
            <family val="2"/>
          </rPr>
          <t xml:space="preserve">This amount should agree with revenues per general ledger.
</t>
        </r>
      </text>
    </comment>
    <comment ref="D40" authorId="0" shapeId="0">
      <text>
        <r>
          <rPr>
            <sz val="8"/>
            <color indexed="81"/>
            <rFont val="Tahoma"/>
            <family val="2"/>
          </rPr>
          <t>This amount should agree with indirect cost worksheet.</t>
        </r>
      </text>
    </comment>
  </commentList>
</comments>
</file>

<file path=xl/comments2.xml><?xml version="1.0" encoding="utf-8"?>
<comments xmlns="http://schemas.openxmlformats.org/spreadsheetml/2006/main">
  <authors>
    <author>GURALKJ</author>
    <author>Thomas Mickelson</author>
    <author>Pat Darnick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D8" authorId="1" shapeId="0">
      <text>
        <r>
          <rPr>
            <b/>
            <sz val="8"/>
            <color indexed="81"/>
            <rFont val="Tahoma"/>
            <family val="2"/>
          </rPr>
          <t xml:space="preserve">all 382,386 object codes ---from school districts and ccdebs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13" authorId="1" shapeId="0">
      <text>
        <r>
          <rPr>
            <b/>
            <sz val="8"/>
            <color indexed="81"/>
            <rFont val="Tahoma"/>
            <family val="2"/>
          </rPr>
          <t xml:space="preserve">all 382,386 object codes ---from school districts and ccdebs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6" authorId="2" shapeId="0">
      <text>
        <r>
          <rPr>
            <b/>
            <sz val="9"/>
            <color indexed="81"/>
            <rFont val="Tahoma"/>
            <family val="2"/>
          </rPr>
          <t>Pat Darnick:</t>
        </r>
        <r>
          <rPr>
            <sz val="9"/>
            <color indexed="81"/>
            <rFont val="Tahoma"/>
            <family val="2"/>
          </rPr>
          <t xml:space="preserve">
pulled insurance related items including 20% of Jeff's time, attorney fees, insurance Omnibudsman
this is function 23****
</t>
        </r>
      </text>
    </comment>
    <comment ref="A25" authorId="1" shapeId="0">
      <text>
        <r>
          <rPr>
            <b/>
            <sz val="8"/>
            <color indexed="81"/>
            <rFont val="Tahoma"/>
            <family val="2"/>
          </rPr>
          <t>I</t>
        </r>
        <r>
          <rPr>
            <b/>
            <sz val="10"/>
            <color indexed="81"/>
            <rFont val="Arial"/>
            <family val="2"/>
          </rPr>
          <t xml:space="preserve">nclude cost of utilities purchased for other entities
</t>
        </r>
      </text>
    </comment>
    <comment ref="Q40" authorId="0" shapeId="0">
      <text>
        <r>
          <rPr>
            <sz val="8"/>
            <color indexed="81"/>
            <rFont val="Tahoma"/>
            <family val="2"/>
          </rPr>
          <t xml:space="preserve">This amount should agree with indirect cost worksheet.
</t>
        </r>
      </text>
    </comment>
  </commentList>
</comments>
</file>

<file path=xl/comments3.xml><?xml version="1.0" encoding="utf-8"?>
<comments xmlns="http://schemas.openxmlformats.org/spreadsheetml/2006/main">
  <authors>
    <author>GURALKJ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</commentList>
</comments>
</file>

<file path=xl/comments4.xml><?xml version="1.0" encoding="utf-8"?>
<comments xmlns="http://schemas.openxmlformats.org/spreadsheetml/2006/main">
  <authors>
    <author>GURALKJ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appropriate date.  Should be 2 years later than current fiscal year</t>
        </r>
      </text>
    </comment>
  </commentList>
</comments>
</file>

<file path=xl/sharedStrings.xml><?xml version="1.0" encoding="utf-8"?>
<sst xmlns="http://schemas.openxmlformats.org/spreadsheetml/2006/main" count="624" uniqueCount="446">
  <si>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</si>
  <si>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</si>
  <si>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</si>
  <si>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</si>
  <si>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</si>
  <si>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</si>
  <si>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</si>
  <si>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</si>
  <si>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</si>
  <si>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</si>
  <si>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</si>
  <si>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</si>
  <si>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</si>
  <si>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</si>
  <si>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</si>
  <si>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</si>
  <si>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</si>
  <si>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</si>
  <si>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</si>
  <si>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</si>
  <si>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</si>
  <si>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</si>
  <si>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</si>
  <si>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</si>
  <si>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</si>
  <si>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</si>
  <si>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</si>
  <si>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</si>
  <si>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</si>
  <si>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</si>
  <si>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</si>
  <si>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</si>
  <si>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</si>
  <si>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</si>
  <si>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</si>
  <si>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</si>
  <si>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</si>
  <si>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</si>
  <si>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</si>
  <si>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</si>
  <si>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</si>
  <si>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</si>
  <si>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</si>
  <si>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</si>
  <si>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</si>
  <si>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</si>
  <si>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</si>
  <si>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</si>
  <si>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</si>
  <si>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</si>
  <si>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</si>
  <si>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</si>
  <si>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</si>
  <si>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</si>
  <si>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</si>
  <si>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</si>
  <si>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</si>
  <si>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</si>
  <si>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</si>
  <si>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</si>
  <si>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</si>
  <si>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</si>
  <si>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</si>
  <si>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</si>
  <si>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</si>
  <si>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</si>
  <si>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</si>
  <si>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</si>
  <si>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</si>
  <si>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</si>
  <si>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</si>
  <si>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</si>
  <si>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</si>
  <si>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</si>
  <si>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</si>
  <si>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</si>
  <si>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</si>
  <si>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</si>
  <si>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</si>
  <si>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</si>
  <si>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</si>
  <si>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</si>
  <si>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</si>
  <si>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</si>
  <si>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</si>
  <si>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</si>
  <si>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</si>
  <si>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</si>
  <si>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</si>
  <si>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</si>
  <si>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</si>
  <si>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</si>
  <si>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</si>
  <si>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</si>
  <si>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</si>
  <si>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</si>
  <si>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</si>
  <si>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</si>
  <si>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</si>
  <si>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</si>
  <si>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</si>
  <si>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</si>
  <si>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</si>
  <si>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</si>
  <si>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</si>
  <si>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</si>
  <si>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</si>
  <si>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</si>
  <si>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</si>
  <si>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</si>
  <si>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</si>
  <si>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</si>
  <si>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</si>
  <si>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</si>
  <si>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</si>
  <si>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</si>
  <si>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</si>
  <si>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</si>
  <si>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</si>
  <si>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</si>
  <si>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</si>
  <si>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</si>
  <si>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</si>
  <si>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</si>
  <si>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</si>
  <si>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</si>
  <si>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</si>
  <si>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</si>
  <si>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</si>
  <si>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</si>
  <si>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</si>
  <si>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</si>
  <si>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</si>
  <si>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</si>
  <si>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</si>
  <si>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</si>
  <si>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</si>
  <si>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</si>
  <si>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</si>
  <si>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</si>
  <si>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</si>
  <si>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</si>
  <si>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</si>
  <si>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</si>
  <si>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</si>
  <si>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</si>
  <si>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</si>
  <si>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</si>
  <si>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</si>
  <si>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</si>
  <si>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</si>
  <si>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</si>
  <si>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</si>
  <si>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</si>
  <si>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</si>
  <si>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</si>
  <si>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</si>
  <si>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</si>
  <si>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</si>
  <si>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</si>
  <si>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</si>
  <si>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</si>
  <si>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</si>
  <si>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</si>
  <si>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</si>
  <si>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</si>
  <si>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</si>
  <si>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</si>
  <si>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</si>
  <si>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</si>
  <si>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</si>
  <si>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</si>
  <si>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</si>
  <si>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</si>
  <si>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</si>
  <si>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</si>
  <si>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</si>
  <si>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</si>
  <si>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</si>
  <si>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</si>
  <si>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</si>
  <si>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</si>
  <si>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</si>
  <si>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</si>
  <si>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</si>
  <si>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</si>
  <si>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</si>
  <si>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</si>
  <si>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</si>
  <si>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</si>
  <si>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</si>
  <si>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</si>
  <si>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</si>
  <si>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</si>
  <si>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</si>
  <si>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</si>
  <si>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</si>
  <si>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</si>
  <si>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</si>
  <si>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</si>
  <si>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</si>
  <si>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</si>
  <si>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</si>
  <si>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</si>
  <si>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</si>
  <si>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</si>
  <si>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</si>
  <si>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</si>
  <si>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</si>
  <si>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</si>
  <si>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</si>
  <si>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</si>
  <si>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</si>
  <si>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</si>
  <si>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</si>
  <si>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</si>
  <si>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</si>
  <si>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</si>
  <si>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</si>
  <si>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</si>
  <si>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</si>
  <si>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</si>
  <si>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</si>
  <si>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</si>
  <si>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</si>
  <si>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</si>
  <si>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</si>
  <si>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</si>
  <si>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</si>
  <si>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</si>
  <si>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</si>
  <si>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</si>
  <si>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</si>
  <si>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</si>
  <si>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</si>
  <si>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</si>
  <si>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</si>
  <si>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</si>
  <si>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</si>
  <si>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</si>
  <si>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</si>
  <si>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</si>
  <si>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Governmental Funds - Budgetary Basis</t>
  </si>
  <si>
    <t>Projects</t>
  </si>
  <si>
    <t>Federal</t>
  </si>
  <si>
    <t>ECIA</t>
  </si>
  <si>
    <t>Handicapped</t>
  </si>
  <si>
    <t>Administration</t>
  </si>
  <si>
    <t>Special</t>
  </si>
  <si>
    <t>Education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</si>
  <si>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</si>
  <si>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</si>
  <si>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</si>
  <si>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</si>
  <si>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</si>
  <si>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</si>
  <si>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</si>
  <si>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</si>
  <si>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</si>
  <si>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</si>
  <si>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</si>
  <si>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</si>
  <si>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</si>
  <si>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</si>
  <si>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</si>
  <si>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</si>
  <si>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</si>
  <si>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</si>
  <si>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</si>
  <si>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</si>
  <si>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</si>
  <si>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</si>
  <si>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</si>
  <si>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</si>
  <si>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</si>
  <si>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</si>
  <si>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</si>
  <si>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</si>
  <si>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</si>
  <si>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</si>
  <si>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</si>
  <si>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</si>
  <si>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</si>
  <si>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</si>
  <si>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</si>
  <si>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</si>
  <si>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</si>
  <si>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</si>
  <si>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</si>
  <si>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</si>
  <si>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</si>
  <si>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</si>
  <si>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</si>
  <si>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</si>
  <si>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</si>
  <si>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</si>
  <si>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</si>
  <si>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</si>
  <si>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>Internal Service Funds - Budgetary Basis</t>
  </si>
  <si>
    <t xml:space="preserve">    Miscellaneous</t>
  </si>
  <si>
    <t>Delivery</t>
  </si>
  <si>
    <t>Service</t>
  </si>
  <si>
    <t>Bookkeeping</t>
  </si>
  <si>
    <t>Buildings</t>
  </si>
  <si>
    <t>Insurance</t>
  </si>
  <si>
    <t>Audit</t>
  </si>
  <si>
    <t>Printing</t>
  </si>
  <si>
    <t>and</t>
  </si>
  <si>
    <t>Copying</t>
  </si>
  <si>
    <t>Postage</t>
  </si>
  <si>
    <t>Telephone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</si>
  <si>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</si>
  <si>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</si>
  <si>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</si>
  <si>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</si>
  <si>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</si>
  <si>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</si>
  <si>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</si>
  <si>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</si>
  <si>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</si>
  <si>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</si>
  <si>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</si>
  <si>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</si>
  <si>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</si>
  <si>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</si>
  <si>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</si>
  <si>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</si>
  <si>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</si>
  <si>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</si>
  <si>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</si>
  <si>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</si>
  <si>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</si>
  <si>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 xml:space="preserve">funds).  The amounts on this schedule should be taken from your general ledger.  Please note that your audit </t>
  </si>
  <si>
    <t xml:space="preserve">Please note that the total revenues in </t>
  </si>
  <si>
    <t>this column must be reconciled (match)</t>
  </si>
  <si>
    <t xml:space="preserve">the total revenues per the "Schedule of </t>
  </si>
  <si>
    <t>Revenues, Expenditures, and Changes</t>
  </si>
  <si>
    <t xml:space="preserve">in Fund Balance. - Governmental Funds-  </t>
  </si>
  <si>
    <t xml:space="preserve">Budgetary Basis" located in the  </t>
  </si>
  <si>
    <t xml:space="preserve">Governmental Funds tab per this </t>
  </si>
  <si>
    <t>spreadsheet.</t>
  </si>
  <si>
    <t>the total revenues per the "Statement of</t>
  </si>
  <si>
    <t>Revenues, Expenses and Changes in</t>
  </si>
  <si>
    <t>Net Position" per the audited Financial</t>
  </si>
  <si>
    <t>Statements.</t>
  </si>
  <si>
    <t xml:space="preserve">Please note that the total expenses in </t>
  </si>
  <si>
    <t>the total expenses per the "Statement of</t>
  </si>
  <si>
    <t xml:space="preserve">Please note that the total </t>
  </si>
  <si>
    <t xml:space="preserve">expenses in this column </t>
  </si>
  <si>
    <t xml:space="preserve">must be reconciled (match) </t>
  </si>
  <si>
    <t>"Schedule of Revenues,</t>
  </si>
  <si>
    <t xml:space="preserve">the total expenses per the </t>
  </si>
  <si>
    <t>Expenditures, and Changes</t>
  </si>
  <si>
    <t xml:space="preserve">in Fund Balance. - Governmental </t>
  </si>
  <si>
    <t xml:space="preserve">Funds-Budgetary Basis" located </t>
  </si>
  <si>
    <t>per this spreadsheet.</t>
  </si>
  <si>
    <t xml:space="preserve">in the Governmental Funds tab </t>
  </si>
  <si>
    <t>dpisfsreports@dpi.wi.gov</t>
  </si>
  <si>
    <t>Net Position, beginning of year</t>
  </si>
  <si>
    <t>Net Position, end of year</t>
  </si>
  <si>
    <t>PI-1523 (Rev. 7-16)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</si>
  <si>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2015-16 Annual Report</t>
    </r>
  </si>
  <si>
    <t>Treasurer for the year ending June 30, 2016</t>
  </si>
  <si>
    <t>position and operations on and for the period ending June 30, 2016.</t>
  </si>
  <si>
    <t>2015-16</t>
  </si>
  <si>
    <t xml:space="preserve">Please read carefully the following directions for completing the CESA annual report that is required by  the </t>
  </si>
  <si>
    <t># 7</t>
  </si>
  <si>
    <t>595 Baeten Road</t>
  </si>
  <si>
    <t>Green Bay, WI</t>
  </si>
  <si>
    <t>WI</t>
  </si>
  <si>
    <t>Andrew Maertz</t>
  </si>
  <si>
    <t>21017 St Hwy K, Reedsville, WI 54230</t>
  </si>
  <si>
    <t>$100,000</t>
  </si>
  <si>
    <t>Fidelity and Deposit Company of Maryland   </t>
  </si>
  <si>
    <t xml:space="preserve">Community Based Programming </t>
  </si>
  <si>
    <t>cesa fee</t>
  </si>
  <si>
    <t>depreciate equip</t>
  </si>
  <si>
    <t>interfund transfers</t>
  </si>
  <si>
    <t>501(c)3</t>
  </si>
  <si>
    <r>
      <t>FEDERAL HAND. PROJECTS</t>
    </r>
    <r>
      <rPr>
        <i/>
        <sz val="10"/>
        <color indexed="62"/>
        <rFont val="Arial"/>
        <family val="2"/>
      </rPr>
      <t xml:space="preserve"> (CESA 7 funds 26 &amp; 27)</t>
    </r>
  </si>
  <si>
    <t>obj 315</t>
  </si>
  <si>
    <t>obj 354</t>
  </si>
  <si>
    <t>obj 355</t>
  </si>
  <si>
    <t>obj 353</t>
  </si>
  <si>
    <t>prj 001</t>
  </si>
  <si>
    <t xml:space="preserve">bal of fd 26-27 </t>
  </si>
  <si>
    <t>bal of fd 29</t>
  </si>
  <si>
    <t>prj 866, 820</t>
  </si>
  <si>
    <t>HEAD START</t>
  </si>
  <si>
    <t>fund 28</t>
  </si>
  <si>
    <t>fd 66 92 95</t>
  </si>
  <si>
    <t>prj 297, 294, 306, 373, 299</t>
  </si>
  <si>
    <t>includes Head Start/Early Head Start</t>
  </si>
  <si>
    <t>leave accruals</t>
  </si>
  <si>
    <t>Trust &amp;</t>
  </si>
  <si>
    <t>other costs were coded to internal services in 2015-16</t>
  </si>
  <si>
    <t xml:space="preserve">     BUSINESS OFFICE STAFF &amp; EXPENSES</t>
  </si>
  <si>
    <t>INCLUDES CAT AID</t>
  </si>
  <si>
    <t>function</t>
  </si>
  <si>
    <t>line 15</t>
  </si>
  <si>
    <t>wksht line</t>
  </si>
  <si>
    <t>ine 17</t>
  </si>
  <si>
    <t>line 16</t>
  </si>
  <si>
    <t>function 23****</t>
  </si>
  <si>
    <t>fund 28 func 22</t>
  </si>
  <si>
    <t>fund 28 func 21</t>
  </si>
  <si>
    <t>fund 66 func 22</t>
  </si>
  <si>
    <t>fund 66 func 41</t>
  </si>
  <si>
    <t>fund 92 func 41</t>
  </si>
  <si>
    <t>fund 28 func 41</t>
  </si>
  <si>
    <t>line 14</t>
  </si>
  <si>
    <t>???</t>
  </si>
  <si>
    <t>fund 28 func 1</t>
  </si>
  <si>
    <t>fund 27 obj 382</t>
  </si>
  <si>
    <t>line 11</t>
  </si>
  <si>
    <t>prj 297 func 43</t>
  </si>
  <si>
    <t>func 43 obj 382</t>
  </si>
  <si>
    <t>func 1 obj 382</t>
  </si>
  <si>
    <t>line 10</t>
  </si>
  <si>
    <t>prj 299</t>
  </si>
  <si>
    <t>community</t>
  </si>
  <si>
    <t>fund 28 func 27</t>
  </si>
  <si>
    <t>fund 28 func 25</t>
  </si>
  <si>
    <t>actual total</t>
  </si>
  <si>
    <t>line 23</t>
  </si>
  <si>
    <t>fund 92 func 3 obj 7</t>
  </si>
  <si>
    <t>fd 66 func 41</t>
  </si>
  <si>
    <t>line 19</t>
  </si>
  <si>
    <t>other includes fund 71 &amp; 73 &amp; 75 interest</t>
  </si>
  <si>
    <t>gov't funds</t>
  </si>
  <si>
    <t>390s on books</t>
  </si>
  <si>
    <t xml:space="preserve">fund </t>
  </si>
  <si>
    <t>LEGAL COST (background checks)</t>
  </si>
  <si>
    <t>from fd 25</t>
  </si>
  <si>
    <t>from prj 770</t>
  </si>
  <si>
    <t>prj 770 less legal, audit, insurance, UC 390s &amp; 500s</t>
  </si>
  <si>
    <t>prj less 500s</t>
  </si>
  <si>
    <t>overall 189,871.34 less fd 92 of 8641.48</t>
  </si>
  <si>
    <t>Prepared by:__Patsy A Darnick, Director of Business Services________________</t>
  </si>
  <si>
    <t>Date: __3/8/17_______________________</t>
  </si>
  <si>
    <t>transfer of aid</t>
  </si>
  <si>
    <t>pension</t>
  </si>
  <si>
    <t>comm prg</t>
  </si>
  <si>
    <t xml:space="preserve">     TECHNOLOGY OFFICE STAFF &amp; EXPENSES</t>
  </si>
  <si>
    <t xml:space="preserve">     BAETEN RD COSTS NOT CHARGED TO PROJECTS</t>
  </si>
  <si>
    <t>internal service
and Enterprise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</si>
</sst>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78" formatCode="0.00000%"/>
    <numFmt numFmtId="190" formatCode="_(* #,##0.00000000000_);_(* \(#,##0.00000000000\);_(* &quot;-&quot;??_);_(@_)"/>
  </numFmts>
  <fonts count="42" x14ac:knownFonts="1">
    <font>
      <sz val="10"/>
      <name val="Arial"/>
    </font>
    <font>
      <sz val="10"/>
      <name val="Arial"/>
    </font>
    <font>
      <b/>
      <u/>
      <sz val="12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81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sz val="12"/>
      <name val="Arial"/>
      <family val="2"/>
    </font>
    <font>
      <u/>
      <sz val="10"/>
      <color indexed="8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0"/>
      <color indexed="62"/>
      <name val="Arial"/>
      <family val="2"/>
    </font>
    <font>
      <strike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 val="singleAccounting"/>
      <sz val="10"/>
      <name val="Arial"/>
      <family val="2"/>
    </font>
    <font>
      <sz val="10"/>
      <name val="Arial"/>
    </font>
    <font>
      <i/>
      <sz val="8"/>
      <color theme="3" tint="0.59999389629810485"/>
      <name val="Arial"/>
      <family val="2"/>
    </font>
    <font>
      <sz val="10"/>
      <color rgb="FF00B0F0"/>
      <name val="Arial"/>
      <family val="2"/>
    </font>
    <font>
      <sz val="10"/>
      <color theme="3" tint="0.5999938962981048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08">
    <xf numFmtId="0" fontId="0" fillId="0" borderId="0" xfId="0"/>
    <xf numFmtId="0" fontId="0" fillId="0" borderId="0" xfId="0" applyAlignment="1">
      <alignment horizontal="left" indent="1"/>
    </xf>
    <xf numFmtId="0" fontId="4" fillId="0" borderId="0" xfId="0" applyFont="1"/>
    <xf numFmtId="0" fontId="4" fillId="0" borderId="0" xfId="0" applyFont="1" applyAlignment="1">
      <alignment horizontal="left" indent="2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indent="1"/>
    </xf>
    <xf numFmtId="0" fontId="7" fillId="2" borderId="0" xfId="0" applyFont="1" applyFill="1"/>
    <xf numFmtId="0" fontId="9" fillId="0" borderId="0" xfId="0" applyFont="1" applyAlignment="1"/>
    <xf numFmtId="0" fontId="6" fillId="0" borderId="0" xfId="0" applyFont="1"/>
    <xf numFmtId="0" fontId="17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37" fontId="0" fillId="3" borderId="0" xfId="0" applyNumberFormat="1" applyFill="1" applyProtection="1"/>
    <xf numFmtId="37" fontId="0" fillId="0" borderId="0" xfId="0" applyNumberFormat="1" applyProtection="1"/>
    <xf numFmtId="0" fontId="0" fillId="3" borderId="0" xfId="0" applyFill="1"/>
    <xf numFmtId="37" fontId="0" fillId="0" borderId="0" xfId="0" applyNumberForma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left"/>
      <protection locked="0"/>
    </xf>
    <xf numFmtId="37" fontId="18" fillId="0" borderId="0" xfId="0" applyNumberFormat="1" applyFont="1" applyProtection="1">
      <protection locked="0"/>
    </xf>
    <xf numFmtId="37" fontId="0" fillId="3" borderId="0" xfId="0" applyNumberFormat="1" applyFill="1" applyAlignment="1" applyProtection="1">
      <alignment horizontal="right"/>
    </xf>
    <xf numFmtId="37" fontId="0" fillId="3" borderId="0" xfId="0" applyNumberFormat="1" applyFill="1" applyAlignment="1" applyProtection="1">
      <alignment horizontal="left"/>
    </xf>
    <xf numFmtId="10" fontId="0" fillId="0" borderId="0" xfId="0" applyNumberFormat="1" applyProtection="1"/>
    <xf numFmtId="37" fontId="0" fillId="0" borderId="0" xfId="0" applyNumberFormat="1" applyAlignment="1" applyProtection="1">
      <alignment horizontal="left"/>
    </xf>
    <xf numFmtId="37" fontId="0" fillId="0" borderId="0" xfId="0" applyNumberFormat="1" applyAlignment="1" applyProtection="1"/>
    <xf numFmtId="0" fontId="0" fillId="0" borderId="0" xfId="0" applyProtection="1"/>
    <xf numFmtId="37" fontId="18" fillId="0" borderId="0" xfId="0" applyNumberFormat="1" applyFont="1" applyAlignment="1" applyProtection="1">
      <alignment horizontal="left"/>
      <protection locked="0"/>
    </xf>
    <xf numFmtId="0" fontId="18" fillId="0" borderId="0" xfId="0" applyFont="1" applyProtection="1">
      <protection locked="0"/>
    </xf>
    <xf numFmtId="0" fontId="0" fillId="0" borderId="0" xfId="0" applyAlignment="1" applyProtection="1">
      <alignment horizontal="left" indent="3"/>
    </xf>
    <xf numFmtId="0" fontId="0" fillId="0" borderId="0" xfId="0" applyAlignment="1" applyProtection="1">
      <alignment horizontal="left" indent="5"/>
    </xf>
    <xf numFmtId="1" fontId="8" fillId="0" borderId="0" xfId="0" applyNumberFormat="1" applyFont="1" applyFill="1" applyAlignment="1">
      <alignment horizontal="center"/>
    </xf>
    <xf numFmtId="0" fontId="19" fillId="0" borderId="0" xfId="0" applyFont="1"/>
    <xf numFmtId="0" fontId="16" fillId="0" borderId="0" xfId="0" applyFont="1"/>
    <xf numFmtId="37" fontId="0" fillId="0" borderId="0" xfId="0" applyNumberFormat="1" applyFill="1" applyProtection="1"/>
    <xf numFmtId="0" fontId="0" fillId="0" borderId="0" xfId="0" applyFill="1"/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6" fillId="2" borderId="0" xfId="0" applyFont="1" applyFill="1" applyBorder="1"/>
    <xf numFmtId="0" fontId="26" fillId="2" borderId="0" xfId="0" applyFont="1" applyFill="1"/>
    <xf numFmtId="1" fontId="26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 applyProtection="1">
      <alignment horizontal="center"/>
    </xf>
    <xf numFmtId="1" fontId="19" fillId="0" borderId="0" xfId="0" applyNumberFormat="1" applyFont="1" applyFill="1" applyAlignment="1">
      <alignment horizontal="center"/>
    </xf>
    <xf numFmtId="0" fontId="19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center"/>
    </xf>
    <xf numFmtId="4" fontId="0" fillId="0" borderId="0" xfId="0" applyNumberFormat="1"/>
    <xf numFmtId="4" fontId="0" fillId="0" borderId="1" xfId="0" applyNumberFormat="1" applyBorder="1"/>
    <xf numFmtId="4" fontId="0" fillId="0" borderId="0" xfId="0" applyNumberFormat="1" applyBorder="1"/>
    <xf numFmtId="4" fontId="0" fillId="0" borderId="2" xfId="0" applyNumberFormat="1" applyBorder="1"/>
    <xf numFmtId="4" fontId="0" fillId="0" borderId="0" xfId="0" applyNumberFormat="1" applyProtection="1">
      <protection locked="0"/>
    </xf>
    <xf numFmtId="4" fontId="0" fillId="0" borderId="1" xfId="0" applyNumberFormat="1" applyBorder="1" applyProtection="1">
      <protection locked="0"/>
    </xf>
    <xf numFmtId="0" fontId="14" fillId="0" borderId="0" xfId="2" applyAlignment="1" applyProtection="1"/>
    <xf numFmtId="0" fontId="22" fillId="0" borderId="2" xfId="0" applyFont="1" applyBorder="1" applyProtection="1">
      <protection locked="0"/>
    </xf>
    <xf numFmtId="0" fontId="15" fillId="0" borderId="0" xfId="0" applyFont="1" applyProtection="1"/>
    <xf numFmtId="0" fontId="23" fillId="0" borderId="0" xfId="0" applyFont="1" applyProtection="1"/>
    <xf numFmtId="0" fontId="22" fillId="0" borderId="0" xfId="0" applyFont="1" applyProtection="1"/>
    <xf numFmtId="0" fontId="24" fillId="0" borderId="0" xfId="0" applyFont="1" applyProtection="1"/>
    <xf numFmtId="0" fontId="22" fillId="0" borderId="0" xfId="0" quotePrefix="1" applyFont="1" applyAlignment="1" applyProtection="1">
      <alignment horizontal="center"/>
    </xf>
    <xf numFmtId="0" fontId="22" fillId="0" borderId="0" xfId="0" applyFont="1" applyAlignment="1" applyProtection="1">
      <alignment horizontal="centerContinuous"/>
    </xf>
    <xf numFmtId="0" fontId="25" fillId="0" borderId="0" xfId="0" applyFont="1" applyBorder="1" applyProtection="1"/>
    <xf numFmtId="0" fontId="22" fillId="0" borderId="0" xfId="0" applyFont="1" applyBorder="1" applyProtection="1"/>
    <xf numFmtId="0" fontId="15" fillId="0" borderId="0" xfId="0" applyFont="1" applyAlignment="1" applyProtection="1"/>
    <xf numFmtId="0" fontId="25" fillId="0" borderId="2" xfId="0" applyFont="1" applyBorder="1" applyProtection="1"/>
    <xf numFmtId="0" fontId="22" fillId="0" borderId="2" xfId="0" applyFont="1" applyBorder="1" applyProtection="1"/>
    <xf numFmtId="0" fontId="22" fillId="0" borderId="0" xfId="0" applyFont="1" applyAlignment="1" applyProtection="1"/>
    <xf numFmtId="1" fontId="22" fillId="0" borderId="0" xfId="0" applyNumberFormat="1" applyFont="1" applyBorder="1" applyProtection="1"/>
    <xf numFmtId="0" fontId="22" fillId="0" borderId="3" xfId="0" applyFont="1" applyBorder="1" applyProtection="1"/>
    <xf numFmtId="0" fontId="22" fillId="0" borderId="4" xfId="0" applyFont="1" applyBorder="1" applyProtection="1"/>
    <xf numFmtId="0" fontId="22" fillId="0" borderId="5" xfId="0" applyFont="1" applyBorder="1" applyProtection="1"/>
    <xf numFmtId="0" fontId="22" fillId="0" borderId="6" xfId="0" applyFont="1" applyBorder="1" applyProtection="1"/>
    <xf numFmtId="0" fontId="22" fillId="0" borderId="7" xfId="0" applyFont="1" applyBorder="1" applyProtection="1"/>
    <xf numFmtId="0" fontId="15" fillId="0" borderId="1" xfId="0" applyFont="1" applyBorder="1" applyProtection="1"/>
    <xf numFmtId="0" fontId="22" fillId="0" borderId="1" xfId="0" applyFont="1" applyBorder="1" applyProtection="1"/>
    <xf numFmtId="0" fontId="22" fillId="0" borderId="8" xfId="0" applyFont="1" applyBorder="1" applyProtection="1"/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centerContinuous"/>
      <protection locked="0"/>
    </xf>
    <xf numFmtId="0" fontId="22" fillId="0" borderId="0" xfId="0" applyFont="1" applyBorder="1" applyProtection="1">
      <protection locked="0"/>
    </xf>
    <xf numFmtId="0" fontId="25" fillId="0" borderId="0" xfId="0" applyFont="1" applyProtection="1">
      <protection locked="0"/>
    </xf>
    <xf numFmtId="0" fontId="22" fillId="0" borderId="1" xfId="0" applyFont="1" applyBorder="1" applyProtection="1">
      <protection locked="0"/>
    </xf>
    <xf numFmtId="0" fontId="22" fillId="0" borderId="8" xfId="0" applyFont="1" applyBorder="1" applyProtection="1">
      <protection locked="0"/>
    </xf>
    <xf numFmtId="0" fontId="22" fillId="0" borderId="9" xfId="0" applyFont="1" applyBorder="1" applyProtection="1">
      <protection locked="0"/>
    </xf>
    <xf numFmtId="0" fontId="22" fillId="0" borderId="10" xfId="0" applyFont="1" applyBorder="1" applyProtection="1">
      <protection locked="0"/>
    </xf>
    <xf numFmtId="0" fontId="22" fillId="0" borderId="7" xfId="0" applyFont="1" applyBorder="1" applyProtection="1">
      <protection locked="0"/>
    </xf>
    <xf numFmtId="0" fontId="22" fillId="0" borderId="11" xfId="0" applyFont="1" applyBorder="1" applyProtection="1">
      <protection locked="0"/>
    </xf>
    <xf numFmtId="0" fontId="25" fillId="0" borderId="0" xfId="0" applyFont="1" applyAlignment="1" applyProtection="1">
      <alignment horizontal="centerContinuous"/>
      <protection locked="0"/>
    </xf>
    <xf numFmtId="0" fontId="1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5" fillId="0" borderId="0" xfId="0" applyFont="1" applyProtection="1">
      <protection locked="0"/>
    </xf>
    <xf numFmtId="0" fontId="15" fillId="0" borderId="0" xfId="0" applyFont="1" applyBorder="1" applyProtection="1">
      <protection locked="0"/>
    </xf>
    <xf numFmtId="0" fontId="15" fillId="0" borderId="7" xfId="0" applyFont="1" applyBorder="1" applyProtection="1">
      <protection locked="0"/>
    </xf>
    <xf numFmtId="14" fontId="15" fillId="0" borderId="0" xfId="0" applyNumberFormat="1" applyFont="1" applyProtection="1">
      <protection locked="0"/>
    </xf>
    <xf numFmtId="43" fontId="0" fillId="0" borderId="0" xfId="1" applyFont="1"/>
    <xf numFmtId="43" fontId="5" fillId="0" borderId="0" xfId="1" applyFont="1"/>
    <xf numFmtId="43" fontId="11" fillId="0" borderId="0" xfId="1" applyFont="1"/>
    <xf numFmtId="43" fontId="11" fillId="0" borderId="1" xfId="1" applyFont="1" applyBorder="1"/>
    <xf numFmtId="43" fontId="0" fillId="0" borderId="2" xfId="1" applyFont="1" applyBorder="1"/>
    <xf numFmtId="43" fontId="1" fillId="0" borderId="0" xfId="1" applyFont="1" applyAlignment="1">
      <alignment horizontal="center"/>
    </xf>
    <xf numFmtId="43" fontId="1" fillId="0" borderId="0" xfId="1" applyFont="1" applyBorder="1" applyAlignment="1">
      <alignment horizontal="center"/>
    </xf>
    <xf numFmtId="43" fontId="0" fillId="0" borderId="1" xfId="1" applyFont="1" applyBorder="1"/>
    <xf numFmtId="43" fontId="0" fillId="0" borderId="0" xfId="1" applyFont="1" applyBorder="1"/>
    <xf numFmtId="43" fontId="27" fillId="0" borderId="0" xfId="1" applyFont="1" applyBorder="1"/>
    <xf numFmtId="43" fontId="27" fillId="0" borderId="1" xfId="1" applyFont="1" applyBorder="1"/>
    <xf numFmtId="43" fontId="6" fillId="0" borderId="0" xfId="1" applyFont="1" applyAlignment="1">
      <alignment horizontal="left" indent="1"/>
    </xf>
    <xf numFmtId="43" fontId="11" fillId="0" borderId="0" xfId="1" applyFont="1" applyProtection="1">
      <protection locked="0"/>
    </xf>
    <xf numFmtId="43" fontId="0" fillId="0" borderId="0" xfId="1" applyFont="1" applyProtection="1">
      <protection locked="0"/>
    </xf>
    <xf numFmtId="43" fontId="0" fillId="0" borderId="0" xfId="0" applyNumberFormat="1"/>
    <xf numFmtId="43" fontId="0" fillId="0" borderId="0" xfId="1" applyFont="1" applyAlignment="1">
      <alignment horizontal="left" indent="1"/>
    </xf>
    <xf numFmtId="43" fontId="11" fillId="0" borderId="1" xfId="1" applyFont="1" applyBorder="1" applyProtection="1">
      <protection locked="0"/>
    </xf>
    <xf numFmtId="43" fontId="0" fillId="0" borderId="0" xfId="1" applyFont="1" applyFill="1"/>
    <xf numFmtId="43" fontId="0" fillId="0" borderId="0" xfId="1" applyFont="1" applyFill="1" applyProtection="1">
      <protection locked="0"/>
    </xf>
    <xf numFmtId="43" fontId="0" fillId="0" borderId="0" xfId="1" applyFont="1" applyFill="1" applyBorder="1"/>
    <xf numFmtId="43" fontId="0" fillId="0" borderId="1" xfId="1" applyFont="1" applyFill="1" applyBorder="1"/>
    <xf numFmtId="43" fontId="0" fillId="0" borderId="0" xfId="1" applyFont="1" applyAlignment="1">
      <alignment horizontal="center"/>
    </xf>
    <xf numFmtId="43" fontId="11" fillId="0" borderId="0" xfId="1" applyFont="1" applyBorder="1" applyProtection="1">
      <protection locked="0"/>
    </xf>
    <xf numFmtId="43" fontId="4" fillId="0" borderId="0" xfId="1" applyFont="1"/>
    <xf numFmtId="43" fontId="1" fillId="0" borderId="0" xfId="1" applyFont="1"/>
    <xf numFmtId="43" fontId="6" fillId="0" borderId="0" xfId="1" applyFont="1"/>
    <xf numFmtId="0" fontId="0" fillId="4" borderId="0" xfId="0" applyFill="1" applyAlignment="1">
      <alignment horizontal="center"/>
    </xf>
    <xf numFmtId="0" fontId="31" fillId="4" borderId="0" xfId="0" applyFont="1" applyFill="1" applyAlignment="1">
      <alignment horizontal="center"/>
    </xf>
    <xf numFmtId="1" fontId="0" fillId="0" borderId="0" xfId="1" applyNumberFormat="1" applyFont="1"/>
    <xf numFmtId="1" fontId="0" fillId="0" borderId="12" xfId="1" applyNumberFormat="1" applyFont="1" applyBorder="1"/>
    <xf numFmtId="1" fontId="0" fillId="0" borderId="13" xfId="1" applyNumberFormat="1" applyFont="1" applyBorder="1"/>
    <xf numFmtId="1" fontId="0" fillId="4" borderId="0" xfId="0" applyNumberFormat="1" applyFill="1"/>
    <xf numFmtId="1" fontId="0" fillId="0" borderId="0" xfId="0" applyNumberFormat="1"/>
    <xf numFmtId="1" fontId="0" fillId="4" borderId="12" xfId="0" applyNumberFormat="1" applyFill="1" applyBorder="1"/>
    <xf numFmtId="1" fontId="0" fillId="0" borderId="12" xfId="0" applyNumberFormat="1" applyBorder="1"/>
    <xf numFmtId="0" fontId="15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3" fontId="0" fillId="0" borderId="12" xfId="1" applyFont="1" applyBorder="1"/>
    <xf numFmtId="43" fontId="15" fillId="0" borderId="0" xfId="1" applyFont="1" applyAlignment="1">
      <alignment wrapText="1"/>
    </xf>
    <xf numFmtId="43" fontId="31" fillId="0" borderId="0" xfId="1" applyFont="1" applyAlignment="1">
      <alignment horizontal="center"/>
    </xf>
    <xf numFmtId="0" fontId="0" fillId="0" borderId="0" xfId="0" applyFont="1" applyBorder="1" applyAlignment="1">
      <alignment horizontal="center"/>
    </xf>
    <xf numFmtId="43" fontId="34" fillId="5" borderId="0" xfId="1" applyFont="1" applyFill="1" applyBorder="1"/>
    <xf numFmtId="39" fontId="0" fillId="0" borderId="0" xfId="0" applyNumberFormat="1"/>
    <xf numFmtId="178" fontId="0" fillId="0" borderId="0" xfId="0" applyNumberFormat="1" applyProtection="1"/>
    <xf numFmtId="178" fontId="0" fillId="0" borderId="0" xfId="0" applyNumberFormat="1"/>
    <xf numFmtId="0" fontId="0" fillId="6" borderId="0" xfId="0" applyFill="1"/>
    <xf numFmtId="43" fontId="34" fillId="6" borderId="0" xfId="1" applyFont="1" applyFill="1"/>
    <xf numFmtId="43" fontId="0" fillId="0" borderId="13" xfId="1" applyFont="1" applyBorder="1"/>
    <xf numFmtId="43" fontId="34" fillId="7" borderId="0" xfId="1" applyFont="1" applyFill="1"/>
    <xf numFmtId="43" fontId="0" fillId="0" borderId="0" xfId="1" applyFont="1" applyBorder="1" applyAlignment="1"/>
    <xf numFmtId="43" fontId="0" fillId="0" borderId="0" xfId="1" applyFont="1" applyBorder="1" applyAlignment="1">
      <alignment horizontal="center"/>
    </xf>
    <xf numFmtId="0" fontId="0" fillId="8" borderId="0" xfId="0" applyFill="1"/>
    <xf numFmtId="43" fontId="34" fillId="8" borderId="0" xfId="1" applyFont="1" applyFill="1"/>
    <xf numFmtId="43" fontId="0" fillId="8" borderId="0" xfId="0" applyNumberFormat="1" applyFill="1"/>
    <xf numFmtId="0" fontId="0" fillId="9" borderId="0" xfId="0" applyFill="1"/>
    <xf numFmtId="43" fontId="34" fillId="9" borderId="0" xfId="1" applyFont="1" applyFill="1"/>
    <xf numFmtId="43" fontId="0" fillId="9" borderId="0" xfId="0" applyNumberFormat="1" applyFill="1"/>
    <xf numFmtId="43" fontId="11" fillId="10" borderId="0" xfId="1" applyFont="1" applyFill="1" applyProtection="1">
      <protection locked="0"/>
    </xf>
    <xf numFmtId="43" fontId="37" fillId="0" borderId="0" xfId="1" applyFont="1"/>
    <xf numFmtId="0" fontId="6" fillId="9" borderId="0" xfId="0" applyFont="1" applyFill="1"/>
    <xf numFmtId="0" fontId="0" fillId="0" borderId="0" xfId="0" applyFill="1" applyAlignment="1">
      <alignment horizontal="left" indent="1"/>
    </xf>
    <xf numFmtId="43" fontId="11" fillId="0" borderId="0" xfId="1" applyFont="1" applyFill="1" applyProtection="1">
      <protection locked="0"/>
    </xf>
    <xf numFmtId="43" fontId="11" fillId="0" borderId="1" xfId="1" applyFont="1" applyFill="1" applyBorder="1" applyProtection="1">
      <protection locked="0"/>
    </xf>
    <xf numFmtId="43" fontId="0" fillId="0" borderId="12" xfId="1" applyFont="1" applyFill="1" applyBorder="1"/>
    <xf numFmtId="1" fontId="6" fillId="0" borderId="0" xfId="0" applyNumberFormat="1" applyFont="1"/>
    <xf numFmtId="0" fontId="40" fillId="0" borderId="0" xfId="0" applyFont="1"/>
    <xf numFmtId="1" fontId="40" fillId="4" borderId="0" xfId="1" applyNumberFormat="1" applyFont="1" applyFill="1"/>
    <xf numFmtId="1" fontId="40" fillId="0" borderId="0" xfId="1" applyNumberFormat="1" applyFont="1"/>
    <xf numFmtId="1" fontId="40" fillId="4" borderId="0" xfId="0" applyNumberFormat="1" applyFont="1" applyFill="1"/>
    <xf numFmtId="1" fontId="40" fillId="0" borderId="0" xfId="0" applyNumberFormat="1" applyFont="1"/>
    <xf numFmtId="0" fontId="6" fillId="0" borderId="0" xfId="0" applyFont="1" applyAlignment="1" applyProtection="1">
      <alignment horizontal="left" indent="3"/>
    </xf>
    <xf numFmtId="0" fontId="41" fillId="0" borderId="0" xfId="0" applyFont="1"/>
    <xf numFmtId="37" fontId="41" fillId="0" borderId="0" xfId="0" applyNumberFormat="1" applyFont="1" applyProtection="1"/>
    <xf numFmtId="43" fontId="19" fillId="0" borderId="0" xfId="1" applyFont="1" applyBorder="1" applyAlignment="1" applyProtection="1">
      <alignment horizontal="center"/>
      <protection locked="0"/>
    </xf>
    <xf numFmtId="43" fontId="8" fillId="0" borderId="0" xfId="1" applyFont="1" applyFill="1" applyAlignment="1">
      <alignment horizontal="center"/>
    </xf>
    <xf numFmtId="43" fontId="30" fillId="0" borderId="0" xfId="1" applyFont="1" applyAlignment="1">
      <alignment horizontal="center"/>
    </xf>
    <xf numFmtId="43" fontId="10" fillId="0" borderId="0" xfId="1" applyFont="1"/>
    <xf numFmtId="43" fontId="28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31" fillId="0" borderId="0" xfId="1" applyFont="1" applyBorder="1" applyAlignment="1">
      <alignment horizontal="center"/>
    </xf>
    <xf numFmtId="0" fontId="4" fillId="6" borderId="0" xfId="0" applyFont="1" applyFill="1" applyAlignment="1">
      <alignment horizontal="left" indent="2"/>
    </xf>
    <xf numFmtId="43" fontId="38" fillId="6" borderId="0" xfId="1" applyFont="1" applyFill="1"/>
    <xf numFmtId="43" fontId="0" fillId="6" borderId="0" xfId="0" applyNumberFormat="1" applyFill="1"/>
    <xf numFmtId="43" fontId="38" fillId="6" borderId="0" xfId="1" applyFont="1" applyFill="1" applyAlignment="1">
      <alignment horizontal="center"/>
    </xf>
    <xf numFmtId="43" fontId="38" fillId="6" borderId="0" xfId="1" applyFont="1" applyFill="1" applyProtection="1">
      <protection locked="0"/>
    </xf>
    <xf numFmtId="0" fontId="4" fillId="6" borderId="0" xfId="0" applyFont="1" applyFill="1" applyAlignment="1">
      <alignment horizontal="left" indent="1"/>
    </xf>
    <xf numFmtId="43" fontId="5" fillId="6" borderId="0" xfId="1" applyFont="1" applyFill="1"/>
    <xf numFmtId="43" fontId="1" fillId="6" borderId="0" xfId="1" applyFont="1" applyFill="1"/>
    <xf numFmtId="43" fontId="20" fillId="6" borderId="0" xfId="1" applyFont="1" applyFill="1"/>
    <xf numFmtId="0" fontId="6" fillId="6" borderId="0" xfId="0" applyFont="1" applyFill="1"/>
    <xf numFmtId="190" fontId="0" fillId="0" borderId="0" xfId="1" applyNumberFormat="1" applyFont="1" applyAlignment="1">
      <alignment horizontal="center"/>
    </xf>
    <xf numFmtId="43" fontId="38" fillId="5" borderId="0" xfId="1" applyFont="1" applyFill="1" applyBorder="1"/>
    <xf numFmtId="0" fontId="7" fillId="2" borderId="0" xfId="0" applyFont="1" applyFill="1" applyBorder="1"/>
    <xf numFmtId="0" fontId="8" fillId="0" borderId="0" xfId="0" applyNumberFormat="1" applyFont="1" applyBorder="1" applyAlignment="1" applyProtection="1">
      <alignment horizontal="center"/>
      <protection locked="0"/>
    </xf>
    <xf numFmtId="1" fontId="6" fillId="4" borderId="0" xfId="1" applyNumberFormat="1" applyFont="1" applyFill="1"/>
    <xf numFmtId="1" fontId="6" fillId="4" borderId="12" xfId="1" applyNumberFormat="1" applyFont="1" applyFill="1" applyBorder="1"/>
    <xf numFmtId="1" fontId="6" fillId="4" borderId="13" xfId="1" applyNumberFormat="1" applyFont="1" applyFill="1" applyBorder="1"/>
    <xf numFmtId="43" fontId="6" fillId="0" borderId="0" xfId="1" applyFont="1" applyFill="1"/>
    <xf numFmtId="0" fontId="15" fillId="0" borderId="0" xfId="0" applyFont="1" applyAlignment="1" applyProtection="1">
      <alignment horizontal="centerContinuous"/>
      <protection locked="0"/>
    </xf>
    <xf numFmtId="0" fontId="2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attachedToolbars" Target="attachedToolbars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8478" name="Picture 1" descr="dpi_Iogo_b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522" r="4938" b="31868"/>
        <a:stretch>
          <a:fillRect/>
        </a:stretch>
      </xdr:blipFill>
      <xdr:spPr bwMode="auto">
        <a:xfrm>
          <a:off x="0" y="0"/>
          <a:ext cx="6667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HLBM\AppData\Local\Microsoft\Windows\Temporary%20Internet%20Files\Content.Outlook\PZU1TQX7\Copy%20of%20f1523_cesa%20revised%203-8-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HLBM\AppData\Local\Microsoft\Windows\Temporary%20Internet%20Files\Content.Outlook\PZU1TQX7\Copy%20of%20f1523_cesa%20revised%204-5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gnature Page"/>
      <sheetName val="Directions"/>
      <sheetName val="Governmental Funds"/>
      <sheetName val="Governmental Funds wksht"/>
      <sheetName val="Revenues"/>
      <sheetName val="Expenses"/>
      <sheetName val="Employee Benefit Trust Fund"/>
      <sheetName val="Internal Service Funds"/>
      <sheetName val="Indirect cost instructions"/>
      <sheetName val="Indirect cost worksheet"/>
    </sheetNames>
    <sheetDataSet>
      <sheetData sheetId="0">
        <row r="10">
          <cell r="B10" t="str">
            <v># 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gnature Page"/>
      <sheetName val="Directions"/>
      <sheetName val="Governmental Funds"/>
      <sheetName val="Governmental Funds wksht"/>
      <sheetName val="Revenues"/>
      <sheetName val="Expenses"/>
      <sheetName val="Employee Benefit Trust Fund"/>
      <sheetName val="Internal Service Funds"/>
      <sheetName val="Indirect cost instructions"/>
      <sheetName val="Indirect cost worksheet"/>
    </sheetNames>
    <sheetDataSet>
      <sheetData sheetId="0"/>
      <sheetData sheetId="1"/>
      <sheetData sheetId="2"/>
      <sheetData sheetId="3">
        <row r="15">
          <cell r="B15">
            <v>265081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9">
          <cell r="B29">
            <v>203392.9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pisfsreports@dpi.wi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workbookViewId="0">
      <selection activeCell="B10" sqref="B10"/>
    </sheetView>
  </sheetViews>
  <sheetFormatPr defaultColWidth="8.85546875" defaultRowHeight="12.75" x14ac:dyDescent="0.2"/>
  <cols>
    <col min="1" max="1" width="5.42578125" style="51" customWidth="1"/>
    <col min="2" max="2" width="7.5703125" style="51" customWidth="1"/>
    <col min="3" max="3" width="9" style="51" customWidth="1"/>
    <col min="4" max="4" width="8.85546875" style="51"/>
    <col min="5" max="5" width="5.42578125" style="51" customWidth="1"/>
    <col min="6" max="6" width="7.5703125" style="51" customWidth="1"/>
    <col min="7" max="7" width="2.42578125" style="51" customWidth="1"/>
    <col min="8" max="8" width="3" style="51" customWidth="1"/>
    <col min="9" max="16384" width="8.85546875" style="51"/>
  </cols>
  <sheetData>
    <row r="1" spans="1:15" x14ac:dyDescent="0.2">
      <c r="A1" s="25"/>
      <c r="B1" s="25"/>
      <c r="C1" s="65" t="s">
        <v>208</v>
      </c>
      <c r="D1" s="65"/>
      <c r="E1" s="25"/>
      <c r="F1" s="25"/>
      <c r="G1" s="25"/>
      <c r="H1" s="66" t="s">
        <v>239</v>
      </c>
      <c r="I1" s="67"/>
      <c r="J1" s="67"/>
      <c r="K1" s="67"/>
      <c r="L1" s="25"/>
      <c r="M1" s="25"/>
    </row>
    <row r="2" spans="1:15" x14ac:dyDescent="0.2">
      <c r="A2" s="25"/>
      <c r="B2" s="25"/>
      <c r="C2" s="68" t="s">
        <v>209</v>
      </c>
      <c r="D2" s="65"/>
      <c r="E2" s="25"/>
      <c r="F2" s="25"/>
      <c r="G2" s="25"/>
      <c r="H2" s="69" t="s">
        <v>228</v>
      </c>
      <c r="I2" s="206" t="s">
        <v>238</v>
      </c>
      <c r="J2" s="207"/>
      <c r="K2" s="207"/>
      <c r="L2" s="207"/>
      <c r="M2" s="207"/>
      <c r="N2" s="86"/>
      <c r="O2" s="86"/>
    </row>
    <row r="3" spans="1:15" x14ac:dyDescent="0.2">
      <c r="A3" s="25"/>
      <c r="B3" s="25"/>
      <c r="C3" s="65" t="s">
        <v>360</v>
      </c>
      <c r="D3" s="65"/>
      <c r="E3" s="25"/>
      <c r="F3" s="25"/>
      <c r="G3" s="25"/>
      <c r="H3" s="25"/>
      <c r="I3" s="207"/>
      <c r="J3" s="207"/>
      <c r="K3" s="207"/>
      <c r="L3" s="207"/>
      <c r="M3" s="207"/>
      <c r="N3" s="86"/>
      <c r="O3" s="86"/>
    </row>
    <row r="4" spans="1:15" x14ac:dyDescent="0.2">
      <c r="A4" s="25"/>
      <c r="B4" s="25"/>
      <c r="C4" s="25"/>
      <c r="D4" s="25"/>
      <c r="E4" s="25"/>
      <c r="F4" s="25"/>
      <c r="G4" s="25"/>
      <c r="H4" s="69" t="s">
        <v>227</v>
      </c>
      <c r="I4" s="206" t="s">
        <v>237</v>
      </c>
      <c r="J4" s="207"/>
      <c r="K4" s="207"/>
      <c r="L4" s="207"/>
      <c r="M4" s="207"/>
      <c r="N4" s="87"/>
      <c r="O4" s="87"/>
    </row>
    <row r="5" spans="1:15" x14ac:dyDescent="0.2">
      <c r="A5" s="25"/>
      <c r="B5" s="25"/>
      <c r="C5" s="25"/>
      <c r="D5" s="25"/>
      <c r="E5" s="25"/>
      <c r="F5" s="25"/>
      <c r="G5" s="25"/>
      <c r="H5" s="69"/>
      <c r="I5" s="207"/>
      <c r="J5" s="207"/>
      <c r="K5" s="207"/>
      <c r="L5" s="207"/>
      <c r="M5" s="207"/>
      <c r="N5" s="87"/>
      <c r="O5" s="87"/>
    </row>
    <row r="6" spans="1:15" x14ac:dyDescent="0.2">
      <c r="A6" s="25"/>
      <c r="B6" s="25"/>
      <c r="C6" s="25"/>
      <c r="D6" s="25"/>
      <c r="E6" s="25"/>
      <c r="F6" s="25"/>
      <c r="G6" s="25"/>
      <c r="H6" s="67"/>
      <c r="I6" s="63" t="s">
        <v>357</v>
      </c>
      <c r="J6" s="67"/>
      <c r="K6" s="25"/>
      <c r="L6" s="70"/>
      <c r="M6" s="70"/>
      <c r="N6" s="87"/>
      <c r="O6" s="87"/>
    </row>
    <row r="7" spans="1:15" s="86" customFormat="1" ht="11.25" x14ac:dyDescent="0.2">
      <c r="A7" s="71"/>
      <c r="B7" s="72"/>
      <c r="C7" s="72"/>
      <c r="D7" s="72"/>
      <c r="E7" s="72"/>
      <c r="F7" s="72"/>
      <c r="G7" s="72"/>
      <c r="H7" s="67"/>
      <c r="I7" s="73" t="s">
        <v>361</v>
      </c>
      <c r="J7" s="67"/>
      <c r="K7" s="67"/>
      <c r="L7" s="70"/>
      <c r="M7" s="72"/>
    </row>
    <row r="8" spans="1:15" s="86" customFormat="1" ht="12" thickBot="1" x14ac:dyDescent="0.25">
      <c r="A8" s="74"/>
      <c r="B8" s="75"/>
      <c r="C8" s="75"/>
      <c r="D8" s="75"/>
      <c r="E8" s="75"/>
      <c r="F8" s="75"/>
      <c r="G8" s="75"/>
      <c r="H8" s="67"/>
      <c r="I8" s="76"/>
      <c r="J8" s="67"/>
      <c r="K8" s="67"/>
      <c r="L8" s="70"/>
      <c r="M8" s="75"/>
    </row>
    <row r="9" spans="1:15" s="86" customFormat="1" ht="11.25" customHeight="1" thickTop="1" x14ac:dyDescent="0.2">
      <c r="A9" s="72" t="s">
        <v>49</v>
      </c>
      <c r="B9" s="77"/>
      <c r="C9" s="72"/>
      <c r="D9" s="72"/>
      <c r="E9" s="72"/>
      <c r="F9" s="72"/>
      <c r="G9" s="72"/>
      <c r="H9" s="78"/>
      <c r="I9" s="78"/>
      <c r="J9" s="78"/>
      <c r="K9" s="78"/>
      <c r="L9" s="78"/>
      <c r="M9" s="72"/>
    </row>
    <row r="10" spans="1:15" s="86" customFormat="1" ht="11.25" x14ac:dyDescent="0.2">
      <c r="B10" s="101" t="s">
        <v>366</v>
      </c>
      <c r="C10" s="89"/>
    </row>
    <row r="11" spans="1:15" s="86" customFormat="1" ht="11.25" customHeight="1" thickBot="1" x14ac:dyDescent="0.2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  <row r="12" spans="1:15" s="86" customFormat="1" ht="14.25" customHeight="1" thickTop="1" x14ac:dyDescent="0.2">
      <c r="A12" s="67" t="s">
        <v>210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</row>
    <row r="13" spans="1:15" s="86" customFormat="1" ht="11.25" x14ac:dyDescent="0.2">
      <c r="B13" s="101" t="s">
        <v>367</v>
      </c>
    </row>
    <row r="14" spans="1:15" s="86" customFormat="1" ht="11.25" x14ac:dyDescent="0.2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</row>
    <row r="15" spans="1:15" s="86" customFormat="1" ht="14.25" customHeight="1" x14ac:dyDescent="0.2">
      <c r="A15" s="67" t="s">
        <v>211</v>
      </c>
      <c r="B15" s="67"/>
      <c r="C15" s="67"/>
      <c r="D15" s="67"/>
      <c r="E15" s="67"/>
      <c r="F15" s="67"/>
      <c r="G15" s="67"/>
      <c r="H15" s="67"/>
      <c r="I15" s="67"/>
      <c r="J15" s="79" t="s">
        <v>213</v>
      </c>
      <c r="K15" s="80"/>
      <c r="L15" s="79" t="s">
        <v>212</v>
      </c>
      <c r="M15" s="67"/>
    </row>
    <row r="16" spans="1:15" s="86" customFormat="1" ht="11.25" x14ac:dyDescent="0.2">
      <c r="B16" s="101" t="s">
        <v>368</v>
      </c>
      <c r="J16" s="91"/>
      <c r="K16" s="102" t="s">
        <v>369</v>
      </c>
      <c r="L16" s="91"/>
      <c r="M16" s="86">
        <v>54304</v>
      </c>
    </row>
    <row r="17" spans="1:13" s="86" customFormat="1" ht="12" thickBot="1" x14ac:dyDescent="0.25">
      <c r="A17" s="64"/>
      <c r="B17" s="64"/>
      <c r="C17" s="64"/>
      <c r="D17" s="64"/>
      <c r="E17" s="64"/>
      <c r="F17" s="64"/>
      <c r="G17" s="64"/>
      <c r="H17" s="64"/>
      <c r="I17" s="64"/>
      <c r="J17" s="92"/>
      <c r="K17" s="64"/>
      <c r="L17" s="92"/>
      <c r="M17" s="64"/>
    </row>
    <row r="18" spans="1:13" s="86" customFormat="1" ht="14.25" customHeight="1" thickTop="1" x14ac:dyDescent="0.2">
      <c r="A18" s="65" t="s">
        <v>362</v>
      </c>
      <c r="B18" s="67"/>
      <c r="C18" s="67"/>
      <c r="D18" s="67"/>
      <c r="E18" s="67"/>
      <c r="F18" s="67"/>
      <c r="G18" s="78"/>
      <c r="H18" s="81" t="s">
        <v>214</v>
      </c>
      <c r="I18" s="67"/>
      <c r="J18" s="67"/>
      <c r="K18" s="67"/>
      <c r="L18" s="67"/>
      <c r="M18" s="67"/>
    </row>
    <row r="19" spans="1:13" s="86" customFormat="1" ht="11.25" x14ac:dyDescent="0.2">
      <c r="C19" s="101" t="s">
        <v>370</v>
      </c>
      <c r="G19" s="88"/>
      <c r="H19" s="91"/>
      <c r="J19" s="101" t="s">
        <v>371</v>
      </c>
    </row>
    <row r="20" spans="1:13" s="86" customFormat="1" ht="11.25" x14ac:dyDescent="0.2">
      <c r="A20" s="90"/>
      <c r="B20" s="90"/>
      <c r="C20" s="90"/>
      <c r="D20" s="90"/>
      <c r="E20" s="90"/>
      <c r="F20" s="90"/>
      <c r="G20" s="90"/>
      <c r="H20" s="93"/>
      <c r="I20" s="90"/>
      <c r="J20" s="90"/>
      <c r="K20" s="90"/>
      <c r="L20" s="90"/>
      <c r="M20" s="90"/>
    </row>
    <row r="21" spans="1:13" s="86" customFormat="1" ht="14.25" customHeight="1" x14ac:dyDescent="0.2">
      <c r="A21" s="67"/>
      <c r="B21" s="67"/>
      <c r="C21" s="67"/>
      <c r="D21" s="67"/>
      <c r="E21" s="67"/>
      <c r="F21" s="66" t="s">
        <v>217</v>
      </c>
      <c r="G21" s="67"/>
      <c r="H21" s="67"/>
      <c r="I21" s="67"/>
      <c r="J21" s="67"/>
      <c r="K21" s="67"/>
      <c r="L21" s="67"/>
      <c r="M21" s="67"/>
    </row>
    <row r="22" spans="1:13" s="86" customFormat="1" ht="11.25" x14ac:dyDescent="0.2">
      <c r="A22" s="67" t="s">
        <v>215</v>
      </c>
      <c r="B22" s="82"/>
      <c r="C22" s="67" t="s">
        <v>216</v>
      </c>
      <c r="D22" s="67"/>
      <c r="E22" s="82"/>
      <c r="F22" s="67" t="s">
        <v>218</v>
      </c>
      <c r="G22" s="67"/>
      <c r="H22" s="67"/>
      <c r="I22" s="67"/>
      <c r="J22" s="67"/>
      <c r="K22" s="67"/>
      <c r="L22" s="67"/>
      <c r="M22" s="67"/>
    </row>
    <row r="23" spans="1:13" s="86" customFormat="1" ht="11.25" x14ac:dyDescent="0.2">
      <c r="B23" s="94" t="s">
        <v>372</v>
      </c>
      <c r="D23" s="104">
        <v>42551</v>
      </c>
      <c r="E23" s="94"/>
      <c r="I23" s="86" t="s">
        <v>373</v>
      </c>
    </row>
    <row r="24" spans="1:13" s="86" customFormat="1" ht="12" thickBot="1" x14ac:dyDescent="0.25">
      <c r="A24" s="64"/>
      <c r="B24" s="95"/>
      <c r="C24" s="64"/>
      <c r="D24" s="64"/>
      <c r="E24" s="95"/>
      <c r="F24" s="64"/>
      <c r="G24" s="64"/>
      <c r="H24" s="64"/>
      <c r="I24" s="64"/>
      <c r="J24" s="64"/>
      <c r="K24" s="64"/>
      <c r="L24" s="64"/>
      <c r="M24" s="64"/>
    </row>
    <row r="25" spans="1:13" s="86" customFormat="1" ht="13.5" customHeight="1" thickTop="1" x14ac:dyDescent="0.2">
      <c r="A25" s="67"/>
      <c r="B25" s="67"/>
      <c r="C25" s="67"/>
      <c r="D25" s="67"/>
      <c r="E25" s="67"/>
      <c r="F25" s="66" t="s">
        <v>219</v>
      </c>
      <c r="G25" s="67"/>
      <c r="H25" s="67"/>
      <c r="I25" s="67"/>
      <c r="J25" s="67"/>
      <c r="K25" s="67"/>
      <c r="L25" s="67"/>
      <c r="M25" s="67"/>
    </row>
    <row r="26" spans="1:13" s="86" customFormat="1" ht="11.25" x14ac:dyDescent="0.2">
      <c r="A26" s="67" t="s">
        <v>215</v>
      </c>
      <c r="B26" s="82"/>
      <c r="C26" s="67" t="s">
        <v>216</v>
      </c>
      <c r="D26" s="67"/>
      <c r="E26" s="82"/>
      <c r="F26" s="67" t="s">
        <v>218</v>
      </c>
      <c r="G26" s="67"/>
      <c r="H26" s="67"/>
      <c r="I26" s="67"/>
      <c r="J26" s="67"/>
      <c r="K26" s="67"/>
      <c r="L26" s="67"/>
      <c r="M26" s="67"/>
    </row>
    <row r="27" spans="1:13" s="101" customFormat="1" ht="11.25" x14ac:dyDescent="0.2">
      <c r="B27" s="103" t="s">
        <v>372</v>
      </c>
      <c r="D27" s="104">
        <v>42551</v>
      </c>
      <c r="E27" s="103"/>
      <c r="I27" s="101" t="s">
        <v>373</v>
      </c>
    </row>
    <row r="28" spans="1:13" s="86" customFormat="1" ht="12" thickBot="1" x14ac:dyDescent="0.25">
      <c r="A28" s="64"/>
      <c r="B28" s="95"/>
      <c r="C28" s="64"/>
      <c r="D28" s="64"/>
      <c r="E28" s="95"/>
      <c r="F28" s="64"/>
      <c r="G28" s="64"/>
      <c r="H28" s="64"/>
      <c r="I28" s="64"/>
      <c r="J28" s="64"/>
      <c r="K28" s="64"/>
      <c r="L28" s="64"/>
      <c r="M28" s="64"/>
    </row>
    <row r="29" spans="1:13" s="86" customFormat="1" ht="14.25" customHeight="1" thickTop="1" x14ac:dyDescent="0.2">
      <c r="A29" s="66" t="s">
        <v>220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</row>
    <row r="30" spans="1:13" s="86" customFormat="1" ht="11.25" x14ac:dyDescent="0.2">
      <c r="A30" s="67" t="s">
        <v>221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</row>
    <row r="31" spans="1:13" s="86" customFormat="1" ht="11.25" x14ac:dyDescent="0.2">
      <c r="A31" s="72" t="s">
        <v>222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</row>
    <row r="32" spans="1:13" s="86" customFormat="1" ht="11.25" x14ac:dyDescent="0.2">
      <c r="A32" s="83" t="s">
        <v>363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1:13" s="86" customFormat="1" ht="14.25" customHeight="1" x14ac:dyDescent="0.2">
      <c r="A33" s="67" t="s">
        <v>223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79" t="s">
        <v>226</v>
      </c>
      <c r="M33" s="67"/>
    </row>
    <row r="34" spans="1:13" s="86" customFormat="1" ht="11.25" x14ac:dyDescent="0.2">
      <c r="L34" s="91"/>
    </row>
    <row r="35" spans="1:13" s="86" customFormat="1" ht="11.25" x14ac:dyDescent="0.2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3"/>
      <c r="M35" s="90"/>
    </row>
    <row r="36" spans="1:13" s="86" customFormat="1" ht="14.25" customHeight="1" x14ac:dyDescent="0.2">
      <c r="A36" s="67" t="s">
        <v>224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85" t="s">
        <v>226</v>
      </c>
      <c r="M36" s="67"/>
    </row>
    <row r="37" spans="1:13" s="86" customFormat="1" ht="11.25" x14ac:dyDescent="0.2">
      <c r="L37" s="91"/>
    </row>
    <row r="38" spans="1:13" s="86" customFormat="1" ht="11.25" x14ac:dyDescent="0.2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3"/>
      <c r="M38" s="90"/>
    </row>
    <row r="39" spans="1:13" s="86" customFormat="1" ht="14.25" customHeight="1" x14ac:dyDescent="0.2">
      <c r="A39" s="67" t="s">
        <v>225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85" t="s">
        <v>226</v>
      </c>
      <c r="M39" s="67"/>
    </row>
    <row r="40" spans="1:13" s="86" customFormat="1" ht="11.25" x14ac:dyDescent="0.2">
      <c r="L40" s="91"/>
    </row>
    <row r="41" spans="1:13" s="86" customFormat="1" ht="12" thickBot="1" x14ac:dyDescent="0.2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92"/>
      <c r="M41" s="64"/>
    </row>
    <row r="42" spans="1:13" s="86" customFormat="1" ht="14.25" customHeight="1" thickTop="1" x14ac:dyDescent="0.2"/>
    <row r="43" spans="1:13" s="86" customFormat="1" ht="14.25" customHeight="1" x14ac:dyDescent="0.2"/>
    <row r="44" spans="1:13" s="86" customFormat="1" ht="14.25" customHeight="1" x14ac:dyDescent="0.2">
      <c r="I44" s="87"/>
      <c r="J44" s="87"/>
    </row>
    <row r="45" spans="1:13" s="86" customFormat="1" ht="11.25" x14ac:dyDescent="0.2">
      <c r="I45" s="205"/>
      <c r="J45" s="87"/>
    </row>
    <row r="46" spans="1:13" s="86" customFormat="1" ht="11.25" x14ac:dyDescent="0.2">
      <c r="D46" s="96"/>
      <c r="E46" s="87"/>
      <c r="F46" s="87"/>
      <c r="G46" s="87"/>
      <c r="H46" s="87"/>
      <c r="I46" s="87"/>
      <c r="J46" s="87"/>
    </row>
    <row r="47" spans="1:13" s="86" customFormat="1" ht="11.25" x14ac:dyDescent="0.2"/>
    <row r="48" spans="1:13" s="86" customFormat="1" ht="11.25" x14ac:dyDescent="0.2"/>
    <row r="49" s="86" customFormat="1" ht="11.25" x14ac:dyDescent="0.2"/>
    <row r="50" s="86" customFormat="1" ht="11.25" x14ac:dyDescent="0.2"/>
    <row r="51" s="86" customFormat="1" ht="11.25" x14ac:dyDescent="0.2"/>
    <row r="52" s="86" customFormat="1" ht="11.25" x14ac:dyDescent="0.2"/>
    <row r="53" s="86" customFormat="1" ht="11.25" x14ac:dyDescent="0.2"/>
    <row r="54" s="86" customFormat="1" ht="11.25" x14ac:dyDescent="0.2"/>
    <row r="55" s="86" customFormat="1" ht="11.25" x14ac:dyDescent="0.2"/>
    <row r="56" s="86" customFormat="1" ht="11.25" x14ac:dyDescent="0.2"/>
    <row r="57" s="86" customFormat="1" ht="11.25" x14ac:dyDescent="0.2"/>
    <row r="58" s="86" customFormat="1" ht="11.25" x14ac:dyDescent="0.2"/>
    <row r="59" s="86" customFormat="1" ht="11.25" x14ac:dyDescent="0.2"/>
    <row r="60" s="86" customFormat="1" ht="11.25" x14ac:dyDescent="0.2"/>
    <row r="61" s="86" customFormat="1" ht="11.25" x14ac:dyDescent="0.2"/>
    <row r="62" s="86" customFormat="1" ht="11.25" x14ac:dyDescent="0.2"/>
    <row r="63" s="86" customFormat="1" ht="11.25" x14ac:dyDescent="0.2"/>
    <row r="64" s="86" customFormat="1" ht="11.25" x14ac:dyDescent="0.2"/>
    <row r="65" s="86" customFormat="1" ht="11.25" x14ac:dyDescent="0.2"/>
    <row r="66" s="86" customFormat="1" ht="11.25" x14ac:dyDescent="0.2"/>
  </sheetData>
  <sheetProtection password="E6AA" sheet="1" objects="1" scenarios="1" selectLockedCells="1"/>
  <mergeCells count="2">
    <mergeCell ref="I2:M3"/>
    <mergeCell ref="I4:M5"/>
  </mergeCells>
  <phoneticPr fontId="15" type="noConversion"/>
  <hyperlinks>
    <hyperlink ref="I6" r:id="rId1"/>
  </hyperlinks>
  <pageMargins left="0.75" right="0.75" top="1" bottom="1" header="0.5" footer="0.5"/>
  <pageSetup scale="95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workbookViewId="0">
      <selection activeCell="M16" sqref="M16"/>
    </sheetView>
  </sheetViews>
  <sheetFormatPr defaultRowHeight="12.75" x14ac:dyDescent="0.2"/>
  <cols>
    <col min="1" max="3" width="5.5703125" customWidth="1"/>
  </cols>
  <sheetData>
    <row r="1" spans="1:13" ht="15.75" x14ac:dyDescent="0.25">
      <c r="A1" s="32" t="s">
        <v>154</v>
      </c>
    </row>
    <row r="2" spans="1:13" ht="15.75" x14ac:dyDescent="0.25">
      <c r="A2" s="32"/>
    </row>
    <row r="4" spans="1:13" x14ac:dyDescent="0.2">
      <c r="A4" s="2" t="s">
        <v>365</v>
      </c>
      <c r="B4" s="2"/>
      <c r="C4" s="2"/>
      <c r="D4" s="2"/>
      <c r="E4" s="8"/>
      <c r="F4" s="8"/>
      <c r="G4" s="8"/>
      <c r="H4" s="8"/>
      <c r="I4" s="8"/>
      <c r="J4" s="8"/>
      <c r="K4" s="8"/>
      <c r="L4" s="8"/>
      <c r="M4" s="8"/>
    </row>
    <row r="5" spans="1:13" x14ac:dyDescent="0.2">
      <c r="A5" s="2"/>
      <c r="B5" s="2" t="s">
        <v>208</v>
      </c>
      <c r="C5" s="2"/>
      <c r="D5" s="2"/>
      <c r="E5" s="8"/>
      <c r="F5" s="8"/>
      <c r="G5" s="8"/>
      <c r="H5" s="8"/>
      <c r="I5" s="8"/>
      <c r="J5" s="8"/>
      <c r="K5" s="8"/>
      <c r="L5" s="8"/>
      <c r="M5" s="8"/>
    </row>
    <row r="6" spans="1:13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2">
      <c r="A7" s="8"/>
      <c r="B7" s="8" t="s">
        <v>285</v>
      </c>
      <c r="C7" s="2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x14ac:dyDescent="0.2">
      <c r="A8" s="8"/>
      <c r="B8" s="8" t="s">
        <v>284</v>
      </c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x14ac:dyDescent="0.2">
      <c r="A9" s="8"/>
      <c r="B9" s="8" t="s">
        <v>332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x14ac:dyDescent="0.2">
      <c r="A10" s="8"/>
      <c r="B10" s="8" t="s">
        <v>331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x14ac:dyDescent="0.2">
      <c r="A13" s="8"/>
      <c r="B13" s="8" t="s">
        <v>288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x14ac:dyDescent="0.2">
      <c r="A14" s="8"/>
      <c r="B14" s="8" t="s">
        <v>289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x14ac:dyDescent="0.2">
      <c r="A15" s="8"/>
      <c r="B15" s="8" t="s">
        <v>330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x14ac:dyDescent="0.2">
      <c r="A16" s="8"/>
      <c r="B16" s="8" t="s">
        <v>329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2.95" customHeight="1" x14ac:dyDescent="0.2">
      <c r="A18" s="8"/>
      <c r="B18" s="2" t="s">
        <v>324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x14ac:dyDescent="0.2">
      <c r="A19" s="8"/>
      <c r="B19" s="2" t="s">
        <v>325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x14ac:dyDescent="0.2">
      <c r="A22" s="8"/>
      <c r="B22" s="8" t="s">
        <v>287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x14ac:dyDescent="0.2">
      <c r="A23" s="8"/>
      <c r="B23" s="8" t="s">
        <v>323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x14ac:dyDescent="0.2">
      <c r="A24" s="8"/>
      <c r="B24" s="8" t="s">
        <v>327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x14ac:dyDescent="0.2">
      <c r="A25" s="8"/>
      <c r="B25" s="8" t="s">
        <v>328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x14ac:dyDescent="0.2">
      <c r="A27" s="8"/>
      <c r="B27" s="2" t="s">
        <v>286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x14ac:dyDescent="0.2">
      <c r="A28" s="8"/>
      <c r="B28" s="2" t="s">
        <v>326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2.95" customHeight="1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3" ht="12.95" customHeight="1" x14ac:dyDescent="0.2">
      <c r="A31" s="31"/>
      <c r="B31" s="8" t="s">
        <v>290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2.95" customHeight="1" x14ac:dyDescent="0.2">
      <c r="A32" s="31"/>
      <c r="B32" s="8" t="s">
        <v>291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2.95" customHeight="1" x14ac:dyDescent="0.2">
      <c r="A33" s="3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2.95" customHeight="1" x14ac:dyDescent="0.2">
      <c r="A34" s="3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2.95" customHeight="1" x14ac:dyDescent="0.2">
      <c r="A35" s="31"/>
      <c r="B35" s="8" t="s">
        <v>321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2.95" customHeight="1" x14ac:dyDescent="0.2">
      <c r="A36" s="31"/>
      <c r="B36" s="8" t="s">
        <v>322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2.95" customHeight="1" x14ac:dyDescent="0.2">
      <c r="A37" s="3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2.95" customHeight="1" x14ac:dyDescent="0.2">
      <c r="A38" s="3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2.95" customHeight="1" x14ac:dyDescent="0.2">
      <c r="A39" s="31"/>
      <c r="B39" s="8" t="s">
        <v>320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2.95" customHeight="1" x14ac:dyDescent="0.2">
      <c r="A40" s="31"/>
      <c r="B40" s="8" t="s">
        <v>292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2.95" customHeight="1" x14ac:dyDescent="0.2">
      <c r="A41" s="31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2.95" customHeight="1" x14ac:dyDescent="0.2">
      <c r="A42" s="31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2.95" customHeight="1" x14ac:dyDescent="0.2">
      <c r="A43" s="31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2.95" customHeight="1" x14ac:dyDescent="0.2">
      <c r="A44" s="31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2.95" customHeight="1" x14ac:dyDescent="0.2">
      <c r="A45" s="3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2.95" customHeight="1" x14ac:dyDescent="0.2">
      <c r="A46" s="3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2.95" customHeight="1" x14ac:dyDescent="0.2">
      <c r="A47" s="3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2.95" customHeight="1" x14ac:dyDescent="0.2">
      <c r="A48" s="31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1" ht="12.95" customHeight="1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1:11" ht="12.95" customHeight="1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1:11" ht="12.95" customHeight="1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1:11" ht="12.95" customHeight="1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1:11" ht="12.95" customHeight="1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1:11" ht="12.95" customHeight="1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1:11" ht="12.95" customHeight="1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1:11" ht="12.95" customHeight="1" x14ac:dyDescent="0.2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1:11" ht="12.95" customHeight="1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1:11" ht="12.95" customHeight="1" x14ac:dyDescent="0.2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1:11" ht="15" x14ac:dyDescent="0.2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</row>
    <row r="60" spans="1:11" ht="15" x14ac:dyDescent="0.2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1:11" ht="15" x14ac:dyDescent="0.2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1:11" ht="15" x14ac:dyDescent="0.2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1:11" ht="15" x14ac:dyDescent="0.2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</row>
    <row r="64" spans="1:11" ht="15" x14ac:dyDescent="0.2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</row>
    <row r="65" spans="1:11" ht="15" x14ac:dyDescent="0.2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1:11" ht="15" x14ac:dyDescent="0.2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1:11" ht="15" x14ac:dyDescent="0.2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1:11" ht="15" x14ac:dyDescent="0.2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1:11" ht="15" x14ac:dyDescent="0.2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1:11" ht="15" x14ac:dyDescent="0.2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1:11" ht="15" x14ac:dyDescent="0.2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1:11" ht="15" x14ac:dyDescent="0.2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1:11" ht="15" x14ac:dyDescent="0.2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4" spans="1:11" ht="15" x14ac:dyDescent="0.2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1:11" ht="15" x14ac:dyDescent="0.2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1:11" ht="15" x14ac:dyDescent="0.2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1:11" ht="15" x14ac:dyDescent="0.2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</row>
    <row r="78" spans="1:11" ht="15" x14ac:dyDescent="0.2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pans="1:11" ht="15" x14ac:dyDescent="0.2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1:11" ht="15" x14ac:dyDescent="0.2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1:11" ht="15" x14ac:dyDescent="0.2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1:11" ht="15" x14ac:dyDescent="0.2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1:11" ht="15" x14ac:dyDescent="0.2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1:11" ht="15" x14ac:dyDescent="0.2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</row>
    <row r="85" spans="1:11" ht="15" x14ac:dyDescent="0.2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1:11" ht="15" x14ac:dyDescent="0.2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</row>
    <row r="87" spans="1:11" ht="15" x14ac:dyDescent="0.2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1:11" ht="15" x14ac:dyDescent="0.2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1:11" ht="15" x14ac:dyDescent="0.2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1:11" ht="15" x14ac:dyDescent="0.2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1:11" ht="15" x14ac:dyDescent="0.2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1:11" ht="15" x14ac:dyDescent="0.2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1:11" ht="15" x14ac:dyDescent="0.2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1:11" ht="15" x14ac:dyDescent="0.2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1:11" ht="15" x14ac:dyDescent="0.2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1:11" ht="15" x14ac:dyDescent="0.2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1:11" ht="15" x14ac:dyDescent="0.2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1:11" ht="15" x14ac:dyDescent="0.2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1:11" ht="15" x14ac:dyDescent="0.2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1:11" ht="15" x14ac:dyDescent="0.2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1:11" ht="15" x14ac:dyDescent="0.2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1:11" ht="15" x14ac:dyDescent="0.2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1:11" ht="15" x14ac:dyDescent="0.2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1:11" ht="15" x14ac:dyDescent="0.2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1:11" ht="15" x14ac:dyDescent="0.2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1:11" ht="15" x14ac:dyDescent="0.2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1:11" ht="15" x14ac:dyDescent="0.2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1:11" ht="15" x14ac:dyDescent="0.2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1:11" ht="15" x14ac:dyDescent="0.2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1:11" ht="15" x14ac:dyDescent="0.2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1:11" ht="15" x14ac:dyDescent="0.2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</sheetData>
  <sheetProtection password="E6AA" sheet="1"/>
  <phoneticPr fontId="15" type="noConversion"/>
  <pageMargins left="0.75" right="0.75" top="1" bottom="1" header="0.5" footer="0.5"/>
  <pageSetup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opLeftCell="A4" zoomScaleNormal="100" workbookViewId="0">
      <pane xSplit="1" ySplit="9" topLeftCell="F13" activePane="bottomRight" state="frozen"/>
      <selection activeCell="A4" sqref="A4"/>
      <selection pane="topRight" activeCell="B4" sqref="B4"/>
      <selection pane="bottomLeft" activeCell="A13" sqref="A13"/>
      <selection pane="bottomRight" activeCell="J25" sqref="J25"/>
    </sheetView>
  </sheetViews>
  <sheetFormatPr defaultRowHeight="12.75" x14ac:dyDescent="0.2"/>
  <cols>
    <col min="1" max="1" width="25.5703125" customWidth="1"/>
    <col min="2" max="2" width="13.140625" bestFit="1" customWidth="1"/>
    <col min="3" max="3" width="9" bestFit="1" customWidth="1"/>
    <col min="4" max="8" width="13.28515625" bestFit="1" customWidth="1"/>
    <col min="9" max="9" width="13.140625" bestFit="1" customWidth="1"/>
    <col min="10" max="10" width="13.28515625" bestFit="1" customWidth="1"/>
    <col min="11" max="11" width="12.140625" bestFit="1" customWidth="1"/>
    <col min="12" max="12" width="5.5703125" customWidth="1"/>
    <col min="13" max="13" width="14.28515625" style="105" bestFit="1" customWidth="1"/>
  </cols>
  <sheetData>
    <row r="1" spans="1:14" ht="18" x14ac:dyDescent="0.25">
      <c r="A1" s="45" t="s">
        <v>49</v>
      </c>
      <c r="B1" s="50" t="str">
        <f>'Signature Page'!$B$10</f>
        <v># 7</v>
      </c>
    </row>
    <row r="2" spans="1:14" ht="18" x14ac:dyDescent="0.25">
      <c r="A2" s="6" t="s">
        <v>50</v>
      </c>
      <c r="B2" s="30" t="s">
        <v>364</v>
      </c>
    </row>
    <row r="4" spans="1:14" ht="18" x14ac:dyDescent="0.25">
      <c r="F4" s="97" t="s">
        <v>240</v>
      </c>
    </row>
    <row r="5" spans="1:14" ht="18" x14ac:dyDescent="0.25">
      <c r="F5" s="97" t="s">
        <v>241</v>
      </c>
    </row>
    <row r="6" spans="1:14" ht="18" x14ac:dyDescent="0.25">
      <c r="F6" s="97" t="s">
        <v>242</v>
      </c>
    </row>
    <row r="8" spans="1:14" s="140" customFormat="1" ht="22.5" x14ac:dyDescent="0.2">
      <c r="B8" s="141" t="s">
        <v>387</v>
      </c>
      <c r="C8" s="141"/>
      <c r="D8" s="141" t="s">
        <v>391</v>
      </c>
      <c r="E8" s="141" t="s">
        <v>384</v>
      </c>
      <c r="F8" s="141" t="s">
        <v>385</v>
      </c>
      <c r="G8" s="141" t="s">
        <v>386</v>
      </c>
      <c r="H8" s="141"/>
      <c r="I8" s="141" t="s">
        <v>445</v>
      </c>
      <c r="J8" s="141" t="s">
        <v>389</v>
      </c>
      <c r="K8" s="141" t="s">
        <v>390</v>
      </c>
      <c r="M8" s="145"/>
    </row>
    <row r="9" spans="1:14" x14ac:dyDescent="0.2">
      <c r="H9" s="4" t="s">
        <v>199</v>
      </c>
      <c r="I9" s="4" t="s">
        <v>199</v>
      </c>
      <c r="K9" t="s">
        <v>394</v>
      </c>
    </row>
    <row r="10" spans="1:14" x14ac:dyDescent="0.2">
      <c r="B10" s="4"/>
      <c r="C10" s="4" t="s">
        <v>244</v>
      </c>
      <c r="D10" s="4" t="s">
        <v>244</v>
      </c>
      <c r="G10" s="4" t="s">
        <v>192</v>
      </c>
      <c r="H10" s="4" t="s">
        <v>249</v>
      </c>
      <c r="I10" s="4" t="s">
        <v>251</v>
      </c>
      <c r="J10" s="99" t="s">
        <v>388</v>
      </c>
      <c r="K10" s="142" t="s">
        <v>378</v>
      </c>
    </row>
    <row r="11" spans="1:14" x14ac:dyDescent="0.2">
      <c r="B11" s="4" t="s">
        <v>213</v>
      </c>
      <c r="C11" s="4" t="s">
        <v>245</v>
      </c>
      <c r="D11" s="4" t="s">
        <v>246</v>
      </c>
      <c r="E11" s="4" t="s">
        <v>199</v>
      </c>
      <c r="F11" s="4" t="s">
        <v>248</v>
      </c>
      <c r="G11" s="4" t="s">
        <v>248</v>
      </c>
      <c r="H11" s="4" t="s">
        <v>250</v>
      </c>
      <c r="I11" s="4" t="s">
        <v>250</v>
      </c>
      <c r="J11" s="99" t="s">
        <v>252</v>
      </c>
      <c r="K11" s="143" t="s">
        <v>254</v>
      </c>
    </row>
    <row r="12" spans="1:14" x14ac:dyDescent="0.2">
      <c r="B12" s="98" t="s">
        <v>243</v>
      </c>
      <c r="C12" s="98" t="s">
        <v>243</v>
      </c>
      <c r="D12" s="98" t="s">
        <v>243</v>
      </c>
      <c r="E12" s="98" t="s">
        <v>247</v>
      </c>
      <c r="F12" s="98" t="s">
        <v>249</v>
      </c>
      <c r="G12" s="98" t="s">
        <v>243</v>
      </c>
      <c r="H12" s="98" t="s">
        <v>194</v>
      </c>
      <c r="I12" s="98" t="s">
        <v>194</v>
      </c>
      <c r="J12" s="98" t="s">
        <v>253</v>
      </c>
      <c r="K12" s="98" t="s">
        <v>243</v>
      </c>
      <c r="M12" s="146" t="s">
        <v>255</v>
      </c>
    </row>
    <row r="13" spans="1:14" x14ac:dyDescent="0.2"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N13" s="105"/>
    </row>
    <row r="14" spans="1:14" x14ac:dyDescent="0.2">
      <c r="A14" s="2" t="s">
        <v>256</v>
      </c>
      <c r="B14" s="105"/>
      <c r="C14" s="122"/>
      <c r="D14" s="122"/>
      <c r="E14" s="122"/>
      <c r="F14" s="105"/>
      <c r="G14" s="105"/>
      <c r="H14" s="105"/>
      <c r="I14" s="105"/>
      <c r="J14" s="105"/>
      <c r="K14" s="105"/>
      <c r="L14" s="105"/>
      <c r="N14" s="105"/>
    </row>
    <row r="15" spans="1:14" x14ac:dyDescent="0.2">
      <c r="A15" s="8" t="s">
        <v>257</v>
      </c>
      <c r="B15" s="105"/>
      <c r="C15" s="122"/>
      <c r="D15" s="122"/>
      <c r="E15" s="204">
        <f>+'[2]Governmental Funds wksht'!B15</f>
        <v>265081</v>
      </c>
      <c r="F15" s="105">
        <f>3570998-287736.38</f>
        <v>3283261.62</v>
      </c>
      <c r="G15" s="105">
        <f>1046996.5-G16-G18-G17-75702.3</f>
        <v>670566.28999999992</v>
      </c>
      <c r="H15" s="105">
        <f>8326558.17-6059410.09-601577.72</f>
        <v>1665570.36</v>
      </c>
      <c r="I15" s="105">
        <f>884674.05-I16-I19+601577.72+363438.68</f>
        <v>1787686.4</v>
      </c>
      <c r="J15" s="105">
        <v>364503.79</v>
      </c>
      <c r="K15" s="105">
        <f>341563.3-13000</f>
        <v>328563.3</v>
      </c>
      <c r="L15" s="105"/>
      <c r="M15" s="105">
        <f>SUM(B15:K15)</f>
        <v>8365232.7599999998</v>
      </c>
      <c r="N15" s="105"/>
    </row>
    <row r="16" spans="1:14" x14ac:dyDescent="0.2">
      <c r="A16" s="8" t="s">
        <v>258</v>
      </c>
      <c r="B16" s="105"/>
      <c r="C16" s="122"/>
      <c r="D16" s="122"/>
      <c r="E16" s="204">
        <f>+'[2]Governmental Funds wksht'!B16</f>
        <v>0</v>
      </c>
      <c r="F16" s="105">
        <v>2890251.6500000008</v>
      </c>
      <c r="G16" s="105">
        <v>128808.29</v>
      </c>
      <c r="H16" s="105">
        <v>471507.18000000005</v>
      </c>
      <c r="I16" s="105">
        <v>440</v>
      </c>
      <c r="J16" s="130"/>
      <c r="K16" s="105">
        <v>13000</v>
      </c>
      <c r="L16" s="105"/>
      <c r="M16" s="105">
        <f>SUM(B16:K16)</f>
        <v>3504007.120000001</v>
      </c>
      <c r="N16" s="105"/>
    </row>
    <row r="17" spans="1:14" x14ac:dyDescent="0.2">
      <c r="A17" s="8" t="s">
        <v>259</v>
      </c>
      <c r="B17" s="155">
        <f>13674.59+25000</f>
        <v>38674.589999999997</v>
      </c>
      <c r="C17" s="122"/>
      <c r="D17" s="122">
        <v>1003479</v>
      </c>
      <c r="E17" s="204">
        <f>+'[2]Governmental Funds wksht'!B17</f>
        <v>0</v>
      </c>
      <c r="F17" s="105">
        <v>4000</v>
      </c>
      <c r="G17" s="105"/>
      <c r="H17" s="105">
        <v>0</v>
      </c>
      <c r="I17" s="105">
        <v>0</v>
      </c>
      <c r="J17" s="105">
        <v>96798</v>
      </c>
      <c r="K17" s="105"/>
      <c r="L17" s="105"/>
      <c r="M17" s="105">
        <f>SUM(B17:K17)</f>
        <v>1142951.5899999999</v>
      </c>
      <c r="N17" s="105"/>
    </row>
    <row r="18" spans="1:14" x14ac:dyDescent="0.2">
      <c r="A18" s="8" t="s">
        <v>260</v>
      </c>
      <c r="B18" s="105"/>
      <c r="C18" s="122"/>
      <c r="D18" s="122">
        <f>184292.5+96438.33+8490+470163.71</f>
        <v>759384.54</v>
      </c>
      <c r="E18" s="204">
        <f>+'[2]Governmental Funds wksht'!B18</f>
        <v>0</v>
      </c>
      <c r="F18" s="105">
        <v>113.63</v>
      </c>
      <c r="G18" s="105">
        <v>171919.62</v>
      </c>
      <c r="H18" s="105">
        <v>0</v>
      </c>
      <c r="I18" s="105">
        <v>0</v>
      </c>
      <c r="J18" s="105">
        <v>2727733</v>
      </c>
      <c r="K18" s="105"/>
      <c r="L18" s="105"/>
      <c r="M18" s="105">
        <f>SUM(B18:K18)</f>
        <v>3659150.79</v>
      </c>
      <c r="N18" s="105"/>
    </row>
    <row r="19" spans="1:14" x14ac:dyDescent="0.2">
      <c r="A19" s="8" t="s">
        <v>261</v>
      </c>
      <c r="B19" s="105"/>
      <c r="C19" s="122"/>
      <c r="D19" s="122"/>
      <c r="E19" s="204">
        <f>+'[2]Governmental Funds wksht'!B19</f>
        <v>0</v>
      </c>
      <c r="F19" s="105"/>
      <c r="G19" s="105"/>
      <c r="H19" s="105">
        <f>92926.22-36938.73</f>
        <v>55987.49</v>
      </c>
      <c r="I19" s="105">
        <v>61564.05</v>
      </c>
      <c r="J19" s="130"/>
      <c r="K19" s="105"/>
      <c r="L19" s="105"/>
      <c r="M19" s="105">
        <f>SUM(B19:K19)</f>
        <v>117551.54000000001</v>
      </c>
      <c r="N19" s="105"/>
    </row>
    <row r="20" spans="1:14" x14ac:dyDescent="0.2">
      <c r="B20" s="105"/>
      <c r="C20" s="122"/>
      <c r="D20" s="122"/>
      <c r="E20" s="122"/>
      <c r="F20" s="105"/>
      <c r="G20" s="105"/>
      <c r="H20" s="105">
        <v>0</v>
      </c>
      <c r="I20" s="105"/>
      <c r="J20" s="105"/>
      <c r="K20" s="105"/>
      <c r="L20" s="105"/>
      <c r="N20" s="105"/>
    </row>
    <row r="21" spans="1:14" x14ac:dyDescent="0.2">
      <c r="A21" s="8" t="s">
        <v>262</v>
      </c>
      <c r="B21" s="144">
        <f>SUM(B15:B19)</f>
        <v>38674.589999999997</v>
      </c>
      <c r="C21" s="170">
        <f t="shared" ref="C21:K21" si="0">SUM(C15:C19)</f>
        <v>0</v>
      </c>
      <c r="D21" s="170">
        <f t="shared" si="0"/>
        <v>1762863.54</v>
      </c>
      <c r="E21" s="170">
        <f t="shared" si="0"/>
        <v>265081</v>
      </c>
      <c r="F21" s="144">
        <f t="shared" si="0"/>
        <v>6177626.9000000013</v>
      </c>
      <c r="G21" s="144">
        <f t="shared" si="0"/>
        <v>971294.2</v>
      </c>
      <c r="H21" s="144">
        <f t="shared" si="0"/>
        <v>2193065.0300000003</v>
      </c>
      <c r="I21" s="144">
        <f t="shared" si="0"/>
        <v>1849690.45</v>
      </c>
      <c r="J21" s="144">
        <f t="shared" si="0"/>
        <v>3189034.79</v>
      </c>
      <c r="K21" s="144">
        <f t="shared" si="0"/>
        <v>341563.3</v>
      </c>
      <c r="L21" s="144"/>
      <c r="M21" s="144">
        <f>SUM(M15:M19)</f>
        <v>16788893.800000001</v>
      </c>
      <c r="N21" s="105"/>
    </row>
    <row r="22" spans="1:14" x14ac:dyDescent="0.2">
      <c r="B22" s="105">
        <f>+B21+G21</f>
        <v>1009968.7899999999</v>
      </c>
      <c r="C22" s="122"/>
      <c r="D22" s="122"/>
      <c r="E22" s="122"/>
      <c r="F22" s="105"/>
      <c r="G22" s="105"/>
      <c r="H22" s="105"/>
      <c r="I22" s="105"/>
      <c r="J22" s="105"/>
      <c r="K22" s="105"/>
      <c r="L22" s="105"/>
      <c r="M22" s="105">
        <f>16788893.8-M21</f>
        <v>0</v>
      </c>
      <c r="N22" s="105"/>
    </row>
    <row r="23" spans="1:14" x14ac:dyDescent="0.2">
      <c r="B23" s="105"/>
      <c r="C23" s="122"/>
      <c r="D23" s="122"/>
      <c r="E23" s="122"/>
      <c r="F23" s="105"/>
      <c r="G23" s="105"/>
      <c r="H23" s="105"/>
      <c r="I23" s="105"/>
      <c r="J23" s="105"/>
      <c r="K23" s="105"/>
      <c r="L23" s="105"/>
      <c r="N23" s="105"/>
    </row>
    <row r="24" spans="1:14" x14ac:dyDescent="0.2">
      <c r="A24" s="2" t="s">
        <v>263</v>
      </c>
      <c r="B24" s="105"/>
      <c r="C24" s="122"/>
      <c r="D24" s="122"/>
      <c r="E24" s="122"/>
      <c r="F24" s="105"/>
      <c r="G24" s="105"/>
      <c r="H24" s="105"/>
      <c r="I24" s="105"/>
      <c r="J24" s="105"/>
      <c r="K24" s="105"/>
      <c r="L24" s="105"/>
      <c r="N24" s="105"/>
    </row>
    <row r="25" spans="1:14" x14ac:dyDescent="0.2">
      <c r="A25" s="8" t="s">
        <v>264</v>
      </c>
      <c r="B25" s="105"/>
      <c r="C25" s="122"/>
      <c r="D25" s="122"/>
      <c r="E25" s="122"/>
      <c r="F25" s="105"/>
      <c r="G25" s="105"/>
      <c r="H25" s="105"/>
      <c r="I25" s="105"/>
      <c r="J25" s="105"/>
      <c r="K25" s="105"/>
      <c r="L25" s="105"/>
      <c r="N25" s="105"/>
    </row>
    <row r="26" spans="1:14" x14ac:dyDescent="0.2">
      <c r="A26" s="8" t="s">
        <v>265</v>
      </c>
      <c r="B26" s="155">
        <v>3963</v>
      </c>
      <c r="C26" s="122"/>
      <c r="D26" s="122"/>
      <c r="E26" s="122"/>
      <c r="F26" s="105">
        <v>4186172.12</v>
      </c>
      <c r="G26" s="105">
        <v>0</v>
      </c>
      <c r="H26" s="105">
        <v>602729.6399999999</v>
      </c>
      <c r="I26" s="105"/>
      <c r="J26" s="105"/>
      <c r="K26" s="105"/>
      <c r="L26" s="105"/>
      <c r="M26" s="105">
        <f>SUM(B26:K26)</f>
        <v>4792864.76</v>
      </c>
      <c r="N26" s="105"/>
    </row>
    <row r="27" spans="1:14" x14ac:dyDescent="0.2">
      <c r="A27" s="8" t="s">
        <v>266</v>
      </c>
      <c r="B27" s="105"/>
      <c r="C27" s="122"/>
      <c r="D27" s="122"/>
      <c r="E27" s="122"/>
      <c r="F27" s="105">
        <v>13005.779999999999</v>
      </c>
      <c r="G27" s="105"/>
      <c r="H27" s="105">
        <v>20980.21</v>
      </c>
      <c r="I27" s="105"/>
      <c r="J27" s="105"/>
      <c r="K27" s="105"/>
      <c r="L27" s="105"/>
      <c r="M27" s="105">
        <f>SUM(B27:K27)</f>
        <v>33985.99</v>
      </c>
      <c r="N27" s="105"/>
    </row>
    <row r="28" spans="1:14" x14ac:dyDescent="0.2">
      <c r="A28" s="8" t="s">
        <v>267</v>
      </c>
      <c r="B28" s="105"/>
      <c r="C28" s="122"/>
      <c r="D28" s="122"/>
      <c r="E28" s="122"/>
      <c r="F28" s="105">
        <v>0</v>
      </c>
      <c r="G28" s="105"/>
      <c r="H28" s="105">
        <v>0</v>
      </c>
      <c r="I28" s="105"/>
      <c r="J28" s="105"/>
      <c r="K28" s="105"/>
      <c r="L28" s="105"/>
      <c r="N28" s="105"/>
    </row>
    <row r="29" spans="1:14" x14ac:dyDescent="0.2">
      <c r="A29" s="8" t="s">
        <v>265</v>
      </c>
      <c r="B29" s="155">
        <v>33406.6</v>
      </c>
      <c r="C29" s="122"/>
      <c r="D29" s="122">
        <f>254139.97+282642.42</f>
        <v>536782.39</v>
      </c>
      <c r="E29" s="204">
        <f>+'[2]Governmental Funds wksht'!B29</f>
        <v>203392.9</v>
      </c>
      <c r="F29" s="105">
        <v>1746044.1399999997</v>
      </c>
      <c r="G29" s="105">
        <v>895882.08000000007</v>
      </c>
      <c r="H29" s="105">
        <f>1859191.21-364433.36</f>
        <v>1494757.85</v>
      </c>
      <c r="I29" s="105">
        <f>843658.84+364433.36</f>
        <v>1208092.2</v>
      </c>
      <c r="J29" s="105"/>
      <c r="K29" s="105"/>
      <c r="L29" s="105"/>
      <c r="M29" s="105">
        <f>SUM(B29:K29)</f>
        <v>6118358.1600000001</v>
      </c>
      <c r="N29" s="105"/>
    </row>
    <row r="30" spans="1:14" x14ac:dyDescent="0.2">
      <c r="A30" s="8" t="s">
        <v>266</v>
      </c>
      <c r="B30" s="105"/>
      <c r="C30" s="122"/>
      <c r="D30" s="122"/>
      <c r="E30" s="122"/>
      <c r="F30" s="105">
        <v>6204</v>
      </c>
      <c r="G30" s="105"/>
      <c r="H30" s="105">
        <v>39908.330000000009</v>
      </c>
      <c r="I30" s="105">
        <v>41015.21</v>
      </c>
      <c r="J30" s="105"/>
      <c r="K30" s="105"/>
      <c r="L30" s="105"/>
      <c r="M30" s="105">
        <f>SUM(B30:K30)</f>
        <v>87127.540000000008</v>
      </c>
      <c r="N30" s="105"/>
    </row>
    <row r="31" spans="1:14" x14ac:dyDescent="0.2">
      <c r="A31" s="8" t="s">
        <v>268</v>
      </c>
      <c r="B31" s="105"/>
      <c r="C31" s="122"/>
      <c r="D31" s="122"/>
      <c r="E31" s="122"/>
      <c r="F31" s="105">
        <v>0</v>
      </c>
      <c r="G31" s="105"/>
      <c r="H31" s="105">
        <v>0</v>
      </c>
      <c r="I31" s="105"/>
      <c r="J31" s="105"/>
      <c r="K31" s="105"/>
      <c r="L31" s="105"/>
      <c r="N31" s="105"/>
    </row>
    <row r="32" spans="1:14" x14ac:dyDescent="0.2">
      <c r="A32" s="8" t="s">
        <v>265</v>
      </c>
      <c r="B32" s="155">
        <v>1304.99</v>
      </c>
      <c r="C32" s="105"/>
      <c r="D32" s="105">
        <f>26590.86+1199490.29</f>
        <v>1226081.1500000001</v>
      </c>
      <c r="E32" s="105"/>
      <c r="F32" s="105">
        <v>226200.85999999987</v>
      </c>
      <c r="G32" s="105">
        <v>75412.12</v>
      </c>
      <c r="H32" s="105">
        <v>34689</v>
      </c>
      <c r="I32" s="105">
        <v>202825.48</v>
      </c>
      <c r="J32" s="105">
        <v>2995738.07</v>
      </c>
      <c r="K32" s="105">
        <f>535747.3-202825.48</f>
        <v>332921.82000000007</v>
      </c>
      <c r="L32" s="105"/>
      <c r="M32" s="105">
        <f>SUM(B32:K32)</f>
        <v>5095173.49</v>
      </c>
      <c r="N32" s="105"/>
    </row>
    <row r="33" spans="1:14" x14ac:dyDescent="0.2">
      <c r="A33" s="8" t="s">
        <v>266</v>
      </c>
      <c r="B33" s="105"/>
      <c r="C33" s="105"/>
      <c r="D33" s="105"/>
      <c r="E33" s="105"/>
      <c r="F33" s="105">
        <v>0</v>
      </c>
      <c r="G33" s="105"/>
      <c r="H33" s="105">
        <v>0</v>
      </c>
      <c r="I33" s="105"/>
      <c r="J33" s="105">
        <v>127674.24000000001</v>
      </c>
      <c r="K33" s="105">
        <v>8641.48</v>
      </c>
      <c r="L33" s="105"/>
      <c r="M33" s="105">
        <f>SUM(B33:K33)</f>
        <v>136315.72</v>
      </c>
      <c r="N33" s="105"/>
    </row>
    <row r="34" spans="1:14" x14ac:dyDescent="0.2"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N34" s="105"/>
    </row>
    <row r="35" spans="1:14" x14ac:dyDescent="0.2">
      <c r="A35" s="8" t="s">
        <v>269</v>
      </c>
      <c r="B35" s="144">
        <f>SUM(B26:B33)</f>
        <v>38674.589999999997</v>
      </c>
      <c r="C35" s="144">
        <f t="shared" ref="C35:M35" si="1">SUM(C26:C33)</f>
        <v>0</v>
      </c>
      <c r="D35" s="144">
        <f t="shared" si="1"/>
        <v>1762863.54</v>
      </c>
      <c r="E35" s="144">
        <f t="shared" si="1"/>
        <v>203392.9</v>
      </c>
      <c r="F35" s="144">
        <f t="shared" si="1"/>
        <v>6177626.9000000004</v>
      </c>
      <c r="G35" s="144">
        <f t="shared" si="1"/>
        <v>971294.20000000007</v>
      </c>
      <c r="H35" s="144">
        <f t="shared" si="1"/>
        <v>2193065.0300000003</v>
      </c>
      <c r="I35" s="144">
        <f t="shared" si="1"/>
        <v>1451932.89</v>
      </c>
      <c r="J35" s="144">
        <f t="shared" si="1"/>
        <v>3123412.31</v>
      </c>
      <c r="K35" s="144">
        <f t="shared" si="1"/>
        <v>341563.30000000005</v>
      </c>
      <c r="L35" s="144"/>
      <c r="M35" s="144">
        <f t="shared" si="1"/>
        <v>16263825.66</v>
      </c>
      <c r="N35" s="105"/>
    </row>
    <row r="36" spans="1:14" x14ac:dyDescent="0.2"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N36" s="105"/>
    </row>
    <row r="37" spans="1:14" x14ac:dyDescent="0.2"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N37" s="105"/>
    </row>
    <row r="38" spans="1:14" x14ac:dyDescent="0.2">
      <c r="A38" s="8" t="s">
        <v>270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N38" s="105"/>
    </row>
    <row r="39" spans="1:14" x14ac:dyDescent="0.2">
      <c r="A39" s="8" t="s">
        <v>271</v>
      </c>
      <c r="B39" s="105">
        <f>+B21-B35</f>
        <v>0</v>
      </c>
      <c r="C39" s="105">
        <f t="shared" ref="C39:M39" si="2">+C21-C35</f>
        <v>0</v>
      </c>
      <c r="D39" s="105">
        <f t="shared" si="2"/>
        <v>0</v>
      </c>
      <c r="E39" s="105">
        <f t="shared" si="2"/>
        <v>61688.100000000006</v>
      </c>
      <c r="F39" s="105">
        <f t="shared" si="2"/>
        <v>0</v>
      </c>
      <c r="G39" s="105">
        <f t="shared" si="2"/>
        <v>0</v>
      </c>
      <c r="H39" s="105">
        <f t="shared" si="2"/>
        <v>0</v>
      </c>
      <c r="I39" s="105">
        <f t="shared" si="2"/>
        <v>397757.56000000006</v>
      </c>
      <c r="J39" s="105">
        <f t="shared" si="2"/>
        <v>65622.479999999981</v>
      </c>
      <c r="K39" s="105">
        <f t="shared" si="2"/>
        <v>0</v>
      </c>
      <c r="L39" s="105"/>
      <c r="M39" s="105">
        <f t="shared" si="2"/>
        <v>525068.1400000006</v>
      </c>
      <c r="N39" s="105"/>
    </row>
    <row r="40" spans="1:14" x14ac:dyDescent="0.2"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N40" s="105"/>
    </row>
    <row r="41" spans="1:14" x14ac:dyDescent="0.2">
      <c r="A41" s="8" t="s">
        <v>276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N41" s="105"/>
    </row>
    <row r="42" spans="1:14" x14ac:dyDescent="0.2">
      <c r="A42" s="8" t="s">
        <v>277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>
        <f>SUM(B42:K42)</f>
        <v>0</v>
      </c>
      <c r="N42" s="105"/>
    </row>
    <row r="43" spans="1:14" x14ac:dyDescent="0.2">
      <c r="A43" s="8" t="s">
        <v>278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>
        <f>SUM(B43:K43)</f>
        <v>0</v>
      </c>
      <c r="N43" s="105"/>
    </row>
    <row r="44" spans="1:14" x14ac:dyDescent="0.2"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N44" s="105"/>
    </row>
    <row r="45" spans="1:14" x14ac:dyDescent="0.2">
      <c r="A45" s="8" t="s">
        <v>279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N45" s="105"/>
    </row>
    <row r="46" spans="1:14" x14ac:dyDescent="0.2">
      <c r="A46" s="8" t="s">
        <v>280</v>
      </c>
      <c r="B46" s="144">
        <f>SUM(B42:B43)</f>
        <v>0</v>
      </c>
      <c r="C46" s="144">
        <f t="shared" ref="C46:M46" si="3">SUM(C42:C43)</f>
        <v>0</v>
      </c>
      <c r="D46" s="144">
        <f t="shared" si="3"/>
        <v>0</v>
      </c>
      <c r="E46" s="144">
        <f t="shared" si="3"/>
        <v>0</v>
      </c>
      <c r="F46" s="144">
        <f t="shared" si="3"/>
        <v>0</v>
      </c>
      <c r="G46" s="144">
        <f t="shared" si="3"/>
        <v>0</v>
      </c>
      <c r="H46" s="144">
        <f t="shared" si="3"/>
        <v>0</v>
      </c>
      <c r="I46" s="144">
        <f t="shared" si="3"/>
        <v>0</v>
      </c>
      <c r="J46" s="144">
        <f t="shared" si="3"/>
        <v>0</v>
      </c>
      <c r="K46" s="144">
        <f t="shared" si="3"/>
        <v>0</v>
      </c>
      <c r="L46" s="144"/>
      <c r="M46" s="144">
        <f t="shared" si="3"/>
        <v>0</v>
      </c>
      <c r="N46" s="105"/>
    </row>
    <row r="47" spans="1:14" x14ac:dyDescent="0.2"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N47" s="105"/>
    </row>
    <row r="48" spans="1:14" x14ac:dyDescent="0.2"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N48" s="105"/>
    </row>
    <row r="49" spans="1:14" x14ac:dyDescent="0.2">
      <c r="A49" s="8" t="s">
        <v>281</v>
      </c>
      <c r="B49" s="105">
        <f>+B39+B46</f>
        <v>0</v>
      </c>
      <c r="C49" s="105">
        <f t="shared" ref="C49:M49" si="4">+C39+C46</f>
        <v>0</v>
      </c>
      <c r="D49" s="105">
        <f t="shared" si="4"/>
        <v>0</v>
      </c>
      <c r="E49" s="105">
        <f t="shared" si="4"/>
        <v>61688.100000000006</v>
      </c>
      <c r="F49" s="105">
        <f t="shared" si="4"/>
        <v>0</v>
      </c>
      <c r="G49" s="105">
        <f t="shared" si="4"/>
        <v>0</v>
      </c>
      <c r="H49" s="105">
        <f t="shared" si="4"/>
        <v>0</v>
      </c>
      <c r="I49" s="105">
        <f t="shared" si="4"/>
        <v>397757.56000000006</v>
      </c>
      <c r="J49" s="105">
        <f t="shared" si="4"/>
        <v>65622.479999999981</v>
      </c>
      <c r="K49" s="105">
        <f t="shared" si="4"/>
        <v>0</v>
      </c>
      <c r="L49" s="105"/>
      <c r="M49" s="105">
        <f t="shared" si="4"/>
        <v>525068.1400000006</v>
      </c>
      <c r="N49" s="105"/>
    </row>
    <row r="50" spans="1:14" x14ac:dyDescent="0.2">
      <c r="B50" s="105"/>
      <c r="C50" s="105"/>
      <c r="D50" s="105"/>
      <c r="E50" s="122"/>
      <c r="F50" s="122"/>
      <c r="G50" s="122"/>
      <c r="H50" s="122"/>
      <c r="I50" s="122"/>
      <c r="J50" s="122"/>
      <c r="K50" s="122"/>
      <c r="L50" s="122"/>
      <c r="M50" s="122"/>
      <c r="N50" s="105"/>
    </row>
    <row r="51" spans="1:14" x14ac:dyDescent="0.2">
      <c r="A51" s="8" t="s">
        <v>282</v>
      </c>
      <c r="B51" s="105"/>
      <c r="C51" s="105"/>
      <c r="D51" s="105"/>
      <c r="E51" s="122">
        <v>46323.58</v>
      </c>
      <c r="F51" s="122">
        <v>291103.17</v>
      </c>
      <c r="G51" s="122"/>
      <c r="H51" s="122">
        <v>124125.89</v>
      </c>
      <c r="I51" s="122">
        <f>1523765.15-8053.1</f>
        <v>1515712.0499999998</v>
      </c>
      <c r="J51" s="122">
        <v>27689.77</v>
      </c>
      <c r="K51" s="122">
        <v>306197.63</v>
      </c>
      <c r="L51" s="122"/>
      <c r="M51" s="122">
        <f>SUM(B51:K51)</f>
        <v>2311152.09</v>
      </c>
      <c r="N51" s="105"/>
    </row>
    <row r="52" spans="1:14" x14ac:dyDescent="0.2">
      <c r="B52" s="105"/>
      <c r="C52" s="105"/>
      <c r="D52" s="105"/>
      <c r="E52" s="122"/>
      <c r="F52" s="122"/>
      <c r="G52" s="122"/>
      <c r="H52" s="122"/>
      <c r="I52" s="122"/>
      <c r="J52" s="122"/>
      <c r="K52" s="122"/>
      <c r="L52" s="122"/>
      <c r="M52" s="122"/>
      <c r="N52" s="105"/>
    </row>
    <row r="53" spans="1:14" x14ac:dyDescent="0.2">
      <c r="B53" s="105"/>
      <c r="C53" s="105"/>
      <c r="D53" s="105"/>
      <c r="E53" s="122"/>
      <c r="F53" s="122"/>
      <c r="G53" s="122"/>
      <c r="H53" s="122"/>
      <c r="I53" s="122"/>
      <c r="J53" s="122"/>
      <c r="K53" s="122"/>
      <c r="L53" s="122"/>
      <c r="M53" s="122"/>
      <c r="N53" s="105"/>
    </row>
    <row r="54" spans="1:14" ht="13.5" thickBot="1" x14ac:dyDescent="0.25">
      <c r="A54" s="8" t="s">
        <v>283</v>
      </c>
      <c r="B54" s="154">
        <f>+B49+B51</f>
        <v>0</v>
      </c>
      <c r="C54" s="154">
        <f>+C49+C51</f>
        <v>0</v>
      </c>
      <c r="D54" s="154">
        <f t="shared" ref="D54:M54" si="5">+D49+D51</f>
        <v>0</v>
      </c>
      <c r="E54" s="154">
        <f t="shared" si="5"/>
        <v>108011.68000000001</v>
      </c>
      <c r="F54" s="154">
        <f t="shared" si="5"/>
        <v>291103.17</v>
      </c>
      <c r="G54" s="154">
        <f t="shared" si="5"/>
        <v>0</v>
      </c>
      <c r="H54" s="154">
        <f t="shared" si="5"/>
        <v>124125.89</v>
      </c>
      <c r="I54" s="154">
        <f t="shared" si="5"/>
        <v>1913469.6099999999</v>
      </c>
      <c r="J54" s="154">
        <f t="shared" si="5"/>
        <v>93312.249999999985</v>
      </c>
      <c r="K54" s="154">
        <f t="shared" si="5"/>
        <v>306197.63</v>
      </c>
      <c r="L54" s="154">
        <f t="shared" si="5"/>
        <v>0</v>
      </c>
      <c r="M54" s="154">
        <f t="shared" si="5"/>
        <v>2836220.2300000004</v>
      </c>
      <c r="N54" s="105"/>
    </row>
    <row r="55" spans="1:14" ht="13.5" thickTop="1" x14ac:dyDescent="0.2"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N55" s="105"/>
    </row>
    <row r="56" spans="1:14" x14ac:dyDescent="0.2"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N56" s="105"/>
    </row>
    <row r="57" spans="1:14" x14ac:dyDescent="0.2"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N57" s="105"/>
    </row>
    <row r="58" spans="1:14" x14ac:dyDescent="0.2"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N58" s="105"/>
    </row>
    <row r="59" spans="1:14" x14ac:dyDescent="0.2"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N59" s="105"/>
    </row>
    <row r="60" spans="1:14" x14ac:dyDescent="0.2"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N60" s="105"/>
    </row>
    <row r="61" spans="1:14" x14ac:dyDescent="0.2"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N61" s="105"/>
    </row>
    <row r="62" spans="1:14" x14ac:dyDescent="0.2"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N62" s="105"/>
    </row>
    <row r="63" spans="1:14" x14ac:dyDescent="0.2"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N63" s="105"/>
    </row>
    <row r="64" spans="1:14" x14ac:dyDescent="0.2"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N64" s="105"/>
    </row>
    <row r="65" spans="2:14" x14ac:dyDescent="0.2"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N65" s="105"/>
    </row>
    <row r="66" spans="2:14" x14ac:dyDescent="0.2"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N66" s="105"/>
    </row>
    <row r="67" spans="2:14" x14ac:dyDescent="0.2"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N67" s="105"/>
    </row>
    <row r="68" spans="2:14" x14ac:dyDescent="0.2"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N68" s="105"/>
    </row>
    <row r="69" spans="2:14" x14ac:dyDescent="0.2"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N69" s="105"/>
    </row>
    <row r="70" spans="2:14" x14ac:dyDescent="0.2"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N70" s="105"/>
    </row>
    <row r="71" spans="2:14" x14ac:dyDescent="0.2"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N71" s="105"/>
    </row>
    <row r="72" spans="2:14" x14ac:dyDescent="0.2"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N72" s="105"/>
    </row>
    <row r="73" spans="2:14" x14ac:dyDescent="0.2"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N73" s="105"/>
    </row>
  </sheetData>
  <pageMargins left="0.7" right="0.7" top="0.75" bottom="0.75" header="0.3" footer="0.3"/>
  <pageSetup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topLeftCell="A13" zoomScaleNormal="100" workbookViewId="0">
      <selection activeCell="F1" sqref="F1:I65536"/>
    </sheetView>
  </sheetViews>
  <sheetFormatPr defaultRowHeight="12.75" x14ac:dyDescent="0.2"/>
  <cols>
    <col min="1" max="1" width="39.140625" customWidth="1"/>
    <col min="2" max="2" width="24.5703125" style="105" customWidth="1"/>
    <col min="3" max="3" width="17.85546875" style="105" customWidth="1"/>
    <col min="4" max="4" width="33.85546875" style="105" customWidth="1"/>
    <col min="5" max="5" width="8.85546875" style="105" customWidth="1"/>
  </cols>
  <sheetData>
    <row r="1" spans="1:4" ht="18" x14ac:dyDescent="0.25">
      <c r="A1" s="45" t="s">
        <v>49</v>
      </c>
      <c r="B1" s="180" t="str">
        <f>'Signature Page'!$B$10</f>
        <v># 7</v>
      </c>
    </row>
    <row r="2" spans="1:4" ht="18" x14ac:dyDescent="0.25">
      <c r="A2" s="6" t="s">
        <v>50</v>
      </c>
      <c r="B2" s="181" t="s">
        <v>364</v>
      </c>
    </row>
    <row r="3" spans="1:4" ht="18" x14ac:dyDescent="0.25">
      <c r="C3" s="182" t="s">
        <v>0</v>
      </c>
      <c r="D3" s="183"/>
    </row>
    <row r="4" spans="1:4" ht="15.75" x14ac:dyDescent="0.25">
      <c r="C4" s="184" t="s">
        <v>41</v>
      </c>
    </row>
    <row r="5" spans="1:4" ht="15.75" x14ac:dyDescent="0.25">
      <c r="C5" s="185"/>
    </row>
    <row r="6" spans="1:4" ht="15.75" x14ac:dyDescent="0.25">
      <c r="C6" s="185"/>
    </row>
    <row r="7" spans="1:4" x14ac:dyDescent="0.2">
      <c r="B7" s="110" t="s">
        <v>152</v>
      </c>
      <c r="C7" s="110"/>
      <c r="D7" s="129"/>
    </row>
    <row r="8" spans="1:4" x14ac:dyDescent="0.2">
      <c r="B8" s="111" t="s">
        <v>153</v>
      </c>
      <c r="C8" s="111" t="s">
        <v>53</v>
      </c>
      <c r="D8" s="157" t="s">
        <v>53</v>
      </c>
    </row>
    <row r="9" spans="1:4" x14ac:dyDescent="0.2">
      <c r="B9" s="146" t="s">
        <v>41</v>
      </c>
      <c r="C9" s="186" t="s">
        <v>54</v>
      </c>
      <c r="D9" s="186" t="s">
        <v>41</v>
      </c>
    </row>
    <row r="10" spans="1:4" x14ac:dyDescent="0.2">
      <c r="A10" s="8" t="s">
        <v>1</v>
      </c>
    </row>
    <row r="11" spans="1:4" x14ac:dyDescent="0.2">
      <c r="A11" s="1" t="s">
        <v>2</v>
      </c>
      <c r="B11" s="107">
        <v>515487.86</v>
      </c>
      <c r="C11" s="105">
        <v>369186.19000000006</v>
      </c>
      <c r="D11" s="105">
        <f t="shared" ref="D11:D18" si="0">+B11+C11</f>
        <v>884674.05</v>
      </c>
    </row>
    <row r="12" spans="1:4" x14ac:dyDescent="0.2">
      <c r="A12" s="1" t="s">
        <v>43</v>
      </c>
      <c r="B12" s="107">
        <v>7224998.7200000016</v>
      </c>
      <c r="C12" s="105">
        <v>-1030346.9100000001</v>
      </c>
      <c r="D12" s="105">
        <f t="shared" si="0"/>
        <v>6194651.8100000015</v>
      </c>
    </row>
    <row r="13" spans="1:4" x14ac:dyDescent="0.2">
      <c r="A13" s="1" t="s">
        <v>42</v>
      </c>
      <c r="B13" s="107">
        <v>24268.76</v>
      </c>
      <c r="D13" s="105">
        <f t="shared" si="0"/>
        <v>24268.76</v>
      </c>
    </row>
    <row r="14" spans="1:4" x14ac:dyDescent="0.2">
      <c r="A14" s="1" t="s">
        <v>5</v>
      </c>
      <c r="B14" s="107">
        <v>0</v>
      </c>
      <c r="D14" s="105">
        <f t="shared" si="0"/>
        <v>0</v>
      </c>
    </row>
    <row r="15" spans="1:4" x14ac:dyDescent="0.2">
      <c r="A15" s="1" t="s">
        <v>3</v>
      </c>
      <c r="B15" s="107">
        <v>294898.39</v>
      </c>
      <c r="C15" s="105">
        <v>-106086.29</v>
      </c>
      <c r="D15" s="105">
        <f t="shared" si="0"/>
        <v>188812.10000000003</v>
      </c>
    </row>
    <row r="16" spans="1:4" x14ac:dyDescent="0.2">
      <c r="A16" s="1" t="s">
        <v>11</v>
      </c>
      <c r="B16" s="107">
        <v>19708.810000000001</v>
      </c>
      <c r="D16" s="105">
        <f t="shared" si="0"/>
        <v>19708.810000000001</v>
      </c>
    </row>
    <row r="17" spans="1:4" x14ac:dyDescent="0.2">
      <c r="A17" s="1" t="s">
        <v>44</v>
      </c>
      <c r="B17" s="107">
        <v>390446.26</v>
      </c>
      <c r="C17" s="105">
        <v>-136110.01</v>
      </c>
      <c r="D17" s="105">
        <f t="shared" si="0"/>
        <v>254336.25</v>
      </c>
    </row>
    <row r="18" spans="1:4" x14ac:dyDescent="0.2">
      <c r="A18" s="1" t="s">
        <v>29</v>
      </c>
      <c r="B18" s="107">
        <v>12975.5</v>
      </c>
      <c r="C18" s="105">
        <v>-6970.78</v>
      </c>
      <c r="D18" s="105">
        <f t="shared" si="0"/>
        <v>6004.72</v>
      </c>
    </row>
    <row r="19" spans="1:4" x14ac:dyDescent="0.2">
      <c r="A19" s="1" t="s">
        <v>30</v>
      </c>
      <c r="B19" s="108">
        <v>0</v>
      </c>
      <c r="D19" s="112">
        <f>+B19+C19</f>
        <v>0</v>
      </c>
    </row>
    <row r="20" spans="1:4" x14ac:dyDescent="0.2">
      <c r="A20" s="3" t="s">
        <v>34</v>
      </c>
      <c r="B20" s="105">
        <f>SUM(B11:B19)</f>
        <v>8482784.3000000007</v>
      </c>
      <c r="D20" s="105">
        <f>SUM(D11:D19)</f>
        <v>7572456.5</v>
      </c>
    </row>
    <row r="22" spans="1:4" x14ac:dyDescent="0.2">
      <c r="A22" s="8" t="s">
        <v>4</v>
      </c>
    </row>
    <row r="23" spans="1:4" x14ac:dyDescent="0.2">
      <c r="A23" s="1" t="s">
        <v>6</v>
      </c>
      <c r="B23" s="107">
        <f>3504007.12-B24</f>
        <v>737287.43000000017</v>
      </c>
      <c r="D23" s="105">
        <f>+B23+C23</f>
        <v>737287.43000000017</v>
      </c>
    </row>
    <row r="24" spans="1:4" x14ac:dyDescent="0.2">
      <c r="A24" s="1" t="s">
        <v>7</v>
      </c>
      <c r="B24" s="108">
        <f>1917450.19+849269.5</f>
        <v>2766719.69</v>
      </c>
      <c r="D24" s="112">
        <f>+B24+C24</f>
        <v>2766719.69</v>
      </c>
    </row>
    <row r="25" spans="1:4" x14ac:dyDescent="0.2">
      <c r="A25" s="3" t="s">
        <v>272</v>
      </c>
      <c r="B25" s="105">
        <f>SUM(B23:B24)</f>
        <v>3504007.12</v>
      </c>
      <c r="D25" s="105">
        <f>SUM(D23:D24)</f>
        <v>3504007.12</v>
      </c>
    </row>
    <row r="27" spans="1:4" x14ac:dyDescent="0.2">
      <c r="A27" s="8" t="s">
        <v>8</v>
      </c>
    </row>
    <row r="28" spans="1:4" x14ac:dyDescent="0.2">
      <c r="A28" s="1" t="s">
        <v>31</v>
      </c>
      <c r="B28" s="107">
        <f>1142951.59-B31</f>
        <v>139472.59000000008</v>
      </c>
      <c r="D28" s="105">
        <f>+B28+C28</f>
        <v>139472.59000000008</v>
      </c>
    </row>
    <row r="29" spans="1:4" x14ac:dyDescent="0.2">
      <c r="A29" s="1" t="s">
        <v>32</v>
      </c>
      <c r="B29" s="107">
        <v>0</v>
      </c>
      <c r="D29" s="105">
        <f>+B29+C29</f>
        <v>0</v>
      </c>
    </row>
    <row r="30" spans="1:4" x14ac:dyDescent="0.2">
      <c r="A30" s="1" t="s">
        <v>9</v>
      </c>
      <c r="B30" s="107">
        <v>0</v>
      </c>
      <c r="D30" s="105">
        <f>+B30+C30</f>
        <v>0</v>
      </c>
    </row>
    <row r="31" spans="1:4" x14ac:dyDescent="0.2">
      <c r="A31" s="1" t="s">
        <v>13</v>
      </c>
      <c r="B31" s="108">
        <v>1003479</v>
      </c>
      <c r="C31" s="105">
        <f>-B31</f>
        <v>-1003479</v>
      </c>
      <c r="D31" s="112">
        <f>+B31+C31</f>
        <v>0</v>
      </c>
    </row>
    <row r="32" spans="1:4" x14ac:dyDescent="0.2">
      <c r="A32" s="3" t="s">
        <v>273</v>
      </c>
      <c r="B32" s="105">
        <f>SUM(B28:B31)</f>
        <v>1142951.5900000001</v>
      </c>
      <c r="D32" s="105">
        <f>SUM(D28:D31)</f>
        <v>139472.59000000008</v>
      </c>
    </row>
    <row r="34" spans="1:4" x14ac:dyDescent="0.2">
      <c r="A34" s="8" t="s">
        <v>10</v>
      </c>
    </row>
    <row r="35" spans="1:4" x14ac:dyDescent="0.2">
      <c r="A35" s="1" t="s">
        <v>12</v>
      </c>
      <c r="B35" s="107">
        <v>2613931</v>
      </c>
      <c r="D35" s="105">
        <f>+B35+C35</f>
        <v>2613931</v>
      </c>
    </row>
    <row r="36" spans="1:4" x14ac:dyDescent="0.2">
      <c r="A36" s="1" t="s">
        <v>45</v>
      </c>
      <c r="B36" s="107">
        <f>3659150.79-B35</f>
        <v>1045219.79</v>
      </c>
      <c r="D36" s="105">
        <f>+B36+C36</f>
        <v>1045219.79</v>
      </c>
    </row>
    <row r="37" spans="1:4" x14ac:dyDescent="0.2">
      <c r="A37" s="1" t="s">
        <v>33</v>
      </c>
      <c r="B37" s="108">
        <v>0</v>
      </c>
      <c r="D37" s="112">
        <f>+B37+C37</f>
        <v>0</v>
      </c>
    </row>
    <row r="38" spans="1:4" x14ac:dyDescent="0.2">
      <c r="A38" s="3" t="s">
        <v>274</v>
      </c>
      <c r="B38" s="105">
        <f>SUM(B35:B37)</f>
        <v>3659150.79</v>
      </c>
      <c r="D38" s="105">
        <f>SUM(D35:D37)</f>
        <v>3659150.79</v>
      </c>
    </row>
    <row r="40" spans="1:4" x14ac:dyDescent="0.2">
      <c r="A40" s="5" t="s">
        <v>275</v>
      </c>
      <c r="B40" s="106">
        <f>+B20+B25+B32+B38</f>
        <v>16788893.800000001</v>
      </c>
      <c r="D40" s="106">
        <f>+D20+D25+D32+D38</f>
        <v>14875087</v>
      </c>
    </row>
    <row r="42" spans="1:4" x14ac:dyDescent="0.2">
      <c r="B42" s="105" t="s">
        <v>333</v>
      </c>
      <c r="D42" s="105" t="s">
        <v>333</v>
      </c>
    </row>
    <row r="43" spans="1:4" x14ac:dyDescent="0.2">
      <c r="B43" s="105" t="s">
        <v>334</v>
      </c>
      <c r="D43" s="105" t="s">
        <v>334</v>
      </c>
    </row>
    <row r="44" spans="1:4" x14ac:dyDescent="0.2">
      <c r="B44" s="105" t="s">
        <v>335</v>
      </c>
      <c r="D44" s="105" t="s">
        <v>341</v>
      </c>
    </row>
    <row r="45" spans="1:4" x14ac:dyDescent="0.2">
      <c r="B45" s="105" t="s">
        <v>336</v>
      </c>
      <c r="D45" s="105" t="s">
        <v>342</v>
      </c>
    </row>
    <row r="46" spans="1:4" x14ac:dyDescent="0.2">
      <c r="B46" s="105" t="s">
        <v>337</v>
      </c>
      <c r="D46" s="105" t="s">
        <v>343</v>
      </c>
    </row>
    <row r="47" spans="1:4" x14ac:dyDescent="0.2">
      <c r="B47" s="105" t="s">
        <v>338</v>
      </c>
      <c r="D47" s="105" t="s">
        <v>344</v>
      </c>
    </row>
    <row r="48" spans="1:4" x14ac:dyDescent="0.2">
      <c r="B48" s="105" t="s">
        <v>339</v>
      </c>
    </row>
    <row r="49" spans="2:2" x14ac:dyDescent="0.2">
      <c r="B49" s="105" t="s">
        <v>340</v>
      </c>
    </row>
  </sheetData>
  <phoneticPr fontId="15" type="noConversion"/>
  <printOptions gridLines="1"/>
  <pageMargins left="0.75" right="0.75" top="0.75" bottom="0.75" header="0.5" footer="0.5"/>
  <pageSetup scale="81" orientation="landscape" cellComments="atEnd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63"/>
  <sheetViews>
    <sheetView topLeftCell="A4" zoomScale="90" zoomScaleNormal="90" workbookViewId="0">
      <pane xSplit="1" ySplit="5" topLeftCell="G9" activePane="bottomRight" state="frozen"/>
      <selection activeCell="E56" sqref="E56"/>
      <selection pane="topRight" activeCell="E56" sqref="E56"/>
      <selection pane="bottomLeft" activeCell="E56" sqref="E56"/>
      <selection pane="bottomRight" activeCell="O55" sqref="O55"/>
    </sheetView>
  </sheetViews>
  <sheetFormatPr defaultRowHeight="12.75" x14ac:dyDescent="0.2"/>
  <cols>
    <col min="1" max="1" width="45.140625" customWidth="1"/>
    <col min="2" max="8" width="13.42578125" customWidth="1"/>
    <col min="9" max="15" width="15.5703125" style="105" customWidth="1"/>
    <col min="16" max="16" width="15.140625" bestFit="1" customWidth="1"/>
    <col min="17" max="17" width="15.5703125" customWidth="1"/>
    <col min="19" max="19" width="14.140625" bestFit="1" customWidth="1"/>
    <col min="20" max="20" width="17" customWidth="1"/>
    <col min="21" max="21" width="13.7109375" style="105" bestFit="1" customWidth="1"/>
    <col min="22" max="27" width="13.140625" style="105" bestFit="1" customWidth="1"/>
    <col min="28" max="28" width="13.7109375" style="105" bestFit="1" customWidth="1"/>
    <col min="29" max="29" width="17.7109375" customWidth="1"/>
    <col min="31" max="31" width="13.140625" bestFit="1" customWidth="1"/>
  </cols>
  <sheetData>
    <row r="1" spans="1:30" ht="18" x14ac:dyDescent="0.25">
      <c r="A1" s="45" t="s">
        <v>49</v>
      </c>
      <c r="B1" s="48" t="str">
        <f>'Signature Page'!$B$10</f>
        <v># 7</v>
      </c>
    </row>
    <row r="2" spans="1:30" ht="18" x14ac:dyDescent="0.25">
      <c r="A2" s="6" t="s">
        <v>50</v>
      </c>
      <c r="B2" s="30" t="str">
        <f>Revenues!B2</f>
        <v>2015-16</v>
      </c>
    </row>
    <row r="3" spans="1:30" ht="18" x14ac:dyDescent="0.25">
      <c r="C3" s="56" t="s">
        <v>0</v>
      </c>
      <c r="D3" s="4"/>
      <c r="E3" s="4"/>
      <c r="F3" s="4"/>
      <c r="G3" s="4"/>
      <c r="H3" s="4"/>
      <c r="P3" s="7"/>
    </row>
    <row r="4" spans="1:30" ht="15.75" x14ac:dyDescent="0.25">
      <c r="C4" s="52" t="s">
        <v>46</v>
      </c>
      <c r="J4" s="126"/>
      <c r="K4" s="126"/>
      <c r="L4" s="126"/>
      <c r="M4" s="197">
        <v>9.239181696504567E-2</v>
      </c>
      <c r="N4" s="126"/>
      <c r="O4" s="126"/>
      <c r="P4" s="4"/>
      <c r="Q4" s="4"/>
      <c r="T4" t="s">
        <v>402</v>
      </c>
      <c r="U4" s="105" t="s">
        <v>403</v>
      </c>
    </row>
    <row r="5" spans="1:30" x14ac:dyDescent="0.2">
      <c r="N5" s="126" t="s">
        <v>377</v>
      </c>
      <c r="O5" s="126" t="s">
        <v>442</v>
      </c>
      <c r="P5" s="126" t="s">
        <v>378</v>
      </c>
      <c r="Q5" s="4"/>
    </row>
    <row r="6" spans="1:30" x14ac:dyDescent="0.2">
      <c r="I6" s="110" t="s">
        <v>199</v>
      </c>
      <c r="J6" s="126" t="s">
        <v>376</v>
      </c>
      <c r="K6" s="126" t="s">
        <v>393</v>
      </c>
      <c r="L6" s="126"/>
      <c r="M6" s="126"/>
      <c r="N6" s="110"/>
      <c r="O6" s="110"/>
      <c r="P6" s="43"/>
      <c r="Q6" s="43"/>
    </row>
    <row r="7" spans="1:30" x14ac:dyDescent="0.2">
      <c r="B7" s="4" t="s">
        <v>186</v>
      </c>
      <c r="C7" s="4" t="s">
        <v>187</v>
      </c>
      <c r="D7" s="4" t="s">
        <v>188</v>
      </c>
      <c r="E7" s="4" t="s">
        <v>189</v>
      </c>
      <c r="F7" s="4" t="s">
        <v>190</v>
      </c>
      <c r="G7" s="4" t="s">
        <v>191</v>
      </c>
      <c r="H7" s="4" t="s">
        <v>192</v>
      </c>
      <c r="I7" s="110" t="s">
        <v>198</v>
      </c>
      <c r="J7" s="44" t="s">
        <v>53</v>
      </c>
      <c r="K7" s="147" t="s">
        <v>53</v>
      </c>
      <c r="L7" s="147" t="s">
        <v>53</v>
      </c>
      <c r="M7" s="147" t="s">
        <v>53</v>
      </c>
      <c r="N7" s="44" t="s">
        <v>53</v>
      </c>
      <c r="O7" s="44" t="s">
        <v>53</v>
      </c>
      <c r="P7" s="44" t="s">
        <v>53</v>
      </c>
      <c r="Q7" s="100" t="s">
        <v>53</v>
      </c>
    </row>
    <row r="8" spans="1:30" x14ac:dyDescent="0.2">
      <c r="B8" s="53"/>
      <c r="C8" s="54" t="s">
        <v>193</v>
      </c>
      <c r="D8" s="54" t="s">
        <v>194</v>
      </c>
      <c r="E8" s="54" t="s">
        <v>195</v>
      </c>
      <c r="F8" s="54" t="s">
        <v>196</v>
      </c>
      <c r="G8" s="53"/>
      <c r="H8" s="53"/>
      <c r="I8" s="111" t="s">
        <v>200</v>
      </c>
      <c r="J8" s="44" t="s">
        <v>201</v>
      </c>
      <c r="K8" s="44" t="s">
        <v>201</v>
      </c>
      <c r="L8" s="100" t="s">
        <v>440</v>
      </c>
      <c r="M8" s="100" t="s">
        <v>441</v>
      </c>
      <c r="N8" s="44" t="s">
        <v>201</v>
      </c>
      <c r="O8" s="44" t="s">
        <v>201</v>
      </c>
      <c r="P8" s="44" t="s">
        <v>201</v>
      </c>
      <c r="Q8" s="44" t="s">
        <v>200</v>
      </c>
    </row>
    <row r="9" spans="1:30" ht="14.25" x14ac:dyDescent="0.2">
      <c r="A9" s="55" t="s">
        <v>14</v>
      </c>
      <c r="B9" s="113"/>
      <c r="C9" s="113"/>
      <c r="D9" s="113"/>
      <c r="E9" s="113"/>
      <c r="F9" s="113"/>
      <c r="G9" s="113"/>
      <c r="H9" s="113"/>
      <c r="P9" s="105"/>
      <c r="Q9" s="105"/>
    </row>
    <row r="10" spans="1:30" x14ac:dyDescent="0.2">
      <c r="A10" s="1" t="s">
        <v>47</v>
      </c>
      <c r="B10" s="107"/>
      <c r="C10" s="107"/>
      <c r="D10" s="117">
        <f>+AC21</f>
        <v>44732.24</v>
      </c>
      <c r="E10" s="107"/>
      <c r="F10" s="107"/>
      <c r="G10" s="107"/>
      <c r="H10" s="107"/>
      <c r="I10" s="105">
        <f>SUM(B10:H10)</f>
        <v>44732.24</v>
      </c>
      <c r="P10" s="118"/>
      <c r="Q10" s="105">
        <f>+I10+SUM(J10:P10)</f>
        <v>44732.24</v>
      </c>
    </row>
    <row r="11" spans="1:30" s="105" customFormat="1" x14ac:dyDescent="0.2">
      <c r="A11" s="120" t="s">
        <v>25</v>
      </c>
      <c r="B11" s="121">
        <f>SUM(U15:U18)</f>
        <v>3435472.8999999994</v>
      </c>
      <c r="C11" s="121">
        <f t="shared" ref="C11:H11" si="0">SUM(V15:V18)</f>
        <v>1006551.6100000001</v>
      </c>
      <c r="D11" s="121">
        <f t="shared" si="0"/>
        <v>263224.28999999992</v>
      </c>
      <c r="E11" s="121">
        <f t="shared" si="0"/>
        <v>49893.780000000013</v>
      </c>
      <c r="F11" s="121">
        <f t="shared" si="0"/>
        <v>33985.990000000005</v>
      </c>
      <c r="G11" s="121">
        <f t="shared" si="0"/>
        <v>0</v>
      </c>
      <c r="H11" s="121">
        <f t="shared" si="0"/>
        <v>1005013.4</v>
      </c>
      <c r="I11" s="112">
        <f>SUM(B11:H11)</f>
        <v>5794141.9700000007</v>
      </c>
      <c r="J11" s="113" t="s">
        <v>397</v>
      </c>
      <c r="K11" s="113"/>
      <c r="L11" s="113">
        <f>Revenues!C31</f>
        <v>-1003479</v>
      </c>
      <c r="M11" s="113">
        <f>+B11*$M$4</f>
        <v>317409.58336517459</v>
      </c>
      <c r="P11" s="118"/>
      <c r="Q11" s="112">
        <f>+I11+SUM(J11:P11)</f>
        <v>5108072.5533651756</v>
      </c>
    </row>
    <row r="12" spans="1:30" s="152" customFormat="1" x14ac:dyDescent="0.2">
      <c r="A12" s="187" t="s">
        <v>26</v>
      </c>
      <c r="B12" s="188">
        <f>SUM(B10:B11)</f>
        <v>3435472.8999999994</v>
      </c>
      <c r="C12" s="188">
        <f t="shared" ref="C12:H12" si="1">SUM(C10:C11)</f>
        <v>1006551.6100000001</v>
      </c>
      <c r="D12" s="188">
        <f t="shared" si="1"/>
        <v>307956.52999999991</v>
      </c>
      <c r="E12" s="188">
        <f t="shared" si="1"/>
        <v>49893.780000000013</v>
      </c>
      <c r="F12" s="188">
        <f t="shared" si="1"/>
        <v>33985.990000000005</v>
      </c>
      <c r="G12" s="188">
        <f t="shared" si="1"/>
        <v>0</v>
      </c>
      <c r="H12" s="188">
        <f t="shared" si="1"/>
        <v>1005013.4</v>
      </c>
      <c r="I12" s="188">
        <f>SUM(B12:H12)</f>
        <v>5838874.2100000009</v>
      </c>
      <c r="J12" s="188">
        <f>SUM(J10:J11)</f>
        <v>0</v>
      </c>
      <c r="K12" s="188">
        <f t="shared" ref="K12:P12" si="2">SUM(K10:K11)</f>
        <v>0</v>
      </c>
      <c r="L12" s="188">
        <f t="shared" si="2"/>
        <v>-1003479</v>
      </c>
      <c r="M12" s="188">
        <f t="shared" si="2"/>
        <v>317409.58336517459</v>
      </c>
      <c r="N12" s="188">
        <f t="shared" si="2"/>
        <v>0</v>
      </c>
      <c r="O12" s="188">
        <f t="shared" si="2"/>
        <v>0</v>
      </c>
      <c r="P12" s="188">
        <f t="shared" si="2"/>
        <v>0</v>
      </c>
      <c r="Q12" s="188">
        <f>SUM(Q10:Q11)</f>
        <v>5152804.7933651758</v>
      </c>
      <c r="S12" s="189">
        <f>+Q12-L11</f>
        <v>6156283.7933651758</v>
      </c>
      <c r="T12" s="152" t="s">
        <v>398</v>
      </c>
      <c r="U12" s="190" t="s">
        <v>186</v>
      </c>
      <c r="V12" s="190" t="s">
        <v>187</v>
      </c>
      <c r="W12" s="190" t="s">
        <v>188</v>
      </c>
      <c r="X12" s="190" t="s">
        <v>189</v>
      </c>
      <c r="Y12" s="190" t="s">
        <v>190</v>
      </c>
      <c r="Z12" s="190" t="s">
        <v>191</v>
      </c>
      <c r="AA12" s="190" t="s">
        <v>192</v>
      </c>
      <c r="AB12" s="188"/>
      <c r="AD12" s="190" t="s">
        <v>400</v>
      </c>
    </row>
    <row r="13" spans="1:30" ht="14.25" x14ac:dyDescent="0.2">
      <c r="A13" s="55" t="s">
        <v>15</v>
      </c>
      <c r="B13" s="105"/>
      <c r="C13" s="105"/>
      <c r="D13" s="105"/>
      <c r="E13" s="105"/>
      <c r="F13" s="105"/>
      <c r="G13" s="105"/>
      <c r="H13" s="105"/>
      <c r="I13" s="122"/>
      <c r="J13" s="122"/>
      <c r="K13" s="122"/>
      <c r="L13" s="122"/>
      <c r="M13" s="122"/>
      <c r="N13" s="122"/>
      <c r="O13" s="122"/>
      <c r="P13" s="123"/>
      <c r="Q13" s="105"/>
      <c r="U13" s="156"/>
      <c r="V13" s="157" t="s">
        <v>193</v>
      </c>
      <c r="W13" s="157" t="s">
        <v>194</v>
      </c>
      <c r="X13" s="157" t="s">
        <v>195</v>
      </c>
      <c r="Y13" s="157" t="s">
        <v>196</v>
      </c>
      <c r="Z13" s="156"/>
      <c r="AA13" s="156"/>
    </row>
    <row r="14" spans="1:30" x14ac:dyDescent="0.2">
      <c r="A14" s="167" t="s">
        <v>37</v>
      </c>
      <c r="B14" s="168">
        <f>SUM(U23:U24)</f>
        <v>979620.86</v>
      </c>
      <c r="C14" s="168">
        <f t="shared" ref="C14:H14" si="3">SUM(V23:V24)</f>
        <v>264598.28000000003</v>
      </c>
      <c r="D14" s="168">
        <f t="shared" si="3"/>
        <v>138534.63</v>
      </c>
      <c r="E14" s="168">
        <f t="shared" si="3"/>
        <v>5863.91</v>
      </c>
      <c r="F14" s="168">
        <f t="shared" si="3"/>
        <v>0</v>
      </c>
      <c r="G14" s="168">
        <f t="shared" si="3"/>
        <v>0</v>
      </c>
      <c r="H14" s="168">
        <f t="shared" si="3"/>
        <v>110</v>
      </c>
      <c r="I14" s="122">
        <f t="shared" ref="I14:I20" si="4">SUM(B14:H14)</f>
        <v>1388727.68</v>
      </c>
      <c r="J14" s="122"/>
      <c r="K14" s="122"/>
      <c r="L14" s="122"/>
      <c r="M14" s="113">
        <f t="shared" ref="M14:M19" si="5">+B14*$M$4</f>
        <v>90508.951192260633</v>
      </c>
      <c r="N14" s="122"/>
      <c r="O14" s="122"/>
      <c r="P14" s="123"/>
      <c r="Q14" s="105">
        <f t="shared" ref="Q14:Q19" si="6">+I14+SUM(J14:P14)</f>
        <v>1479236.6311922607</v>
      </c>
      <c r="S14" s="119"/>
    </row>
    <row r="15" spans="1:30" x14ac:dyDescent="0.2">
      <c r="A15" s="167" t="s">
        <v>38</v>
      </c>
      <c r="B15" s="168">
        <f t="shared" ref="B15:H15" si="7">SUM(U27:U30)</f>
        <v>1184189.3799999999</v>
      </c>
      <c r="C15" s="168">
        <f t="shared" si="7"/>
        <v>382771.98000000004</v>
      </c>
      <c r="D15" s="168">
        <f t="shared" si="7"/>
        <v>1407352.65</v>
      </c>
      <c r="E15" s="168">
        <f t="shared" si="7"/>
        <v>27412.870000000003</v>
      </c>
      <c r="F15" s="168">
        <f t="shared" si="7"/>
        <v>36702.800000000003</v>
      </c>
      <c r="G15" s="168">
        <f t="shared" si="7"/>
        <v>0</v>
      </c>
      <c r="H15" s="168">
        <f t="shared" si="7"/>
        <v>39907.67</v>
      </c>
      <c r="I15" s="124">
        <f t="shared" si="4"/>
        <v>3078337.3499999996</v>
      </c>
      <c r="J15" s="124"/>
      <c r="K15" s="124">
        <f>4266+754.19+1516.2</f>
        <v>6536.39</v>
      </c>
      <c r="L15" s="124"/>
      <c r="M15" s="113">
        <f t="shared" si="5"/>
        <v>109409.40844891091</v>
      </c>
      <c r="N15" s="198">
        <v>-21583.820000000065</v>
      </c>
      <c r="P15" s="123"/>
      <c r="Q15" s="105">
        <f t="shared" si="6"/>
        <v>3172699.3284489103</v>
      </c>
      <c r="S15" s="119"/>
      <c r="T15">
        <v>1</v>
      </c>
      <c r="U15" s="105">
        <v>4806730.01</v>
      </c>
      <c r="V15" s="105">
        <v>1437228.35</v>
      </c>
      <c r="W15" s="105">
        <v>682115.82</v>
      </c>
      <c r="X15" s="105">
        <v>160334.26</v>
      </c>
      <c r="Y15" s="105">
        <v>92312.05</v>
      </c>
      <c r="AA15" s="105">
        <v>2429.4</v>
      </c>
      <c r="AB15" s="105">
        <f>SUM(U15:AA15)</f>
        <v>7181149.8899999997</v>
      </c>
    </row>
    <row r="16" spans="1:30" x14ac:dyDescent="0.2">
      <c r="A16" s="167" t="s">
        <v>16</v>
      </c>
      <c r="B16" s="168">
        <f>+U32</f>
        <v>112791.96</v>
      </c>
      <c r="C16" s="168">
        <f t="shared" ref="C16:H16" si="8">+V32</f>
        <v>41581.1</v>
      </c>
      <c r="D16" s="168">
        <f t="shared" si="8"/>
        <v>51887.03</v>
      </c>
      <c r="E16" s="168">
        <f t="shared" si="8"/>
        <v>5955.81</v>
      </c>
      <c r="F16" s="168">
        <f t="shared" si="8"/>
        <v>0</v>
      </c>
      <c r="G16" s="168">
        <f t="shared" si="8"/>
        <v>0</v>
      </c>
      <c r="H16" s="168">
        <f t="shared" si="8"/>
        <v>8205</v>
      </c>
      <c r="I16" s="124">
        <f t="shared" si="4"/>
        <v>220420.9</v>
      </c>
      <c r="J16" s="124"/>
      <c r="K16" s="124">
        <v>293.16000000000003</v>
      </c>
      <c r="L16" s="124"/>
      <c r="M16" s="113">
        <f t="shared" si="5"/>
        <v>10421.054123448754</v>
      </c>
      <c r="N16" s="122"/>
      <c r="O16" s="124"/>
      <c r="P16" s="123"/>
      <c r="Q16" s="105">
        <f t="shared" si="6"/>
        <v>231135.11412344876</v>
      </c>
      <c r="S16" s="119"/>
      <c r="T16" s="158" t="s">
        <v>412</v>
      </c>
      <c r="U16" s="105">
        <v>-1371257.11</v>
      </c>
      <c r="V16" s="105">
        <v>-430676.74</v>
      </c>
      <c r="W16" s="105">
        <v>-382703.75</v>
      </c>
      <c r="X16" s="105">
        <v>-110440.48</v>
      </c>
      <c r="Y16" s="105">
        <v>-58326.06</v>
      </c>
      <c r="AA16" s="105">
        <v>-895</v>
      </c>
      <c r="AB16" s="105">
        <f>SUM(U16:AA16)</f>
        <v>-2354299.14</v>
      </c>
    </row>
    <row r="17" spans="1:32" ht="15.6" customHeight="1" x14ac:dyDescent="0.2">
      <c r="A17" s="167" t="s">
        <v>48</v>
      </c>
      <c r="B17" s="168">
        <f t="shared" ref="B17:H17" si="9">SUM(U35:U39)</f>
        <v>319616.43</v>
      </c>
      <c r="C17" s="168">
        <f t="shared" si="9"/>
        <v>147698.52000000002</v>
      </c>
      <c r="D17" s="168">
        <f t="shared" si="9"/>
        <v>488867.18000000005</v>
      </c>
      <c r="E17" s="168">
        <f t="shared" si="9"/>
        <v>24253.699999999997</v>
      </c>
      <c r="F17" s="168">
        <f t="shared" si="9"/>
        <v>31196.63</v>
      </c>
      <c r="G17" s="168">
        <f t="shared" si="9"/>
        <v>0</v>
      </c>
      <c r="H17" s="168">
        <f t="shared" si="9"/>
        <v>78662.97</v>
      </c>
      <c r="I17" s="124">
        <f t="shared" si="4"/>
        <v>1090295.4300000002</v>
      </c>
      <c r="J17" s="124"/>
      <c r="K17" s="124">
        <v>142.80000000000001</v>
      </c>
      <c r="L17" s="124"/>
      <c r="M17" s="113">
        <f t="shared" si="5"/>
        <v>29529.94269958133</v>
      </c>
      <c r="N17" s="124"/>
      <c r="O17" s="124"/>
      <c r="P17" s="123"/>
      <c r="Q17" s="105">
        <f t="shared" si="6"/>
        <v>1119968.1726995816</v>
      </c>
      <c r="S17" s="119"/>
      <c r="T17" s="158" t="s">
        <v>419</v>
      </c>
      <c r="AA17" s="105">
        <v>1003479</v>
      </c>
      <c r="AB17" s="105">
        <f>SUM(U17:AA17)</f>
        <v>1003479</v>
      </c>
    </row>
    <row r="18" spans="1:32" x14ac:dyDescent="0.2">
      <c r="A18" s="167" t="s">
        <v>35</v>
      </c>
      <c r="B18" s="168">
        <v>0</v>
      </c>
      <c r="C18" s="168">
        <v>0</v>
      </c>
      <c r="D18" s="168">
        <v>0</v>
      </c>
      <c r="E18" s="168">
        <v>0</v>
      </c>
      <c r="F18" s="168">
        <v>0</v>
      </c>
      <c r="G18" s="168">
        <v>0</v>
      </c>
      <c r="H18" s="168">
        <v>0</v>
      </c>
      <c r="I18" s="124">
        <f t="shared" si="4"/>
        <v>0</v>
      </c>
      <c r="J18" s="124"/>
      <c r="K18" s="124"/>
      <c r="L18" s="124"/>
      <c r="M18" s="113">
        <f t="shared" si="5"/>
        <v>0</v>
      </c>
      <c r="N18" s="124"/>
      <c r="O18" s="124"/>
      <c r="P18" s="123"/>
      <c r="Q18" s="105">
        <f t="shared" si="6"/>
        <v>0</v>
      </c>
      <c r="T18" t="s">
        <v>413</v>
      </c>
      <c r="W18" s="105">
        <v>-36187.78</v>
      </c>
      <c r="AB18" s="105">
        <f>SUM(U18:AA18)</f>
        <v>-36187.78</v>
      </c>
      <c r="AC18" s="119">
        <f>SUM(AB15:AB18)</f>
        <v>5794141.9699999997</v>
      </c>
      <c r="AD18" t="s">
        <v>414</v>
      </c>
    </row>
    <row r="19" spans="1:32" x14ac:dyDescent="0.2">
      <c r="A19" s="167" t="s">
        <v>36</v>
      </c>
      <c r="B19" s="169">
        <f>+U41</f>
        <v>506155.65</v>
      </c>
      <c r="C19" s="169">
        <f t="shared" ref="C19:H19" si="10">+V41</f>
        <v>205448</v>
      </c>
      <c r="D19" s="169">
        <f t="shared" si="10"/>
        <v>200833.83</v>
      </c>
      <c r="E19" s="169">
        <f t="shared" si="10"/>
        <v>45573.919999999998</v>
      </c>
      <c r="F19" s="169">
        <f t="shared" si="10"/>
        <v>19228.11</v>
      </c>
      <c r="G19" s="169">
        <f t="shared" si="10"/>
        <v>0</v>
      </c>
      <c r="H19" s="169">
        <f t="shared" si="10"/>
        <v>2129.4899999999998</v>
      </c>
      <c r="I19" s="125">
        <f t="shared" si="4"/>
        <v>979369</v>
      </c>
      <c r="J19" s="124"/>
      <c r="K19" s="124">
        <v>100.04</v>
      </c>
      <c r="L19" s="124"/>
      <c r="M19" s="113">
        <f t="shared" si="5"/>
        <v>46764.640170623723</v>
      </c>
      <c r="N19" s="124"/>
      <c r="O19" s="124"/>
      <c r="P19" s="123"/>
      <c r="Q19" s="112">
        <f t="shared" si="6"/>
        <v>1026233.6801706237</v>
      </c>
    </row>
    <row r="20" spans="1:32" s="152" customFormat="1" x14ac:dyDescent="0.2">
      <c r="A20" s="187" t="s">
        <v>17</v>
      </c>
      <c r="B20" s="188">
        <f t="shared" ref="B20:H20" si="11">SUM(B14:B19)</f>
        <v>3102374.28</v>
      </c>
      <c r="C20" s="188">
        <f t="shared" si="11"/>
        <v>1042097.88</v>
      </c>
      <c r="D20" s="188">
        <f t="shared" si="11"/>
        <v>2287475.3199999998</v>
      </c>
      <c r="E20" s="188">
        <f t="shared" si="11"/>
        <v>109060.20999999999</v>
      </c>
      <c r="F20" s="188">
        <f t="shared" si="11"/>
        <v>87127.540000000008</v>
      </c>
      <c r="G20" s="188">
        <f t="shared" si="11"/>
        <v>0</v>
      </c>
      <c r="H20" s="188">
        <f t="shared" si="11"/>
        <v>129015.13</v>
      </c>
      <c r="I20" s="188">
        <f t="shared" si="4"/>
        <v>6757150.3599999994</v>
      </c>
      <c r="J20" s="188">
        <f t="shared" ref="J20:P20" si="12">SUM(J14:J19)</f>
        <v>0</v>
      </c>
      <c r="K20" s="188">
        <f t="shared" si="12"/>
        <v>7072.39</v>
      </c>
      <c r="L20" s="188">
        <f t="shared" si="12"/>
        <v>0</v>
      </c>
      <c r="M20" s="188">
        <f t="shared" si="12"/>
        <v>286633.99663482537</v>
      </c>
      <c r="N20" s="188"/>
      <c r="O20" s="188">
        <f t="shared" si="12"/>
        <v>0</v>
      </c>
      <c r="P20" s="188">
        <f t="shared" si="12"/>
        <v>0</v>
      </c>
      <c r="Q20" s="188">
        <f>SUM(Q14:Q19)</f>
        <v>7029272.9266348248</v>
      </c>
      <c r="S20" s="189">
        <f>6415581-Q20-J14</f>
        <v>-613691.92663482483</v>
      </c>
      <c r="T20" s="152" t="s">
        <v>416</v>
      </c>
      <c r="U20" s="188"/>
      <c r="V20" s="188"/>
      <c r="W20" s="188">
        <v>8544.4599999999991</v>
      </c>
      <c r="X20" s="188"/>
      <c r="Y20" s="188"/>
      <c r="Z20" s="188"/>
      <c r="AA20" s="188"/>
      <c r="AB20" s="188">
        <f>SUM(U20:AA20)</f>
        <v>8544.4599999999991</v>
      </c>
    </row>
    <row r="21" spans="1:32" x14ac:dyDescent="0.2">
      <c r="A21" s="34"/>
      <c r="B21" s="122"/>
      <c r="C21" s="122"/>
      <c r="D21" s="122"/>
      <c r="E21" s="122"/>
      <c r="F21" s="122"/>
      <c r="G21" s="122"/>
      <c r="H21" s="122"/>
      <c r="I21" s="122"/>
      <c r="P21" s="105"/>
      <c r="Q21" s="105"/>
      <c r="T21" t="s">
        <v>417</v>
      </c>
      <c r="W21" s="105">
        <f>-W18</f>
        <v>36187.78</v>
      </c>
      <c r="AB21" s="105">
        <f>SUM(U21:AA21)</f>
        <v>36187.78</v>
      </c>
      <c r="AC21" s="119">
        <f>SUM(AB20:AB21)</f>
        <v>44732.24</v>
      </c>
      <c r="AD21" t="s">
        <v>418</v>
      </c>
    </row>
    <row r="22" spans="1:32" ht="14.25" x14ac:dyDescent="0.2">
      <c r="A22" s="55" t="s">
        <v>18</v>
      </c>
      <c r="B22" s="105"/>
      <c r="C22" s="105"/>
      <c r="D22" s="105"/>
      <c r="E22" s="105"/>
      <c r="F22" s="105"/>
      <c r="G22" s="105"/>
      <c r="H22" s="105"/>
      <c r="P22" s="118"/>
      <c r="Q22" s="105"/>
    </row>
    <row r="23" spans="1:32" s="105" customFormat="1" x14ac:dyDescent="0.2">
      <c r="A23" s="116" t="s">
        <v>374</v>
      </c>
      <c r="B23" s="117">
        <f>SUM(U53:U59)</f>
        <v>1705800.61</v>
      </c>
      <c r="C23" s="117">
        <f t="shared" ref="C23:H23" si="13">SUM(V53:V59)</f>
        <v>533220.6</v>
      </c>
      <c r="D23" s="117">
        <f t="shared" si="13"/>
        <v>1099187.8800000001</v>
      </c>
      <c r="E23" s="117">
        <f t="shared" si="13"/>
        <v>230656.09000000003</v>
      </c>
      <c r="F23" s="117">
        <f t="shared" si="13"/>
        <v>68757.81</v>
      </c>
      <c r="G23" s="117">
        <f t="shared" si="13"/>
        <v>0</v>
      </c>
      <c r="H23" s="117">
        <f t="shared" si="13"/>
        <v>30178.1</v>
      </c>
      <c r="I23" s="113">
        <f>SUM(B23:H23)</f>
        <v>3667801.09</v>
      </c>
      <c r="J23" s="113">
        <v>92433.04</v>
      </c>
      <c r="K23" s="113"/>
      <c r="L23" s="113"/>
      <c r="M23" s="113"/>
      <c r="O23" s="148">
        <f>-540566.07-N23</f>
        <v>-540566.06999999995</v>
      </c>
      <c r="P23" s="118">
        <f>-'Governmental Funds'!K35</f>
        <v>-341563.30000000005</v>
      </c>
      <c r="Q23" s="105">
        <f>+I23+SUM(J23:P23)</f>
        <v>2878104.76</v>
      </c>
      <c r="R23" s="105" t="s">
        <v>392</v>
      </c>
      <c r="T23">
        <v>21</v>
      </c>
      <c r="U23" s="105">
        <v>979620.86</v>
      </c>
      <c r="V23" s="105">
        <v>264598.28000000003</v>
      </c>
      <c r="W23" s="105">
        <v>154163.12</v>
      </c>
      <c r="X23" s="105">
        <v>8015.68</v>
      </c>
      <c r="AA23" s="105">
        <v>7011.97</v>
      </c>
      <c r="AB23" s="105">
        <f>SUM(U23:AA23)</f>
        <v>1413409.9100000001</v>
      </c>
      <c r="AC23"/>
      <c r="AD23"/>
    </row>
    <row r="24" spans="1:32" x14ac:dyDescent="0.2">
      <c r="A24" s="1" t="s">
        <v>28</v>
      </c>
      <c r="B24" s="117">
        <v>0</v>
      </c>
      <c r="C24" s="117">
        <v>0</v>
      </c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3">
        <f>SUM(B24:H24)</f>
        <v>0</v>
      </c>
      <c r="J24" s="113"/>
      <c r="K24" s="113"/>
      <c r="L24" s="113"/>
      <c r="M24" s="113"/>
      <c r="O24" s="113"/>
      <c r="P24" s="118"/>
      <c r="Q24" s="105">
        <f>+I24+SUM(J24:P24)</f>
        <v>0</v>
      </c>
      <c r="T24" s="158" t="s">
        <v>405</v>
      </c>
      <c r="W24" s="105">
        <v>-15628.49</v>
      </c>
      <c r="X24" s="105">
        <v>-2151.77</v>
      </c>
      <c r="AA24" s="105">
        <v>-6901.97</v>
      </c>
      <c r="AB24" s="105">
        <f>SUM(U24:AA24)</f>
        <v>-24682.23</v>
      </c>
      <c r="AC24" s="119">
        <f>SUM(AB23:AB24)</f>
        <v>1388727.6800000002</v>
      </c>
      <c r="AD24" t="s">
        <v>410</v>
      </c>
    </row>
    <row r="25" spans="1:32" x14ac:dyDescent="0.2">
      <c r="A25" s="1" t="s">
        <v>197</v>
      </c>
      <c r="B25" s="117">
        <v>0</v>
      </c>
      <c r="C25" s="117">
        <v>0</v>
      </c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3">
        <f>SUM(B25:H25)</f>
        <v>0</v>
      </c>
      <c r="J25" s="113"/>
      <c r="K25" s="113"/>
      <c r="L25" s="113"/>
      <c r="M25" s="113"/>
      <c r="N25" s="113"/>
      <c r="O25" s="113"/>
      <c r="P25" s="118"/>
      <c r="Q25" s="105">
        <f>+I25+SUM(J25:P25)</f>
        <v>0</v>
      </c>
      <c r="AE25" s="105"/>
    </row>
    <row r="26" spans="1:32" x14ac:dyDescent="0.2">
      <c r="A26" s="1" t="s">
        <v>19</v>
      </c>
      <c r="B26" s="121">
        <v>0</v>
      </c>
      <c r="C26" s="121">
        <v>0</v>
      </c>
      <c r="D26" s="121">
        <v>0</v>
      </c>
      <c r="E26" s="121">
        <v>0</v>
      </c>
      <c r="F26" s="121">
        <v>0</v>
      </c>
      <c r="G26" s="121">
        <v>0</v>
      </c>
      <c r="H26" s="121">
        <v>0</v>
      </c>
      <c r="I26" s="112">
        <f>SUM(B26:H26)</f>
        <v>0</v>
      </c>
      <c r="J26" s="113"/>
      <c r="K26" s="113"/>
      <c r="L26" s="113"/>
      <c r="M26" s="113"/>
      <c r="N26" s="113"/>
      <c r="O26" s="113"/>
      <c r="P26" s="118"/>
      <c r="Q26" s="112">
        <f>+I26+SUM(J26:P26)</f>
        <v>0</v>
      </c>
    </row>
    <row r="27" spans="1:32" s="152" customFormat="1" x14ac:dyDescent="0.2">
      <c r="A27" s="187" t="s">
        <v>20</v>
      </c>
      <c r="B27" s="188">
        <f>SUM(B23:B26)</f>
        <v>1705800.61</v>
      </c>
      <c r="C27" s="188">
        <f t="shared" ref="C27:H27" si="14">SUM(C23:C26)</f>
        <v>533220.6</v>
      </c>
      <c r="D27" s="188">
        <f t="shared" si="14"/>
        <v>1099187.8800000001</v>
      </c>
      <c r="E27" s="188">
        <f t="shared" si="14"/>
        <v>230656.09000000003</v>
      </c>
      <c r="F27" s="188">
        <f t="shared" si="14"/>
        <v>68757.81</v>
      </c>
      <c r="G27" s="188">
        <f t="shared" si="14"/>
        <v>0</v>
      </c>
      <c r="H27" s="188">
        <f t="shared" si="14"/>
        <v>30178.1</v>
      </c>
      <c r="I27" s="188">
        <f>SUM(B27:H27)</f>
        <v>3667801.09</v>
      </c>
      <c r="J27" s="188">
        <f t="shared" ref="J27:P27" si="15">SUM(J23:J26)</f>
        <v>92433.04</v>
      </c>
      <c r="K27" s="188">
        <f t="shared" si="15"/>
        <v>0</v>
      </c>
      <c r="L27" s="188">
        <f t="shared" si="15"/>
        <v>0</v>
      </c>
      <c r="M27" s="188">
        <f t="shared" si="15"/>
        <v>0</v>
      </c>
      <c r="N27" s="188"/>
      <c r="O27" s="188">
        <f t="shared" si="15"/>
        <v>-540566.06999999995</v>
      </c>
      <c r="P27" s="188">
        <f t="shared" si="15"/>
        <v>-341563.30000000005</v>
      </c>
      <c r="Q27" s="188">
        <f>SUM(Q23:Q26)</f>
        <v>2878104.76</v>
      </c>
      <c r="T27" s="152">
        <v>22</v>
      </c>
      <c r="U27" s="153">
        <v>1382341.3</v>
      </c>
      <c r="V27" s="153">
        <v>457129.18</v>
      </c>
      <c r="W27" s="153">
        <v>1376410.94</v>
      </c>
      <c r="X27" s="153">
        <v>41769.08</v>
      </c>
      <c r="Y27" s="153">
        <v>38493.07</v>
      </c>
      <c r="Z27" s="153"/>
      <c r="AA27" s="153">
        <v>46044.84</v>
      </c>
      <c r="AB27" s="153">
        <f>SUM(U27:AA27)</f>
        <v>3342188.4099999997</v>
      </c>
      <c r="AE27" s="188">
        <v>3342188.41</v>
      </c>
    </row>
    <row r="28" spans="1:32" x14ac:dyDescent="0.2">
      <c r="B28" s="105"/>
      <c r="C28" s="105"/>
      <c r="D28" s="105"/>
      <c r="E28" s="105"/>
      <c r="F28" s="105"/>
      <c r="G28" s="105"/>
      <c r="H28" s="105"/>
      <c r="P28" s="118"/>
      <c r="Q28" s="105"/>
      <c r="T28" s="158" t="s">
        <v>404</v>
      </c>
      <c r="U28" s="159">
        <v>-115506.83</v>
      </c>
      <c r="V28" s="159">
        <v>-44214.03</v>
      </c>
      <c r="W28" s="159">
        <v>-70215.320000000007</v>
      </c>
      <c r="X28" s="159">
        <v>-8052.57</v>
      </c>
      <c r="Y28" s="159">
        <v>-1790.27</v>
      </c>
      <c r="Z28" s="159"/>
      <c r="AA28" s="159">
        <v>-1923.17</v>
      </c>
      <c r="AB28" s="159">
        <f>SUM(U28:AA28)</f>
        <v>-241702.19</v>
      </c>
      <c r="AC28" s="158"/>
    </row>
    <row r="29" spans="1:32" ht="14.25" x14ac:dyDescent="0.2">
      <c r="A29" s="55" t="s">
        <v>21</v>
      </c>
      <c r="B29" s="107"/>
      <c r="C29" s="107"/>
      <c r="D29" s="107"/>
      <c r="E29" s="107"/>
      <c r="F29" s="107"/>
      <c r="G29" s="107"/>
      <c r="H29" s="107"/>
      <c r="P29" s="118"/>
      <c r="Q29" s="105"/>
      <c r="T29" s="158" t="s">
        <v>406</v>
      </c>
      <c r="U29" s="159">
        <v>-82645.09</v>
      </c>
      <c r="V29" s="159">
        <v>-30143.17</v>
      </c>
      <c r="W29" s="159">
        <v>-70443.45</v>
      </c>
      <c r="X29" s="159">
        <v>-6303.64</v>
      </c>
      <c r="Y29" s="159"/>
      <c r="Z29" s="159"/>
      <c r="AA29" s="159">
        <v>-4214</v>
      </c>
      <c r="AB29" s="159">
        <f>SUM(U29:AA29)</f>
        <v>-193749.35</v>
      </c>
      <c r="AC29" s="158"/>
      <c r="AF29" t="s">
        <v>411</v>
      </c>
    </row>
    <row r="30" spans="1:32" x14ac:dyDescent="0.2">
      <c r="A30" s="1" t="s">
        <v>22</v>
      </c>
      <c r="B30" s="117">
        <v>0</v>
      </c>
      <c r="C30" s="117">
        <v>0</v>
      </c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05">
        <f>SUM(B30:H30)</f>
        <v>0</v>
      </c>
      <c r="P30" s="118"/>
      <c r="Q30" s="105">
        <f>+I30+SUM(J30:P30)</f>
        <v>0</v>
      </c>
      <c r="T30" s="158" t="s">
        <v>415</v>
      </c>
      <c r="U30" s="159"/>
      <c r="V30" s="159"/>
      <c r="W30" s="159">
        <v>171600.48</v>
      </c>
      <c r="X30" s="159"/>
      <c r="Y30" s="159"/>
      <c r="Z30" s="159"/>
      <c r="AA30" s="159"/>
      <c r="AB30" s="159">
        <f>SUM(U30:AA30)</f>
        <v>171600.48</v>
      </c>
      <c r="AC30" s="160">
        <f>SUM(AB27:AB30)</f>
        <v>3078337.3499999996</v>
      </c>
      <c r="AD30" s="158" t="s">
        <v>399</v>
      </c>
    </row>
    <row r="31" spans="1:32" x14ac:dyDescent="0.2">
      <c r="A31" s="1" t="s">
        <v>23</v>
      </c>
      <c r="B31" s="117">
        <v>0</v>
      </c>
      <c r="C31" s="117">
        <v>0</v>
      </c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05">
        <f>SUM(B31:H31)</f>
        <v>0</v>
      </c>
      <c r="P31" s="118"/>
      <c r="Q31" s="105">
        <f>+I31+SUM(J31:P31)</f>
        <v>0</v>
      </c>
    </row>
    <row r="32" spans="1:32" x14ac:dyDescent="0.2">
      <c r="A32" s="1" t="s">
        <v>24</v>
      </c>
      <c r="B32" s="121">
        <v>0</v>
      </c>
      <c r="C32" s="121">
        <v>0</v>
      </c>
      <c r="D32" s="121">
        <v>0</v>
      </c>
      <c r="E32" s="121">
        <v>0</v>
      </c>
      <c r="F32" s="121">
        <v>0</v>
      </c>
      <c r="G32" s="121">
        <v>0</v>
      </c>
      <c r="H32" s="121"/>
      <c r="I32" s="112">
        <f>SUM(B32:H32)</f>
        <v>0</v>
      </c>
      <c r="J32" s="113"/>
      <c r="K32" s="113"/>
      <c r="L32" s="113"/>
      <c r="M32" s="113"/>
      <c r="N32" s="113"/>
      <c r="O32" s="113"/>
      <c r="P32" s="118"/>
      <c r="Q32" s="112">
        <f>+I32+SUM(J32:P32)</f>
        <v>0</v>
      </c>
      <c r="T32">
        <v>23</v>
      </c>
      <c r="U32" s="164">
        <v>112791.96</v>
      </c>
      <c r="V32" s="164">
        <v>41581.1</v>
      </c>
      <c r="W32" s="164">
        <v>51887.03</v>
      </c>
      <c r="X32" s="164">
        <v>5955.81</v>
      </c>
      <c r="Y32" s="164">
        <v>0</v>
      </c>
      <c r="Z32" s="164">
        <v>0</v>
      </c>
      <c r="AA32" s="164">
        <v>8205</v>
      </c>
      <c r="AB32" s="105">
        <f>SUM(U32:AA32)</f>
        <v>220420.9</v>
      </c>
      <c r="AC32" s="119">
        <f>+AB32</f>
        <v>220420.9</v>
      </c>
      <c r="AD32" t="s">
        <v>402</v>
      </c>
      <c r="AE32" s="119"/>
    </row>
    <row r="33" spans="1:30" s="152" customFormat="1" x14ac:dyDescent="0.2">
      <c r="A33" s="187" t="s">
        <v>27</v>
      </c>
      <c r="B33" s="188">
        <f>SUM(B29:B32)</f>
        <v>0</v>
      </c>
      <c r="C33" s="188">
        <f t="shared" ref="C33:H33" si="16">SUM(C29:C32)</f>
        <v>0</v>
      </c>
      <c r="D33" s="188">
        <f t="shared" si="16"/>
        <v>0</v>
      </c>
      <c r="E33" s="188">
        <f t="shared" si="16"/>
        <v>0</v>
      </c>
      <c r="F33" s="188">
        <f t="shared" si="16"/>
        <v>0</v>
      </c>
      <c r="G33" s="188">
        <f t="shared" si="16"/>
        <v>0</v>
      </c>
      <c r="H33" s="188">
        <f t="shared" si="16"/>
        <v>0</v>
      </c>
      <c r="I33" s="188">
        <f>SUM(B33:H33)</f>
        <v>0</v>
      </c>
      <c r="J33" s="188"/>
      <c r="K33" s="188"/>
      <c r="L33" s="188"/>
      <c r="M33" s="188"/>
      <c r="N33" s="188"/>
      <c r="O33" s="188"/>
      <c r="P33" s="191"/>
      <c r="Q33" s="188">
        <f>SUM(Q30:Q32)</f>
        <v>0</v>
      </c>
      <c r="U33" s="188"/>
      <c r="V33" s="188"/>
      <c r="W33" s="188"/>
      <c r="X33" s="188"/>
      <c r="Y33" s="188"/>
      <c r="Z33" s="188"/>
      <c r="AA33" s="188"/>
      <c r="AB33" s="188"/>
    </row>
    <row r="34" spans="1:30" x14ac:dyDescent="0.2">
      <c r="B34" s="105"/>
      <c r="C34" s="105"/>
      <c r="D34" s="105"/>
      <c r="E34" s="105"/>
      <c r="F34" s="105"/>
      <c r="G34" s="105"/>
      <c r="H34" s="105"/>
      <c r="P34" s="118"/>
      <c r="Q34" s="105"/>
    </row>
    <row r="35" spans="1:30" x14ac:dyDescent="0.2">
      <c r="A35" s="8" t="s">
        <v>39</v>
      </c>
      <c r="B35" s="105"/>
      <c r="C35" s="105"/>
      <c r="D35" s="105"/>
      <c r="E35" s="105"/>
      <c r="F35" s="105"/>
      <c r="G35" s="107"/>
      <c r="H35" s="105"/>
      <c r="P35" s="118"/>
      <c r="Q35" s="105"/>
      <c r="T35" s="161">
        <v>25</v>
      </c>
      <c r="U35" s="162">
        <v>377240.31</v>
      </c>
      <c r="V35" s="162">
        <v>163689.79</v>
      </c>
      <c r="W35" s="162">
        <v>306399</v>
      </c>
      <c r="X35" s="162">
        <v>125246.05</v>
      </c>
      <c r="Y35" s="162">
        <v>31196.63</v>
      </c>
      <c r="Z35" s="162"/>
      <c r="AA35" s="162">
        <v>8916.9500000000007</v>
      </c>
      <c r="AB35" s="162">
        <f>SUM(U35:AA35)</f>
        <v>1012688.73</v>
      </c>
      <c r="AC35" s="161"/>
    </row>
    <row r="36" spans="1:30" x14ac:dyDescent="0.2">
      <c r="A36" s="1" t="s">
        <v>51</v>
      </c>
      <c r="B36" s="105"/>
      <c r="C36" s="105"/>
      <c r="D36" s="105"/>
      <c r="E36" s="105"/>
      <c r="F36" s="105"/>
      <c r="G36" s="127">
        <v>0</v>
      </c>
      <c r="H36" s="105"/>
      <c r="I36" s="114">
        <f>SUM(G36)</f>
        <v>0</v>
      </c>
      <c r="J36" s="114"/>
      <c r="K36" s="114"/>
      <c r="L36" s="114"/>
      <c r="M36" s="114"/>
      <c r="N36" s="114"/>
      <c r="O36" s="114"/>
      <c r="P36" s="118"/>
      <c r="Q36" s="105">
        <f>+I36+SUM(J36:P36)</f>
        <v>0</v>
      </c>
      <c r="T36" s="161">
        <v>27</v>
      </c>
      <c r="U36" s="162"/>
      <c r="V36" s="162"/>
      <c r="W36" s="162"/>
      <c r="X36" s="162"/>
      <c r="Y36" s="162"/>
      <c r="Z36" s="162"/>
      <c r="AA36" s="162">
        <v>72597.03</v>
      </c>
      <c r="AB36" s="162">
        <f>SUM(U36:AA36)</f>
        <v>72597.03</v>
      </c>
      <c r="AC36" s="161"/>
    </row>
    <row r="37" spans="1:30" x14ac:dyDescent="0.2">
      <c r="A37" s="1" t="s">
        <v>52</v>
      </c>
      <c r="B37" s="128"/>
      <c r="C37" s="128"/>
      <c r="D37" s="128"/>
      <c r="E37" s="128"/>
      <c r="F37" s="128"/>
      <c r="G37" s="121">
        <v>0</v>
      </c>
      <c r="H37" s="128"/>
      <c r="I37" s="115">
        <f>SUM(G37)</f>
        <v>0</v>
      </c>
      <c r="J37" s="114"/>
      <c r="K37" s="114"/>
      <c r="L37" s="114"/>
      <c r="M37" s="114"/>
      <c r="N37" s="114"/>
      <c r="O37" s="114"/>
      <c r="P37" s="118"/>
      <c r="Q37" s="112">
        <f>+I37+SUM(J37:P37)</f>
        <v>0</v>
      </c>
      <c r="T37" s="166" t="s">
        <v>422</v>
      </c>
      <c r="U37" s="162">
        <v>-57623.88</v>
      </c>
      <c r="V37" s="162">
        <v>-15991.27</v>
      </c>
      <c r="W37" s="162">
        <v>-197596</v>
      </c>
      <c r="X37" s="162">
        <v>-100992.35</v>
      </c>
      <c r="Y37" s="162"/>
      <c r="Z37" s="162"/>
      <c r="AA37" s="162"/>
      <c r="AB37" s="162">
        <f>SUM(U37:AA37)</f>
        <v>-372203.5</v>
      </c>
      <c r="AC37" s="161"/>
    </row>
    <row r="38" spans="1:30" s="152" customFormat="1" x14ac:dyDescent="0.2">
      <c r="A38" s="192" t="s">
        <v>40</v>
      </c>
      <c r="B38" s="188"/>
      <c r="C38" s="188"/>
      <c r="D38" s="193"/>
      <c r="E38" s="188"/>
      <c r="F38" s="188"/>
      <c r="G38" s="194">
        <f>SUM(G36:G37)</f>
        <v>0</v>
      </c>
      <c r="H38" s="188"/>
      <c r="I38" s="195">
        <f>SUM(G38)</f>
        <v>0</v>
      </c>
      <c r="J38" s="195"/>
      <c r="K38" s="195"/>
      <c r="L38" s="195"/>
      <c r="M38" s="195"/>
      <c r="N38" s="195"/>
      <c r="O38" s="195"/>
      <c r="P38" s="191"/>
      <c r="Q38" s="188">
        <f>SUM(Q36:Q37)</f>
        <v>0</v>
      </c>
      <c r="T38" s="196" t="s">
        <v>421</v>
      </c>
      <c r="U38" s="153"/>
      <c r="V38" s="153"/>
      <c r="W38" s="153"/>
      <c r="X38" s="153"/>
      <c r="Y38" s="153"/>
      <c r="Z38" s="153"/>
      <c r="AA38" s="153">
        <f>-AA54</f>
        <v>-2851.01</v>
      </c>
      <c r="AB38" s="153">
        <f>SUM(U38:AA38)</f>
        <v>-2851.01</v>
      </c>
    </row>
    <row r="39" spans="1:30" x14ac:dyDescent="0.2">
      <c r="B39" s="105"/>
      <c r="C39" s="105"/>
      <c r="D39" s="105"/>
      <c r="E39" s="105"/>
      <c r="F39" s="105"/>
      <c r="G39" s="105"/>
      <c r="H39" s="105"/>
      <c r="P39" s="118"/>
      <c r="Q39" s="105"/>
      <c r="T39" s="161">
        <v>41</v>
      </c>
      <c r="U39" s="162"/>
      <c r="V39" s="162"/>
      <c r="W39" s="162">
        <f>+W49</f>
        <v>380064.18000000005</v>
      </c>
      <c r="X39" s="162"/>
      <c r="Y39" s="162"/>
      <c r="Z39" s="162"/>
      <c r="AA39" s="162"/>
      <c r="AB39" s="162">
        <f>SUM(U39:AA39)</f>
        <v>380064.18000000005</v>
      </c>
      <c r="AC39" s="163">
        <f>SUM(AB35:AB39)</f>
        <v>1090295.4300000002</v>
      </c>
      <c r="AD39" s="161" t="s">
        <v>401</v>
      </c>
    </row>
    <row r="40" spans="1:30" ht="13.5" thickBot="1" x14ac:dyDescent="0.25">
      <c r="A40" t="s">
        <v>55</v>
      </c>
      <c r="B40" s="105"/>
      <c r="C40" s="105"/>
      <c r="D40" s="105"/>
      <c r="E40" s="105"/>
      <c r="F40" s="105"/>
      <c r="G40" s="105"/>
      <c r="H40" s="105"/>
      <c r="I40" s="109">
        <f>+I12+I20+I27+I33+I38</f>
        <v>16263825.66</v>
      </c>
      <c r="J40" s="109">
        <f t="shared" ref="J40:P40" si="17">+J12+J20+J27+J33+J38</f>
        <v>92433.04</v>
      </c>
      <c r="K40" s="109">
        <f t="shared" si="17"/>
        <v>7072.39</v>
      </c>
      <c r="L40" s="109">
        <f t="shared" si="17"/>
        <v>-1003479</v>
      </c>
      <c r="M40" s="109">
        <f t="shared" si="17"/>
        <v>604043.57999999996</v>
      </c>
      <c r="N40" s="109">
        <f t="shared" si="17"/>
        <v>0</v>
      </c>
      <c r="O40" s="109">
        <f>+O12+O20+O27+O33+O38</f>
        <v>-540566.06999999995</v>
      </c>
      <c r="P40" s="109">
        <f t="shared" si="17"/>
        <v>-341563.30000000005</v>
      </c>
      <c r="Q40" s="109">
        <f>+Q12+Q20+Q27+Q33+Q38</f>
        <v>15060182.48</v>
      </c>
      <c r="S40" s="119">
        <f>14857357-Q40</f>
        <v>-202825.48000000045</v>
      </c>
    </row>
    <row r="41" spans="1:30" ht="13.5" thickTop="1" x14ac:dyDescent="0.2">
      <c r="B41" s="105"/>
      <c r="C41" s="105"/>
      <c r="D41" s="105"/>
      <c r="E41" s="105"/>
      <c r="F41" s="105"/>
      <c r="G41" s="105"/>
      <c r="H41" s="105"/>
      <c r="P41" s="105"/>
      <c r="Q41" s="105"/>
      <c r="S41" s="119"/>
      <c r="T41">
        <v>26</v>
      </c>
      <c r="U41" s="105">
        <v>506155.65</v>
      </c>
      <c r="V41" s="105">
        <v>205448</v>
      </c>
      <c r="W41" s="105">
        <v>200833.83</v>
      </c>
      <c r="X41" s="105">
        <v>45573.919999999998</v>
      </c>
      <c r="Y41" s="105">
        <v>19228.11</v>
      </c>
      <c r="AA41" s="105">
        <v>2129.4899999999998</v>
      </c>
      <c r="AB41" s="105">
        <f>SUM(U41:AA41)</f>
        <v>979369</v>
      </c>
      <c r="AC41" s="105">
        <f>+AB41</f>
        <v>979369</v>
      </c>
      <c r="AD41" s="130" t="s">
        <v>427</v>
      </c>
    </row>
    <row r="42" spans="1:30" x14ac:dyDescent="0.2">
      <c r="B42" s="105"/>
      <c r="C42" s="105"/>
      <c r="D42" s="105"/>
      <c r="E42" s="105"/>
      <c r="F42" s="105"/>
      <c r="G42" s="105"/>
      <c r="H42" s="105"/>
      <c r="P42" s="105"/>
      <c r="Q42" s="105"/>
    </row>
    <row r="43" spans="1:30" x14ac:dyDescent="0.2">
      <c r="B43" s="105"/>
      <c r="C43" s="105"/>
      <c r="D43" s="105"/>
      <c r="E43" s="105"/>
      <c r="F43" s="105"/>
      <c r="G43" s="105"/>
      <c r="H43" s="105"/>
      <c r="P43" s="130" t="s">
        <v>375</v>
      </c>
      <c r="Q43" s="105"/>
    </row>
    <row r="44" spans="1:30" x14ac:dyDescent="0.2">
      <c r="B44" s="105"/>
      <c r="C44" s="105"/>
      <c r="D44" s="105"/>
      <c r="E44" s="105"/>
      <c r="F44" s="105"/>
      <c r="G44" s="105"/>
      <c r="H44" s="105"/>
      <c r="I44" s="105" t="s">
        <v>347</v>
      </c>
      <c r="P44" s="105"/>
      <c r="Q44" s="105" t="s">
        <v>345</v>
      </c>
    </row>
    <row r="45" spans="1:30" x14ac:dyDescent="0.2">
      <c r="B45" s="105"/>
      <c r="C45" s="105"/>
      <c r="D45" s="105"/>
      <c r="E45" s="105"/>
      <c r="F45" s="105"/>
      <c r="G45" s="105"/>
      <c r="H45" s="105"/>
      <c r="I45" s="105" t="s">
        <v>348</v>
      </c>
      <c r="P45" s="105"/>
      <c r="Q45" s="105" t="s">
        <v>334</v>
      </c>
      <c r="T45">
        <v>41</v>
      </c>
      <c r="W45" s="105">
        <v>521038.89</v>
      </c>
    </row>
    <row r="46" spans="1:30" x14ac:dyDescent="0.2">
      <c r="I46" s="105" t="s">
        <v>349</v>
      </c>
      <c r="Q46" t="s">
        <v>346</v>
      </c>
      <c r="T46" s="158" t="s">
        <v>407</v>
      </c>
      <c r="W46" s="105">
        <v>-8325</v>
      </c>
    </row>
    <row r="47" spans="1:30" x14ac:dyDescent="0.2">
      <c r="I47" s="105" t="s">
        <v>351</v>
      </c>
      <c r="Q47" t="s">
        <v>342</v>
      </c>
      <c r="T47" s="158" t="s">
        <v>408</v>
      </c>
      <c r="W47" s="105">
        <v>-4975.47</v>
      </c>
    </row>
    <row r="48" spans="1:30" ht="15" x14ac:dyDescent="0.35">
      <c r="I48" s="105" t="s">
        <v>350</v>
      </c>
      <c r="Q48" t="s">
        <v>343</v>
      </c>
      <c r="T48" s="158" t="s">
        <v>409</v>
      </c>
      <c r="W48" s="165">
        <v>-127674.24000000001</v>
      </c>
    </row>
    <row r="49" spans="9:30" x14ac:dyDescent="0.2">
      <c r="I49" s="105" t="s">
        <v>352</v>
      </c>
      <c r="Q49" t="s">
        <v>344</v>
      </c>
      <c r="W49" s="105">
        <f>SUM(W45:W48)</f>
        <v>380064.18000000005</v>
      </c>
    </row>
    <row r="50" spans="9:30" x14ac:dyDescent="0.2">
      <c r="I50" s="105" t="s">
        <v>353</v>
      </c>
    </row>
    <row r="51" spans="9:30" x14ac:dyDescent="0.2">
      <c r="I51" s="105" t="s">
        <v>354</v>
      </c>
    </row>
    <row r="52" spans="9:30" x14ac:dyDescent="0.2">
      <c r="I52" s="105" t="s">
        <v>356</v>
      </c>
      <c r="T52" s="8" t="s">
        <v>420</v>
      </c>
    </row>
    <row r="53" spans="9:30" x14ac:dyDescent="0.2">
      <c r="I53" s="105" t="s">
        <v>355</v>
      </c>
      <c r="T53">
        <v>28</v>
      </c>
      <c r="U53" s="105">
        <v>1544387.82</v>
      </c>
      <c r="V53" s="105">
        <v>490882.04</v>
      </c>
      <c r="W53" s="105">
        <v>793817.8</v>
      </c>
      <c r="X53" s="105">
        <v>221637.17</v>
      </c>
      <c r="Y53" s="105">
        <v>60116.33</v>
      </c>
      <c r="AA53" s="105">
        <v>9720.14</v>
      </c>
      <c r="AB53" s="105">
        <f t="shared" ref="AB53:AB59" si="18">SUM(U53:AA53)</f>
        <v>3120561.3000000003</v>
      </c>
    </row>
    <row r="54" spans="9:30" x14ac:dyDescent="0.2">
      <c r="T54" s="8" t="s">
        <v>421</v>
      </c>
      <c r="AA54" s="105">
        <v>2851.01</v>
      </c>
      <c r="AB54" s="105">
        <f t="shared" si="18"/>
        <v>2851.01</v>
      </c>
      <c r="AC54" s="119"/>
    </row>
    <row r="55" spans="9:30" x14ac:dyDescent="0.2">
      <c r="T55">
        <v>92</v>
      </c>
      <c r="U55" s="105">
        <v>78767.7</v>
      </c>
      <c r="V55" s="105">
        <v>12195.39</v>
      </c>
      <c r="W55" s="105">
        <v>226601.63</v>
      </c>
      <c r="X55" s="105">
        <v>2715.28</v>
      </c>
      <c r="Y55" s="105">
        <v>8641.48</v>
      </c>
      <c r="AA55" s="105">
        <v>1154.95</v>
      </c>
      <c r="AB55" s="105">
        <f t="shared" si="18"/>
        <v>330076.43</v>
      </c>
      <c r="AC55" s="119"/>
    </row>
    <row r="56" spans="9:30" x14ac:dyDescent="0.2">
      <c r="T56" s="8" t="s">
        <v>425</v>
      </c>
      <c r="AA56" s="105">
        <v>12228</v>
      </c>
      <c r="AB56" s="105">
        <f t="shared" si="18"/>
        <v>12228</v>
      </c>
      <c r="AC56" s="119"/>
    </row>
    <row r="57" spans="9:30" x14ac:dyDescent="0.2">
      <c r="T57">
        <v>95</v>
      </c>
      <c r="AA57" s="105">
        <v>10</v>
      </c>
      <c r="AB57" s="105">
        <f t="shared" si="18"/>
        <v>10</v>
      </c>
      <c r="AC57" s="119"/>
    </row>
    <row r="58" spans="9:30" x14ac:dyDescent="0.2">
      <c r="T58">
        <v>66</v>
      </c>
      <c r="U58" s="105">
        <f>-U29</f>
        <v>82645.09</v>
      </c>
      <c r="V58" s="105">
        <f t="shared" ref="V58:AA58" si="19">-V29</f>
        <v>30143.17</v>
      </c>
      <c r="W58" s="105">
        <f t="shared" si="19"/>
        <v>70443.45</v>
      </c>
      <c r="X58" s="105">
        <f t="shared" si="19"/>
        <v>6303.64</v>
      </c>
      <c r="Y58" s="105">
        <f t="shared" si="19"/>
        <v>0</v>
      </c>
      <c r="Z58" s="105">
        <f t="shared" si="19"/>
        <v>0</v>
      </c>
      <c r="AA58" s="105">
        <f t="shared" si="19"/>
        <v>4214</v>
      </c>
      <c r="AB58" s="105">
        <f t="shared" si="18"/>
        <v>193749.35</v>
      </c>
    </row>
    <row r="59" spans="9:30" x14ac:dyDescent="0.2">
      <c r="T59" s="8" t="s">
        <v>426</v>
      </c>
      <c r="W59" s="105">
        <f>-W46</f>
        <v>8325</v>
      </c>
      <c r="AB59" s="105">
        <f t="shared" si="18"/>
        <v>8325</v>
      </c>
      <c r="AC59" s="119">
        <f>SUM(AB53:AB59)</f>
        <v>3667801.0900000003</v>
      </c>
      <c r="AD59" s="8" t="s">
        <v>424</v>
      </c>
    </row>
    <row r="61" spans="9:30" x14ac:dyDescent="0.2">
      <c r="AC61" s="105">
        <f>SUM(AC10:AC60)</f>
        <v>16263825.66</v>
      </c>
    </row>
    <row r="62" spans="9:30" x14ac:dyDescent="0.2">
      <c r="AC62" s="105">
        <v>16263825.66</v>
      </c>
      <c r="AD62" s="8" t="s">
        <v>423</v>
      </c>
    </row>
    <row r="63" spans="9:30" x14ac:dyDescent="0.2">
      <c r="AC63" s="105">
        <f>+AC61-AC62</f>
        <v>0</v>
      </c>
    </row>
  </sheetData>
  <phoneticPr fontId="15" type="noConversion"/>
  <printOptions gridLines="1"/>
  <pageMargins left="0.25" right="0.25" top="0.75" bottom="0.75" header="0.3" footer="0.3"/>
  <pageSetup scale="49" fitToHeight="0" orientation="landscape" cellComments="atEnd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3"/>
  <sheetViews>
    <sheetView workbookViewId="0">
      <selection activeCell="D25" sqref="D25"/>
    </sheetView>
  </sheetViews>
  <sheetFormatPr defaultRowHeight="12.75" x14ac:dyDescent="0.2"/>
  <cols>
    <col min="1" max="1" width="31" customWidth="1"/>
    <col min="2" max="2" width="18.85546875" customWidth="1"/>
    <col min="3" max="4" width="18.42578125" customWidth="1"/>
  </cols>
  <sheetData>
    <row r="1" spans="1:3" ht="18" x14ac:dyDescent="0.25">
      <c r="A1" s="45" t="s">
        <v>49</v>
      </c>
      <c r="B1" s="50" t="str">
        <f>'Signature Page'!$B$10</f>
        <v># 7</v>
      </c>
    </row>
    <row r="2" spans="1:3" ht="18" x14ac:dyDescent="0.25">
      <c r="A2" s="6" t="s">
        <v>50</v>
      </c>
      <c r="B2" s="30" t="str">
        <f>Revenues!B2</f>
        <v>2015-16</v>
      </c>
    </row>
    <row r="4" spans="1:3" ht="18" x14ac:dyDescent="0.25">
      <c r="B4" s="56" t="s">
        <v>0</v>
      </c>
    </row>
    <row r="5" spans="1:3" ht="15.75" x14ac:dyDescent="0.25">
      <c r="B5" s="52" t="s">
        <v>229</v>
      </c>
    </row>
    <row r="6" spans="1:3" x14ac:dyDescent="0.2">
      <c r="C6" s="57"/>
    </row>
    <row r="7" spans="1:3" x14ac:dyDescent="0.2">
      <c r="A7" t="s">
        <v>230</v>
      </c>
      <c r="C7" s="57"/>
    </row>
    <row r="8" spans="1:3" x14ac:dyDescent="0.2">
      <c r="A8" t="s">
        <v>234</v>
      </c>
      <c r="C8" s="61">
        <v>0</v>
      </c>
    </row>
    <row r="9" spans="1:3" x14ac:dyDescent="0.2">
      <c r="A9" t="s">
        <v>235</v>
      </c>
      <c r="C9" s="61">
        <v>0</v>
      </c>
    </row>
    <row r="10" spans="1:3" x14ac:dyDescent="0.2">
      <c r="A10" t="s">
        <v>233</v>
      </c>
      <c r="C10" s="62">
        <f>-100401.57+102282.35</f>
        <v>1880.7799999999988</v>
      </c>
    </row>
    <row r="11" spans="1:3" x14ac:dyDescent="0.2">
      <c r="C11" s="59"/>
    </row>
    <row r="12" spans="1:3" x14ac:dyDescent="0.2">
      <c r="C12" s="58">
        <f>SUM(C8:C10)</f>
        <v>1880.7799999999988</v>
      </c>
    </row>
    <row r="13" spans="1:3" x14ac:dyDescent="0.2">
      <c r="C13" s="57"/>
    </row>
    <row r="14" spans="1:3" x14ac:dyDescent="0.2">
      <c r="A14" t="s">
        <v>231</v>
      </c>
      <c r="C14" s="57"/>
    </row>
    <row r="15" spans="1:3" x14ac:dyDescent="0.2">
      <c r="A15" t="s">
        <v>236</v>
      </c>
      <c r="C15" s="62">
        <v>0</v>
      </c>
    </row>
    <row r="16" spans="1:3" x14ac:dyDescent="0.2">
      <c r="C16" s="57"/>
    </row>
    <row r="17" spans="1:3" x14ac:dyDescent="0.2">
      <c r="A17" t="s">
        <v>232</v>
      </c>
      <c r="C17" s="57">
        <f>+C12-C15</f>
        <v>1880.7799999999988</v>
      </c>
    </row>
    <row r="18" spans="1:3" x14ac:dyDescent="0.2">
      <c r="C18" s="57"/>
    </row>
    <row r="19" spans="1:3" x14ac:dyDescent="0.2">
      <c r="A19" t="s">
        <v>358</v>
      </c>
      <c r="C19" s="62">
        <v>100401.57</v>
      </c>
    </row>
    <row r="20" spans="1:3" x14ac:dyDescent="0.2">
      <c r="C20" s="57"/>
    </row>
    <row r="21" spans="1:3" ht="13.5" thickBot="1" x14ac:dyDescent="0.25">
      <c r="A21" t="s">
        <v>359</v>
      </c>
      <c r="C21" s="60">
        <f>+C17+C19</f>
        <v>102282.35</v>
      </c>
    </row>
    <row r="22" spans="1:3" ht="13.5" thickTop="1" x14ac:dyDescent="0.2">
      <c r="C22" s="57"/>
    </row>
    <row r="23" spans="1:3" x14ac:dyDescent="0.2">
      <c r="C23" s="57"/>
    </row>
  </sheetData>
  <sheetProtection selectLockedCells="1"/>
  <phoneticPr fontId="1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opLeftCell="A8" workbookViewId="0">
      <pane xSplit="2" ySplit="5" topLeftCell="C13" activePane="bottomRight" state="frozen"/>
      <selection activeCell="A8" sqref="A8"/>
      <selection pane="topRight" activeCell="C8" sqref="C8"/>
      <selection pane="bottomLeft" activeCell="A13" sqref="A13"/>
      <selection pane="bottomRight" activeCell="J40" sqref="J40"/>
    </sheetView>
  </sheetViews>
  <sheetFormatPr defaultRowHeight="12.75" x14ac:dyDescent="0.2"/>
  <cols>
    <col min="1" max="1" width="19.5703125" customWidth="1"/>
    <col min="3" max="3" width="9" bestFit="1" customWidth="1"/>
    <col min="4" max="5" width="11.42578125" bestFit="1" customWidth="1"/>
    <col min="6" max="6" width="12.140625" bestFit="1" customWidth="1"/>
    <col min="7" max="7" width="11.140625" bestFit="1" customWidth="1"/>
    <col min="8" max="8" width="12.140625" bestFit="1" customWidth="1"/>
    <col min="9" max="9" width="10.42578125" bestFit="1" customWidth="1"/>
    <col min="10" max="10" width="11.7109375" bestFit="1" customWidth="1"/>
    <col min="11" max="11" width="12.140625" bestFit="1" customWidth="1"/>
    <col min="12" max="12" width="10.42578125" bestFit="1" customWidth="1"/>
    <col min="14" max="14" width="12.28515625" bestFit="1" customWidth="1"/>
    <col min="15" max="15" width="20.28515625" customWidth="1"/>
  </cols>
  <sheetData>
    <row r="1" spans="1:17" ht="18" x14ac:dyDescent="0.25">
      <c r="A1" s="199" t="s">
        <v>49</v>
      </c>
      <c r="B1" s="200" t="str">
        <f>'[1]Signature Page'!$B$10</f>
        <v># 7</v>
      </c>
    </row>
    <row r="2" spans="1:17" ht="18" x14ac:dyDescent="0.25">
      <c r="A2" s="6" t="s">
        <v>50</v>
      </c>
      <c r="B2" s="30" t="s">
        <v>364</v>
      </c>
    </row>
    <row r="4" spans="1:17" ht="18" x14ac:dyDescent="0.25">
      <c r="H4" s="97" t="s">
        <v>240</v>
      </c>
    </row>
    <row r="5" spans="1:17" ht="18" x14ac:dyDescent="0.25">
      <c r="H5" s="97" t="s">
        <v>319</v>
      </c>
    </row>
    <row r="6" spans="1:17" ht="18" x14ac:dyDescent="0.25">
      <c r="H6" s="97" t="s">
        <v>298</v>
      </c>
    </row>
    <row r="8" spans="1:17" x14ac:dyDescent="0.2">
      <c r="D8">
        <v>770</v>
      </c>
      <c r="E8">
        <v>773</v>
      </c>
      <c r="F8">
        <v>270000</v>
      </c>
      <c r="G8" s="8" t="s">
        <v>380</v>
      </c>
      <c r="H8" s="8">
        <v>775</v>
      </c>
      <c r="I8" s="8" t="s">
        <v>381</v>
      </c>
      <c r="J8" s="8" t="s">
        <v>383</v>
      </c>
      <c r="K8" s="8" t="s">
        <v>382</v>
      </c>
    </row>
    <row r="9" spans="1:17" x14ac:dyDescent="0.2">
      <c r="I9" s="4"/>
      <c r="J9" s="4"/>
    </row>
    <row r="10" spans="1:17" x14ac:dyDescent="0.2">
      <c r="C10" s="4"/>
      <c r="D10" s="4"/>
      <c r="E10" s="4"/>
      <c r="H10" s="4"/>
      <c r="I10" s="4" t="s">
        <v>306</v>
      </c>
      <c r="J10" s="4"/>
      <c r="L10" s="4" t="s">
        <v>192</v>
      </c>
    </row>
    <row r="11" spans="1:17" x14ac:dyDescent="0.2">
      <c r="C11" s="131" t="s">
        <v>300</v>
      </c>
      <c r="D11" s="4"/>
      <c r="E11" s="4"/>
      <c r="F11" s="4"/>
      <c r="G11" s="4"/>
      <c r="H11" s="4" t="s">
        <v>311</v>
      </c>
      <c r="I11" s="4" t="s">
        <v>307</v>
      </c>
      <c r="J11" s="4"/>
      <c r="K11" s="99"/>
      <c r="L11" s="4" t="s">
        <v>311</v>
      </c>
    </row>
    <row r="12" spans="1:17" x14ac:dyDescent="0.2">
      <c r="C12" s="132" t="s">
        <v>301</v>
      </c>
      <c r="D12" s="98" t="s">
        <v>302</v>
      </c>
      <c r="E12" s="98" t="s">
        <v>303</v>
      </c>
      <c r="F12" s="98" t="s">
        <v>304</v>
      </c>
      <c r="G12" s="98" t="s">
        <v>305</v>
      </c>
      <c r="H12" s="98" t="s">
        <v>313</v>
      </c>
      <c r="I12" s="98" t="s">
        <v>308</v>
      </c>
      <c r="J12" s="98" t="s">
        <v>309</v>
      </c>
      <c r="K12" s="98" t="s">
        <v>310</v>
      </c>
      <c r="L12" s="98" t="s">
        <v>312</v>
      </c>
      <c r="N12" s="98" t="s">
        <v>255</v>
      </c>
    </row>
    <row r="13" spans="1:17" x14ac:dyDescent="0.2">
      <c r="C13" s="136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</row>
    <row r="14" spans="1:17" x14ac:dyDescent="0.2">
      <c r="A14" s="2" t="s">
        <v>256</v>
      </c>
      <c r="C14" s="136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</row>
    <row r="15" spans="1:17" x14ac:dyDescent="0.2">
      <c r="A15" s="8" t="s">
        <v>293</v>
      </c>
      <c r="C15" s="136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</row>
    <row r="16" spans="1:17" x14ac:dyDescent="0.2">
      <c r="A16" s="8" t="s">
        <v>294</v>
      </c>
      <c r="C16" s="136"/>
      <c r="D16" s="137">
        <f>523459.67-I16+0.01-132038+0.3+8752</f>
        <v>382215.3</v>
      </c>
      <c r="E16" s="137">
        <v>84155</v>
      </c>
      <c r="F16" s="137">
        <v>48778</v>
      </c>
      <c r="G16" s="137">
        <v>17500</v>
      </c>
      <c r="H16" s="137">
        <f>1545+189708</f>
        <v>191253</v>
      </c>
      <c r="I16" s="137">
        <f>9206.68+8752</f>
        <v>17958.68</v>
      </c>
      <c r="J16" s="137">
        <v>3704</v>
      </c>
      <c r="K16" s="137">
        <v>2070</v>
      </c>
      <c r="L16" s="137"/>
      <c r="M16" s="137"/>
      <c r="N16" s="105">
        <f>SUM(C16:L16)</f>
        <v>747633.9800000001</v>
      </c>
      <c r="O16" s="137"/>
      <c r="P16" s="137"/>
      <c r="Q16" s="137"/>
    </row>
    <row r="17" spans="1:17" x14ac:dyDescent="0.2">
      <c r="A17" s="8" t="s">
        <v>296</v>
      </c>
      <c r="C17" s="136"/>
      <c r="D17" s="137">
        <f>50767.26+440</f>
        <v>51207.26</v>
      </c>
      <c r="E17" s="137"/>
      <c r="F17" s="137"/>
      <c r="G17" s="137"/>
      <c r="H17" s="137"/>
      <c r="I17" s="137"/>
      <c r="J17" s="137"/>
      <c r="K17" s="137"/>
      <c r="L17" s="137"/>
      <c r="M17" s="137"/>
      <c r="N17" s="105">
        <f>SUM(C17:L17)</f>
        <v>51207.26</v>
      </c>
      <c r="O17" s="137"/>
      <c r="P17" s="137"/>
      <c r="Q17" s="137"/>
    </row>
    <row r="18" spans="1:17" x14ac:dyDescent="0.2">
      <c r="A18" s="8" t="s">
        <v>295</v>
      </c>
      <c r="C18" s="136"/>
      <c r="D18" s="137">
        <v>24268.76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05">
        <f>SUM(C18:L18)</f>
        <v>24268.76</v>
      </c>
      <c r="O18" s="137"/>
      <c r="P18" s="137"/>
      <c r="Q18" s="137"/>
    </row>
    <row r="19" spans="1:17" x14ac:dyDescent="0.2">
      <c r="A19" s="8" t="s">
        <v>297</v>
      </c>
      <c r="C19" s="136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05"/>
      <c r="O19" s="137"/>
      <c r="P19" s="137"/>
      <c r="Q19" s="137"/>
    </row>
    <row r="20" spans="1:17" x14ac:dyDescent="0.2">
      <c r="A20" s="8" t="s">
        <v>299</v>
      </c>
      <c r="C20" s="136"/>
      <c r="D20" s="137">
        <v>1318.39</v>
      </c>
      <c r="E20" s="137">
        <f>40509.35</f>
        <v>40509.35</v>
      </c>
      <c r="F20" s="137">
        <v>19708.810000000001</v>
      </c>
      <c r="G20" s="137"/>
      <c r="H20" s="137"/>
      <c r="I20" s="137"/>
      <c r="J20" s="137"/>
      <c r="K20" s="137"/>
      <c r="L20" s="105">
        <f>12975.5-4196-8752</f>
        <v>27.5</v>
      </c>
      <c r="M20" s="137"/>
      <c r="N20" s="105">
        <f>SUM(C20:L20)</f>
        <v>61564.05</v>
      </c>
      <c r="O20" s="137"/>
      <c r="P20" s="171" t="s">
        <v>428</v>
      </c>
      <c r="Q20" s="137"/>
    </row>
    <row r="21" spans="1:17" x14ac:dyDescent="0.2">
      <c r="C21" s="136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71" t="s">
        <v>429</v>
      </c>
      <c r="P21" s="137"/>
      <c r="Q21" s="137"/>
    </row>
    <row r="22" spans="1:17" x14ac:dyDescent="0.2">
      <c r="A22" s="8" t="s">
        <v>262</v>
      </c>
      <c r="C22" s="138">
        <f>SUM(C15:C19)</f>
        <v>0</v>
      </c>
      <c r="D22" s="139">
        <f>SUM(D15:D20)</f>
        <v>459009.71</v>
      </c>
      <c r="E22" s="139">
        <f t="shared" ref="E22:N22" si="0">SUM(E15:E20)</f>
        <v>124664.35</v>
      </c>
      <c r="F22" s="139">
        <f t="shared" si="0"/>
        <v>68486.81</v>
      </c>
      <c r="G22" s="139">
        <f t="shared" si="0"/>
        <v>17500</v>
      </c>
      <c r="H22" s="139">
        <f t="shared" si="0"/>
        <v>191253</v>
      </c>
      <c r="I22" s="139">
        <f t="shared" si="0"/>
        <v>17958.68</v>
      </c>
      <c r="J22" s="139">
        <f t="shared" si="0"/>
        <v>3704</v>
      </c>
      <c r="K22" s="139">
        <f t="shared" si="0"/>
        <v>2070</v>
      </c>
      <c r="L22" s="139">
        <f t="shared" si="0"/>
        <v>27.5</v>
      </c>
      <c r="M22" s="139"/>
      <c r="N22" s="144">
        <f t="shared" si="0"/>
        <v>884674.05000000016</v>
      </c>
      <c r="O22" s="137"/>
      <c r="P22" s="137"/>
      <c r="Q22" s="137"/>
    </row>
    <row r="23" spans="1:17" s="172" customFormat="1" x14ac:dyDescent="0.2">
      <c r="A23" s="172">
        <v>253572.99</v>
      </c>
      <c r="C23" s="175"/>
      <c r="D23" s="176">
        <f>619962.89-F23-I23-J23-K23</f>
        <v>542269.08000000007</v>
      </c>
      <c r="E23" s="176">
        <v>40509.35</v>
      </c>
      <c r="F23" s="176">
        <f>+F22</f>
        <v>68486.81</v>
      </c>
      <c r="G23" s="176"/>
      <c r="H23" s="176"/>
      <c r="I23" s="176">
        <v>9207</v>
      </c>
      <c r="J23" s="176"/>
      <c r="K23" s="176"/>
      <c r="L23" s="176"/>
      <c r="M23" s="176"/>
      <c r="N23" s="176"/>
      <c r="O23" s="176"/>
      <c r="P23" s="176"/>
      <c r="Q23" s="176"/>
    </row>
    <row r="24" spans="1:17" x14ac:dyDescent="0.2">
      <c r="C24" s="136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</row>
    <row r="25" spans="1:17" x14ac:dyDescent="0.2">
      <c r="A25" s="2" t="s">
        <v>263</v>
      </c>
      <c r="C25" s="136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</row>
    <row r="26" spans="1:17" x14ac:dyDescent="0.2">
      <c r="A26" s="8" t="s">
        <v>267</v>
      </c>
      <c r="C26" s="201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05"/>
    </row>
    <row r="27" spans="1:17" x14ac:dyDescent="0.2">
      <c r="A27" s="8" t="s">
        <v>265</v>
      </c>
      <c r="C27" s="201"/>
      <c r="D27" s="133">
        <f>+D31-D28-15048</f>
        <v>456401.48999999993</v>
      </c>
      <c r="E27" s="133">
        <f t="shared" ref="E27:K27" si="1">+E31-E28</f>
        <v>121296.09</v>
      </c>
      <c r="F27" s="133">
        <f t="shared" si="1"/>
        <v>68486.5</v>
      </c>
      <c r="G27" s="133">
        <f t="shared" si="1"/>
        <v>17500</v>
      </c>
      <c r="H27" s="133">
        <f t="shared" si="1"/>
        <v>174173.61</v>
      </c>
      <c r="I27" s="133"/>
      <c r="J27" s="133">
        <f t="shared" si="1"/>
        <v>3704.34</v>
      </c>
      <c r="K27" s="133">
        <f t="shared" si="1"/>
        <v>2069.6999999999998</v>
      </c>
      <c r="L27" s="133">
        <v>27.11</v>
      </c>
      <c r="M27" s="133"/>
      <c r="N27" s="105">
        <f>SUM(C27:L27)</f>
        <v>843658.83999999985</v>
      </c>
    </row>
    <row r="28" spans="1:17" x14ac:dyDescent="0.2">
      <c r="A28" s="8" t="s">
        <v>266</v>
      </c>
      <c r="C28" s="201"/>
      <c r="D28" s="133">
        <v>2607.92</v>
      </c>
      <c r="E28" s="133">
        <v>3368.75</v>
      </c>
      <c r="F28" s="133"/>
      <c r="G28" s="133"/>
      <c r="H28" s="133">
        <v>17079.82</v>
      </c>
      <c r="I28" s="133">
        <f>16068.72+1890</f>
        <v>17958.72</v>
      </c>
      <c r="J28" s="133"/>
      <c r="K28" s="133"/>
      <c r="L28" s="133"/>
      <c r="M28" s="133"/>
      <c r="N28" s="105">
        <f>SUM(C28:L28)</f>
        <v>41015.21</v>
      </c>
    </row>
    <row r="29" spans="1:17" x14ac:dyDescent="0.2">
      <c r="C29" s="201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05"/>
    </row>
    <row r="30" spans="1:17" x14ac:dyDescent="0.2">
      <c r="A30" s="8" t="s">
        <v>314</v>
      </c>
      <c r="C30" s="202">
        <f t="shared" ref="C30:N30" si="2">SUM(C26:C28)</f>
        <v>0</v>
      </c>
      <c r="D30" s="134">
        <f t="shared" si="2"/>
        <v>459009.40999999992</v>
      </c>
      <c r="E30" s="134">
        <f t="shared" si="2"/>
        <v>124664.84</v>
      </c>
      <c r="F30" s="134">
        <f t="shared" si="2"/>
        <v>68486.5</v>
      </c>
      <c r="G30" s="134">
        <f t="shared" si="2"/>
        <v>17500</v>
      </c>
      <c r="H30" s="134">
        <f t="shared" si="2"/>
        <v>191253.43</v>
      </c>
      <c r="I30" s="134">
        <f t="shared" si="2"/>
        <v>17958.72</v>
      </c>
      <c r="J30" s="134">
        <f t="shared" si="2"/>
        <v>3704.34</v>
      </c>
      <c r="K30" s="134">
        <f t="shared" si="2"/>
        <v>2069.6999999999998</v>
      </c>
      <c r="L30" s="134">
        <f t="shared" si="2"/>
        <v>27.11</v>
      </c>
      <c r="M30" s="134"/>
      <c r="N30" s="144">
        <f t="shared" si="2"/>
        <v>884674.04999999981</v>
      </c>
    </row>
    <row r="31" spans="1:17" s="172" customFormat="1" x14ac:dyDescent="0.2">
      <c r="C31" s="173"/>
      <c r="D31" s="174">
        <f>568728.45-F31-G31-I31-J31-K31</f>
        <v>474057.40999999992</v>
      </c>
      <c r="E31" s="174">
        <v>124664.84</v>
      </c>
      <c r="F31" s="174">
        <v>68486.5</v>
      </c>
      <c r="G31" s="174">
        <v>17500</v>
      </c>
      <c r="H31" s="174">
        <v>191253.43</v>
      </c>
      <c r="I31" s="174">
        <v>2910.5</v>
      </c>
      <c r="J31" s="174">
        <v>3704.34</v>
      </c>
      <c r="K31" s="174">
        <v>2069.6999999999998</v>
      </c>
      <c r="L31" s="174"/>
      <c r="M31" s="174"/>
      <c r="N31" s="174"/>
    </row>
    <row r="32" spans="1:17" x14ac:dyDescent="0.2">
      <c r="C32" s="201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19">
        <f>+N22-N30</f>
        <v>0</v>
      </c>
    </row>
    <row r="33" spans="1:14" x14ac:dyDescent="0.2">
      <c r="A33" s="8" t="s">
        <v>270</v>
      </c>
      <c r="C33" s="201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</row>
    <row r="34" spans="1:14" x14ac:dyDescent="0.2">
      <c r="A34" s="8" t="s">
        <v>315</v>
      </c>
      <c r="C34" s="201">
        <f t="shared" ref="C34:L34" si="3">+C22-C30</f>
        <v>0</v>
      </c>
      <c r="D34" s="133">
        <f t="shared" si="3"/>
        <v>0.30000000010477379</v>
      </c>
      <c r="E34" s="133">
        <f t="shared" si="3"/>
        <v>-0.48999999999068677</v>
      </c>
      <c r="F34" s="133">
        <f t="shared" si="3"/>
        <v>0.30999999999767169</v>
      </c>
      <c r="G34" s="133">
        <f t="shared" si="3"/>
        <v>0</v>
      </c>
      <c r="H34" s="133">
        <f t="shared" si="3"/>
        <v>-0.42999999999301508</v>
      </c>
      <c r="I34" s="133">
        <f t="shared" si="3"/>
        <v>-4.0000000000873115E-2</v>
      </c>
      <c r="J34" s="133">
        <f t="shared" si="3"/>
        <v>-0.34000000000014552</v>
      </c>
      <c r="K34" s="133">
        <f t="shared" si="3"/>
        <v>0.3000000000001819</v>
      </c>
      <c r="L34" s="133">
        <f t="shared" si="3"/>
        <v>0.39000000000000057</v>
      </c>
      <c r="M34" s="133"/>
      <c r="N34" s="133">
        <f>+N22-N30</f>
        <v>0</v>
      </c>
    </row>
    <row r="35" spans="1:14" x14ac:dyDescent="0.2">
      <c r="C35" s="201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</row>
    <row r="36" spans="1:14" x14ac:dyDescent="0.2">
      <c r="A36" s="8" t="s">
        <v>276</v>
      </c>
      <c r="C36" s="201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</row>
    <row r="37" spans="1:14" x14ac:dyDescent="0.2">
      <c r="A37" s="8" t="s">
        <v>277</v>
      </c>
      <c r="C37" s="201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>
        <f>SUM(C37:L37)</f>
        <v>0</v>
      </c>
    </row>
    <row r="38" spans="1:14" x14ac:dyDescent="0.2">
      <c r="A38" s="8" t="s">
        <v>278</v>
      </c>
      <c r="C38" s="201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>
        <f>SUM(C38:L38)</f>
        <v>0</v>
      </c>
    </row>
    <row r="39" spans="1:14" x14ac:dyDescent="0.2">
      <c r="C39" s="201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</row>
    <row r="40" spans="1:14" x14ac:dyDescent="0.2">
      <c r="A40" s="8" t="s">
        <v>279</v>
      </c>
      <c r="C40" s="201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</row>
    <row r="41" spans="1:14" x14ac:dyDescent="0.2">
      <c r="A41" s="8" t="s">
        <v>280</v>
      </c>
      <c r="C41" s="202">
        <f>SUM(C37:C38)</f>
        <v>0</v>
      </c>
      <c r="D41" s="134">
        <f t="shared" ref="D41:N41" si="4">SUM(D37:D38)</f>
        <v>0</v>
      </c>
      <c r="E41" s="134">
        <f t="shared" si="4"/>
        <v>0</v>
      </c>
      <c r="F41" s="134">
        <f t="shared" si="4"/>
        <v>0</v>
      </c>
      <c r="G41" s="134">
        <f t="shared" si="4"/>
        <v>0</v>
      </c>
      <c r="H41" s="134">
        <f t="shared" si="4"/>
        <v>0</v>
      </c>
      <c r="I41" s="134">
        <f t="shared" si="4"/>
        <v>0</v>
      </c>
      <c r="J41" s="134">
        <f t="shared" si="4"/>
        <v>0</v>
      </c>
      <c r="K41" s="134">
        <f t="shared" si="4"/>
        <v>0</v>
      </c>
      <c r="L41" s="134">
        <f t="shared" si="4"/>
        <v>0</v>
      </c>
      <c r="M41" s="134"/>
      <c r="N41" s="134">
        <f t="shared" si="4"/>
        <v>0</v>
      </c>
    </row>
    <row r="42" spans="1:14" x14ac:dyDescent="0.2">
      <c r="C42" s="201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</row>
    <row r="43" spans="1:14" x14ac:dyDescent="0.2">
      <c r="C43" s="201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</row>
    <row r="44" spans="1:14" x14ac:dyDescent="0.2">
      <c r="A44" s="8" t="s">
        <v>318</v>
      </c>
      <c r="C44" s="201">
        <f>+C34+C41</f>
        <v>0</v>
      </c>
      <c r="D44" s="133">
        <f t="shared" ref="D44:N44" si="5">+D34+D41</f>
        <v>0.30000000010477379</v>
      </c>
      <c r="E44" s="133">
        <f t="shared" si="5"/>
        <v>-0.48999999999068677</v>
      </c>
      <c r="F44" s="133">
        <f t="shared" si="5"/>
        <v>0.30999999999767169</v>
      </c>
      <c r="G44" s="133">
        <f t="shared" si="5"/>
        <v>0</v>
      </c>
      <c r="H44" s="133">
        <f t="shared" si="5"/>
        <v>-0.42999999999301508</v>
      </c>
      <c r="I44" s="133">
        <f t="shared" si="5"/>
        <v>-4.0000000000873115E-2</v>
      </c>
      <c r="J44" s="133">
        <f t="shared" si="5"/>
        <v>-0.34000000000014552</v>
      </c>
      <c r="K44" s="133">
        <f t="shared" si="5"/>
        <v>0.3000000000001819</v>
      </c>
      <c r="L44" s="133">
        <f t="shared" si="5"/>
        <v>0.39000000000000057</v>
      </c>
      <c r="M44" s="133"/>
      <c r="N44" s="133">
        <f t="shared" si="5"/>
        <v>0</v>
      </c>
    </row>
    <row r="45" spans="1:14" x14ac:dyDescent="0.2">
      <c r="C45" s="201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</row>
    <row r="46" spans="1:14" x14ac:dyDescent="0.2">
      <c r="A46" s="8" t="s">
        <v>316</v>
      </c>
      <c r="C46" s="201">
        <v>0</v>
      </c>
      <c r="D46" s="133">
        <v>0</v>
      </c>
      <c r="E46" s="133">
        <v>0</v>
      </c>
      <c r="F46" s="133">
        <v>0</v>
      </c>
      <c r="G46" s="133">
        <v>0</v>
      </c>
      <c r="H46" s="133">
        <v>0</v>
      </c>
      <c r="I46" s="133">
        <v>0</v>
      </c>
      <c r="J46" s="133">
        <v>0</v>
      </c>
      <c r="K46" s="133">
        <v>0</v>
      </c>
      <c r="L46" s="133">
        <v>0</v>
      </c>
      <c r="M46" s="133"/>
      <c r="N46" s="133">
        <f>SUM(C46:L46)</f>
        <v>0</v>
      </c>
    </row>
    <row r="47" spans="1:14" x14ac:dyDescent="0.2">
      <c r="C47" s="201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</row>
    <row r="48" spans="1:14" x14ac:dyDescent="0.2">
      <c r="C48" s="201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</row>
    <row r="49" spans="1:14" ht="13.5" thickBot="1" x14ac:dyDescent="0.25">
      <c r="A49" s="8" t="s">
        <v>317</v>
      </c>
      <c r="C49" s="203">
        <f>+C44+C46</f>
        <v>0</v>
      </c>
      <c r="D49" s="135">
        <f>+D44+D46</f>
        <v>0.30000000010477379</v>
      </c>
      <c r="E49" s="135">
        <f t="shared" ref="E49:L49" si="6">+E44+E46</f>
        <v>-0.48999999999068677</v>
      </c>
      <c r="F49" s="135">
        <f t="shared" si="6"/>
        <v>0.30999999999767169</v>
      </c>
      <c r="G49" s="135">
        <f t="shared" si="6"/>
        <v>0</v>
      </c>
      <c r="H49" s="135">
        <f t="shared" si="6"/>
        <v>-0.42999999999301508</v>
      </c>
      <c r="I49" s="135">
        <f t="shared" si="6"/>
        <v>-4.0000000000873115E-2</v>
      </c>
      <c r="J49" s="135">
        <f t="shared" si="6"/>
        <v>-0.34000000000014552</v>
      </c>
      <c r="K49" s="135">
        <f t="shared" si="6"/>
        <v>0.3000000000001819</v>
      </c>
      <c r="L49" s="135">
        <f t="shared" si="6"/>
        <v>0.39000000000000057</v>
      </c>
      <c r="M49" s="135"/>
      <c r="N49" s="135">
        <f>+N44+N46</f>
        <v>0</v>
      </c>
    </row>
    <row r="50" spans="1:14" ht="13.5" thickTop="1" x14ac:dyDescent="0.2"/>
  </sheetData>
  <pageMargins left="0.7" right="0.7" top="0.75" bottom="0.75" header="0.3" footer="0.3"/>
  <pageSetup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opLeftCell="A13" workbookViewId="0">
      <selection activeCell="P24" sqref="P24"/>
    </sheetView>
  </sheetViews>
  <sheetFormatPr defaultRowHeight="12.75" x14ac:dyDescent="0.2"/>
  <cols>
    <col min="7" max="7" width="11.85546875" customWidth="1"/>
    <col min="8" max="8" width="18" customWidth="1"/>
    <col min="9" max="9" width="14.140625" customWidth="1"/>
  </cols>
  <sheetData>
    <row r="1" spans="1:8" x14ac:dyDescent="0.2">
      <c r="A1" s="8" t="s">
        <v>205</v>
      </c>
      <c r="B1" s="8"/>
      <c r="C1" s="8"/>
      <c r="D1" s="8"/>
      <c r="E1" s="8"/>
      <c r="F1" s="8"/>
      <c r="G1" s="8"/>
      <c r="H1" s="8"/>
    </row>
    <row r="2" spans="1:8" x14ac:dyDescent="0.2">
      <c r="A2" s="8"/>
      <c r="B2" s="8"/>
      <c r="C2" s="8"/>
      <c r="D2" s="8"/>
      <c r="E2" s="8"/>
      <c r="F2" s="8"/>
      <c r="G2" s="8"/>
      <c r="H2" s="8"/>
    </row>
    <row r="3" spans="1:8" x14ac:dyDescent="0.2">
      <c r="A3" s="8" t="s">
        <v>56</v>
      </c>
      <c r="B3" s="8"/>
      <c r="C3" s="8"/>
      <c r="D3" s="8"/>
      <c r="E3" s="8"/>
      <c r="F3" s="8"/>
      <c r="G3" s="8"/>
      <c r="H3" s="8"/>
    </row>
    <row r="4" spans="1:8" x14ac:dyDescent="0.2">
      <c r="A4" s="8" t="s">
        <v>57</v>
      </c>
      <c r="B4" s="8"/>
      <c r="C4" s="8"/>
      <c r="D4" s="8"/>
      <c r="E4" s="8"/>
      <c r="F4" s="8"/>
      <c r="G4" s="8"/>
      <c r="H4" s="8"/>
    </row>
    <row r="5" spans="1:8" x14ac:dyDescent="0.2">
      <c r="A5" s="8"/>
      <c r="B5" s="8"/>
      <c r="C5" s="8"/>
      <c r="D5" s="8"/>
      <c r="E5" s="8"/>
      <c r="F5" s="8"/>
      <c r="G5" s="8"/>
      <c r="H5" s="8"/>
    </row>
    <row r="6" spans="1:8" x14ac:dyDescent="0.2">
      <c r="A6" s="8" t="s">
        <v>58</v>
      </c>
      <c r="B6" s="8"/>
      <c r="C6" s="8"/>
      <c r="D6" s="8"/>
      <c r="E6" s="8"/>
      <c r="F6" s="8"/>
      <c r="G6" s="8"/>
      <c r="H6" s="8"/>
    </row>
    <row r="7" spans="1:8" x14ac:dyDescent="0.2">
      <c r="A7" s="8"/>
      <c r="B7" s="8"/>
      <c r="C7" s="8"/>
      <c r="D7" s="8"/>
      <c r="E7" s="8"/>
      <c r="F7" s="8"/>
      <c r="G7" s="8"/>
      <c r="H7" s="8"/>
    </row>
    <row r="8" spans="1:8" x14ac:dyDescent="0.2">
      <c r="A8" s="8" t="s">
        <v>59</v>
      </c>
      <c r="B8" s="8"/>
      <c r="C8" s="8"/>
      <c r="D8" s="8"/>
      <c r="E8" s="8"/>
      <c r="F8" s="8"/>
      <c r="G8" s="8"/>
      <c r="H8" s="8"/>
    </row>
    <row r="9" spans="1:8" x14ac:dyDescent="0.2">
      <c r="A9" s="8" t="s">
        <v>60</v>
      </c>
      <c r="B9" s="8"/>
      <c r="C9" s="8"/>
      <c r="D9" s="8"/>
      <c r="E9" s="8"/>
      <c r="F9" s="8"/>
      <c r="G9" s="8"/>
      <c r="H9" s="8"/>
    </row>
    <row r="10" spans="1:8" x14ac:dyDescent="0.2">
      <c r="A10" s="8"/>
      <c r="B10" s="8"/>
      <c r="C10" s="8"/>
      <c r="D10" s="8"/>
      <c r="E10" s="8"/>
      <c r="F10" s="8"/>
      <c r="G10" s="8"/>
      <c r="H10" s="8"/>
    </row>
    <row r="11" spans="1:8" x14ac:dyDescent="0.2">
      <c r="A11" s="8" t="s">
        <v>61</v>
      </c>
      <c r="B11" s="8"/>
      <c r="C11" s="8"/>
      <c r="D11" s="8"/>
      <c r="E11" s="8"/>
      <c r="F11" s="8"/>
      <c r="G11" s="8"/>
      <c r="H11" s="8"/>
    </row>
    <row r="12" spans="1:8" x14ac:dyDescent="0.2">
      <c r="A12" s="8" t="s">
        <v>62</v>
      </c>
      <c r="B12" s="8"/>
      <c r="C12" s="8"/>
      <c r="D12" s="8"/>
      <c r="E12" s="8"/>
      <c r="F12" s="8"/>
      <c r="G12" s="8"/>
      <c r="H12" s="8"/>
    </row>
    <row r="13" spans="1:8" x14ac:dyDescent="0.2">
      <c r="A13" s="8"/>
      <c r="B13" s="8"/>
      <c r="C13" s="8"/>
      <c r="D13" s="8"/>
      <c r="E13" s="8"/>
      <c r="F13" s="8"/>
      <c r="G13" s="8"/>
      <c r="H13" s="8"/>
    </row>
    <row r="14" spans="1:8" x14ac:dyDescent="0.2">
      <c r="A14" s="2" t="s">
        <v>166</v>
      </c>
      <c r="B14" s="8"/>
      <c r="C14" s="8"/>
      <c r="D14" s="8"/>
      <c r="E14" s="8"/>
      <c r="F14" s="8"/>
      <c r="G14" s="8"/>
      <c r="H14" s="8"/>
    </row>
    <row r="15" spans="1:8" x14ac:dyDescent="0.2">
      <c r="A15" s="2" t="s">
        <v>176</v>
      </c>
      <c r="B15" s="8"/>
      <c r="C15" s="8"/>
      <c r="D15" s="8"/>
      <c r="E15" s="8"/>
      <c r="F15" s="8"/>
      <c r="G15" s="8"/>
      <c r="H15" s="8"/>
    </row>
    <row r="16" spans="1:8" x14ac:dyDescent="0.2">
      <c r="A16" s="8"/>
      <c r="B16" s="8"/>
      <c r="C16" s="8"/>
      <c r="D16" s="8"/>
      <c r="E16" s="8"/>
      <c r="F16" s="8"/>
      <c r="G16" s="8"/>
      <c r="H16" s="8"/>
    </row>
    <row r="17" spans="1:8" x14ac:dyDescent="0.2">
      <c r="A17" s="8" t="s">
        <v>171</v>
      </c>
      <c r="B17" s="8"/>
      <c r="C17" s="8"/>
      <c r="D17" s="8"/>
      <c r="E17" s="8"/>
      <c r="F17" s="8"/>
      <c r="G17" s="8"/>
      <c r="H17" s="8"/>
    </row>
    <row r="18" spans="1:8" x14ac:dyDescent="0.2">
      <c r="A18" s="8" t="s">
        <v>170</v>
      </c>
      <c r="B18" s="8"/>
      <c r="C18" s="8"/>
      <c r="D18" s="8"/>
      <c r="E18" s="8"/>
      <c r="F18" s="8"/>
      <c r="G18" s="8"/>
      <c r="H18" s="8"/>
    </row>
    <row r="19" spans="1:8" x14ac:dyDescent="0.2">
      <c r="A19" s="8" t="s">
        <v>202</v>
      </c>
      <c r="B19" s="8"/>
      <c r="C19" s="8"/>
      <c r="D19" s="8"/>
      <c r="E19" s="8"/>
      <c r="F19" s="8"/>
      <c r="G19" s="8"/>
      <c r="H19" s="8"/>
    </row>
    <row r="20" spans="1:8" x14ac:dyDescent="0.2">
      <c r="A20" s="8" t="s">
        <v>203</v>
      </c>
      <c r="B20" s="8"/>
      <c r="C20" s="8"/>
      <c r="D20" s="8"/>
      <c r="E20" s="8"/>
      <c r="F20" s="8"/>
      <c r="G20" s="8"/>
      <c r="H20" s="8"/>
    </row>
    <row r="21" spans="1:8" x14ac:dyDescent="0.2">
      <c r="A21" s="8" t="s">
        <v>204</v>
      </c>
      <c r="B21" s="8"/>
      <c r="C21" s="8"/>
      <c r="D21" s="8"/>
      <c r="E21" s="8"/>
      <c r="F21" s="8"/>
      <c r="G21" s="8"/>
      <c r="H21" s="8"/>
    </row>
    <row r="22" spans="1:8" x14ac:dyDescent="0.2">
      <c r="A22" s="8"/>
      <c r="B22" s="8"/>
      <c r="C22" s="8"/>
      <c r="D22" s="8"/>
      <c r="E22" s="8"/>
      <c r="F22" s="8"/>
      <c r="G22" s="8"/>
      <c r="H22" s="8"/>
    </row>
    <row r="23" spans="1:8" x14ac:dyDescent="0.2">
      <c r="A23" s="8" t="s">
        <v>173</v>
      </c>
      <c r="B23" s="8"/>
      <c r="C23" s="8"/>
      <c r="D23" s="8"/>
      <c r="E23" s="8"/>
      <c r="F23" s="8"/>
      <c r="G23" s="8"/>
      <c r="H23" s="8"/>
    </row>
    <row r="24" spans="1:8" x14ac:dyDescent="0.2">
      <c r="A24" s="8" t="s">
        <v>172</v>
      </c>
      <c r="B24" s="8"/>
      <c r="C24" s="8"/>
      <c r="D24" s="8"/>
      <c r="E24" s="8"/>
      <c r="F24" s="8"/>
      <c r="G24" s="8"/>
      <c r="H24" s="8"/>
    </row>
    <row r="25" spans="1:8" x14ac:dyDescent="0.2">
      <c r="A25" s="2"/>
      <c r="B25" s="8"/>
      <c r="C25" s="8"/>
      <c r="D25" s="8"/>
      <c r="E25" s="8"/>
      <c r="F25" s="8"/>
      <c r="G25" s="8"/>
      <c r="H25" s="8"/>
    </row>
    <row r="26" spans="1:8" x14ac:dyDescent="0.2">
      <c r="A26" s="2" t="s">
        <v>169</v>
      </c>
      <c r="B26" s="8"/>
      <c r="C26" s="8"/>
      <c r="D26" s="8"/>
      <c r="E26" s="8"/>
      <c r="F26" s="8"/>
      <c r="G26" s="8"/>
      <c r="H26" s="8"/>
    </row>
    <row r="27" spans="1:8" x14ac:dyDescent="0.2">
      <c r="A27" s="8" t="s">
        <v>167</v>
      </c>
      <c r="B27" s="8"/>
      <c r="C27" s="8"/>
      <c r="D27" s="8"/>
      <c r="E27" s="8"/>
      <c r="F27" s="8"/>
      <c r="G27" s="8"/>
      <c r="H27" s="8"/>
    </row>
    <row r="28" spans="1:8" x14ac:dyDescent="0.2">
      <c r="A28" s="42" t="s">
        <v>177</v>
      </c>
      <c r="B28" s="8"/>
      <c r="C28" s="8"/>
      <c r="D28" s="8"/>
      <c r="E28" s="8"/>
      <c r="F28" s="8"/>
      <c r="G28" s="8"/>
      <c r="H28" s="8"/>
    </row>
    <row r="29" spans="1:8" x14ac:dyDescent="0.2">
      <c r="A29" s="42" t="s">
        <v>178</v>
      </c>
      <c r="B29" s="8"/>
      <c r="C29" s="8"/>
      <c r="D29" s="8"/>
      <c r="E29" s="8"/>
      <c r="F29" s="8"/>
      <c r="G29" s="8"/>
      <c r="H29" s="8"/>
    </row>
    <row r="30" spans="1:8" x14ac:dyDescent="0.2">
      <c r="A30" s="42" t="s">
        <v>179</v>
      </c>
      <c r="B30" s="8"/>
      <c r="C30" s="8"/>
      <c r="D30" s="8"/>
      <c r="E30" s="8"/>
      <c r="F30" s="8"/>
      <c r="G30" s="8"/>
      <c r="H30" s="8"/>
    </row>
    <row r="31" spans="1:8" x14ac:dyDescent="0.2">
      <c r="A31" s="42" t="s">
        <v>180</v>
      </c>
      <c r="B31" s="8"/>
      <c r="C31" s="8"/>
      <c r="D31" s="8"/>
      <c r="E31" s="8"/>
      <c r="F31" s="8"/>
      <c r="G31" s="8"/>
      <c r="H31" s="8"/>
    </row>
    <row r="32" spans="1:8" x14ac:dyDescent="0.2">
      <c r="A32" s="42" t="s">
        <v>181</v>
      </c>
      <c r="B32" s="8"/>
      <c r="C32" s="8"/>
      <c r="D32" s="8"/>
      <c r="E32" s="8"/>
      <c r="F32" s="8"/>
      <c r="G32" s="8"/>
      <c r="H32" s="8"/>
    </row>
    <row r="33" spans="1:8" x14ac:dyDescent="0.2">
      <c r="A33" s="8"/>
      <c r="B33" s="8"/>
      <c r="C33" s="8"/>
      <c r="D33" s="8"/>
      <c r="E33" s="8"/>
      <c r="F33" s="8"/>
      <c r="G33" s="8"/>
      <c r="H33" s="8"/>
    </row>
    <row r="34" spans="1:8" x14ac:dyDescent="0.2">
      <c r="A34" s="41" t="s">
        <v>168</v>
      </c>
      <c r="B34" s="8"/>
      <c r="C34" s="8"/>
      <c r="D34" s="8"/>
      <c r="E34" s="8"/>
      <c r="F34" s="8"/>
      <c r="G34" s="8"/>
      <c r="H34" s="8"/>
    </row>
    <row r="35" spans="1:8" x14ac:dyDescent="0.2">
      <c r="A35" s="42" t="s">
        <v>182</v>
      </c>
      <c r="B35" s="8"/>
      <c r="C35" s="8"/>
      <c r="D35" s="8"/>
      <c r="E35" s="8"/>
      <c r="F35" s="8"/>
      <c r="G35" s="8"/>
      <c r="H35" s="8"/>
    </row>
    <row r="36" spans="1:8" x14ac:dyDescent="0.2">
      <c r="A36" s="42" t="s">
        <v>183</v>
      </c>
      <c r="B36" s="8"/>
      <c r="C36" s="8"/>
      <c r="D36" s="8"/>
      <c r="E36" s="8"/>
      <c r="F36" s="8"/>
      <c r="G36" s="8"/>
      <c r="H36" s="8"/>
    </row>
    <row r="37" spans="1:8" x14ac:dyDescent="0.2">
      <c r="A37" s="42" t="s">
        <v>184</v>
      </c>
      <c r="B37" s="8"/>
      <c r="C37" s="8"/>
      <c r="D37" s="8"/>
      <c r="E37" s="8"/>
      <c r="F37" s="8"/>
      <c r="G37" s="8"/>
      <c r="H37" s="8"/>
    </row>
    <row r="38" spans="1:8" x14ac:dyDescent="0.2">
      <c r="A38" s="42" t="s">
        <v>185</v>
      </c>
      <c r="B38" s="8"/>
      <c r="C38" s="8"/>
      <c r="D38" s="8"/>
      <c r="E38" s="8"/>
      <c r="F38" s="8"/>
      <c r="G38" s="8"/>
      <c r="H38" s="8"/>
    </row>
    <row r="39" spans="1:8" x14ac:dyDescent="0.2">
      <c r="A39" s="8"/>
      <c r="B39" s="8"/>
      <c r="C39" s="8"/>
      <c r="D39" s="8"/>
      <c r="E39" s="8"/>
      <c r="F39" s="8"/>
      <c r="G39" s="8"/>
      <c r="H39" s="8"/>
    </row>
    <row r="40" spans="1:8" x14ac:dyDescent="0.2">
      <c r="A40" s="8" t="s">
        <v>175</v>
      </c>
      <c r="B40" s="8"/>
      <c r="C40" s="8"/>
      <c r="D40" s="8"/>
      <c r="E40" s="8"/>
      <c r="F40" s="8"/>
      <c r="G40" s="8"/>
      <c r="H40" s="8"/>
    </row>
    <row r="41" spans="1:8" x14ac:dyDescent="0.2">
      <c r="A41" s="41" t="s">
        <v>174</v>
      </c>
      <c r="B41" s="8"/>
      <c r="C41" s="8"/>
      <c r="D41" s="8"/>
      <c r="E41" s="8"/>
      <c r="F41" s="8"/>
      <c r="G41" s="8"/>
      <c r="H41" s="8"/>
    </row>
    <row r="42" spans="1:8" x14ac:dyDescent="0.2">
      <c r="A42" s="8"/>
      <c r="B42" s="8"/>
      <c r="C42" s="8"/>
      <c r="D42" s="8"/>
      <c r="E42" s="8"/>
      <c r="F42" s="8"/>
      <c r="G42" s="8"/>
      <c r="H42" s="8"/>
    </row>
    <row r="43" spans="1:8" x14ac:dyDescent="0.2">
      <c r="A43" s="8"/>
      <c r="B43" s="8"/>
      <c r="C43" s="8"/>
      <c r="D43" s="8"/>
      <c r="E43" s="8"/>
      <c r="F43" s="8"/>
      <c r="G43" s="8"/>
      <c r="H43" s="8"/>
    </row>
    <row r="44" spans="1:8" x14ac:dyDescent="0.2">
      <c r="A44" s="8"/>
      <c r="B44" s="8"/>
      <c r="C44" s="8"/>
      <c r="D44" s="8"/>
      <c r="E44" s="8"/>
      <c r="F44" s="8"/>
      <c r="G44" s="8"/>
      <c r="H44" s="8"/>
    </row>
    <row r="45" spans="1:8" x14ac:dyDescent="0.2">
      <c r="A45" s="8"/>
      <c r="B45" s="8"/>
      <c r="C45" s="8"/>
      <c r="D45" s="8"/>
      <c r="E45" s="8"/>
      <c r="F45" s="8"/>
      <c r="G45" s="8"/>
      <c r="H45" s="8"/>
    </row>
    <row r="46" spans="1:8" x14ac:dyDescent="0.2">
      <c r="A46" s="8"/>
      <c r="B46" s="8"/>
      <c r="C46" s="8"/>
      <c r="D46" s="8"/>
      <c r="E46" s="8"/>
      <c r="F46" s="8"/>
      <c r="G46" s="8"/>
      <c r="H46" s="8"/>
    </row>
    <row r="47" spans="1:8" x14ac:dyDescent="0.2">
      <c r="A47" s="8"/>
      <c r="B47" s="8"/>
      <c r="C47" s="8"/>
      <c r="D47" s="8"/>
      <c r="E47" s="8"/>
      <c r="F47" s="8"/>
      <c r="G47" s="8"/>
      <c r="H47" s="8"/>
    </row>
    <row r="48" spans="1:8" x14ac:dyDescent="0.2">
      <c r="A48" s="8"/>
      <c r="B48" s="8"/>
      <c r="C48" s="8"/>
      <c r="D48" s="8"/>
      <c r="E48" s="8"/>
      <c r="F48" s="8"/>
      <c r="G48" s="8"/>
      <c r="H48" s="8"/>
    </row>
    <row r="49" spans="1:8" x14ac:dyDescent="0.2">
      <c r="A49" s="8"/>
      <c r="B49" s="8"/>
      <c r="C49" s="8"/>
      <c r="D49" s="8"/>
      <c r="E49" s="8"/>
      <c r="F49" s="8"/>
      <c r="G49" s="8"/>
      <c r="H49" s="8"/>
    </row>
    <row r="50" spans="1:8" x14ac:dyDescent="0.2">
      <c r="A50" s="8"/>
      <c r="B50" s="8"/>
      <c r="C50" s="8"/>
      <c r="D50" s="8"/>
      <c r="E50" s="8"/>
      <c r="F50" s="8"/>
      <c r="G50" s="8"/>
      <c r="H50" s="8"/>
    </row>
    <row r="51" spans="1:8" x14ac:dyDescent="0.2">
      <c r="A51" s="8"/>
      <c r="B51" s="8"/>
      <c r="C51" s="8"/>
      <c r="D51" s="8"/>
      <c r="E51" s="8"/>
      <c r="F51" s="8"/>
      <c r="G51" s="8"/>
      <c r="H51" s="8"/>
    </row>
    <row r="52" spans="1:8" x14ac:dyDescent="0.2">
      <c r="A52" s="8"/>
      <c r="B52" s="8"/>
      <c r="C52" s="8"/>
      <c r="D52" s="8"/>
      <c r="E52" s="8"/>
      <c r="F52" s="8"/>
      <c r="G52" s="8"/>
      <c r="H52" s="8"/>
    </row>
    <row r="53" spans="1:8" x14ac:dyDescent="0.2">
      <c r="A53" s="8"/>
      <c r="B53" s="8"/>
      <c r="C53" s="8"/>
      <c r="D53" s="8"/>
      <c r="E53" s="8"/>
      <c r="F53" s="8"/>
      <c r="G53" s="8"/>
      <c r="H53" s="8"/>
    </row>
    <row r="54" spans="1:8" x14ac:dyDescent="0.2">
      <c r="A54" s="8"/>
      <c r="B54" s="8"/>
      <c r="C54" s="8"/>
      <c r="D54" s="8"/>
      <c r="E54" s="8"/>
      <c r="F54" s="8"/>
      <c r="G54" s="8"/>
      <c r="H54" s="8"/>
    </row>
  </sheetData>
  <sheetProtection sheet="1" objects="1" scenarios="1"/>
  <phoneticPr fontId="15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56"/>
  <sheetViews>
    <sheetView zoomScale="75" workbookViewId="0">
      <pane ySplit="9" topLeftCell="A10" activePane="bottomLeft" state="frozen"/>
      <selection activeCell="B18" sqref="B18"/>
      <selection pane="bottomLeft" activeCell="A4" sqref="A4:IV4"/>
    </sheetView>
  </sheetViews>
  <sheetFormatPr defaultColWidth="21.42578125" defaultRowHeight="12.75" x14ac:dyDescent="0.2"/>
  <cols>
    <col min="1" max="1" width="19.85546875" customWidth="1"/>
    <col min="2" max="2" width="10.5703125" customWidth="1"/>
    <col min="3" max="3" width="8.5703125" customWidth="1"/>
    <col min="4" max="4" width="50.85546875" bestFit="1" customWidth="1"/>
    <col min="5" max="5" width="13.5703125" customWidth="1"/>
    <col min="6" max="6" width="17.85546875" customWidth="1"/>
    <col min="7" max="7" width="15" customWidth="1"/>
    <col min="8" max="8" width="13.5703125" customWidth="1"/>
    <col min="9" max="9" width="14.5703125" customWidth="1"/>
  </cols>
  <sheetData>
    <row r="1" spans="1:9" ht="18" x14ac:dyDescent="0.25">
      <c r="A1" s="45" t="s">
        <v>49</v>
      </c>
      <c r="B1" s="48">
        <f>'Signature Page'!$B$9</f>
        <v>0</v>
      </c>
    </row>
    <row r="2" spans="1:9" ht="18" x14ac:dyDescent="0.25">
      <c r="A2" s="46" t="s">
        <v>50</v>
      </c>
      <c r="B2" s="49" t="str">
        <f>Revenues!B2</f>
        <v>2015-16</v>
      </c>
    </row>
    <row r="3" spans="1:9" ht="18" x14ac:dyDescent="0.25">
      <c r="A3" s="46"/>
      <c r="B3" s="47"/>
    </row>
    <row r="4" spans="1:9" x14ac:dyDescent="0.2">
      <c r="A4" s="10" t="s">
        <v>63</v>
      </c>
      <c r="E4" s="8" t="s">
        <v>438</v>
      </c>
    </row>
    <row r="5" spans="1:9" x14ac:dyDescent="0.2">
      <c r="A5" s="10" t="s">
        <v>207</v>
      </c>
      <c r="C5" s="8" t="s">
        <v>364</v>
      </c>
    </row>
    <row r="6" spans="1:9" x14ac:dyDescent="0.2">
      <c r="A6" s="10" t="s">
        <v>206</v>
      </c>
      <c r="E6" s="8" t="s">
        <v>439</v>
      </c>
    </row>
    <row r="8" spans="1:9" x14ac:dyDescent="0.2">
      <c r="A8" s="10" t="s">
        <v>73</v>
      </c>
      <c r="E8" s="11" t="s">
        <v>64</v>
      </c>
      <c r="F8" s="11" t="s">
        <v>64</v>
      </c>
      <c r="G8" s="11" t="s">
        <v>65</v>
      </c>
      <c r="H8" s="11" t="s">
        <v>66</v>
      </c>
      <c r="I8" s="11" t="s">
        <v>67</v>
      </c>
    </row>
    <row r="9" spans="1:9" x14ac:dyDescent="0.2">
      <c r="A9" s="10" t="s">
        <v>156</v>
      </c>
      <c r="B9" s="10" t="s">
        <v>68</v>
      </c>
      <c r="C9" s="10" t="s">
        <v>69</v>
      </c>
      <c r="D9" s="10" t="s">
        <v>70</v>
      </c>
      <c r="E9" s="11" t="s">
        <v>71</v>
      </c>
      <c r="F9" s="11" t="s">
        <v>72</v>
      </c>
      <c r="G9" s="11" t="s">
        <v>73</v>
      </c>
      <c r="H9" s="11" t="s">
        <v>73</v>
      </c>
      <c r="I9" s="11" t="s">
        <v>73</v>
      </c>
    </row>
    <row r="11" spans="1:9" x14ac:dyDescent="0.2">
      <c r="A11" s="12" t="s">
        <v>74</v>
      </c>
      <c r="B11" s="12" t="s">
        <v>75</v>
      </c>
      <c r="C11" s="12" t="s">
        <v>76</v>
      </c>
      <c r="D11" s="10" t="s">
        <v>77</v>
      </c>
      <c r="E11" s="13"/>
      <c r="F11" s="13"/>
      <c r="G11" s="14">
        <f>+I11</f>
        <v>112791.96</v>
      </c>
      <c r="H11" s="15"/>
      <c r="I11" s="14">
        <v>112791.96</v>
      </c>
    </row>
    <row r="12" spans="1:9" x14ac:dyDescent="0.2">
      <c r="A12" s="12" t="s">
        <v>74</v>
      </c>
      <c r="B12" s="12" t="s">
        <v>75</v>
      </c>
      <c r="C12" s="12" t="s">
        <v>78</v>
      </c>
      <c r="D12" s="10" t="s">
        <v>159</v>
      </c>
      <c r="E12" s="13"/>
      <c r="F12" s="13"/>
      <c r="G12" s="14">
        <f>+I12</f>
        <v>41581.1</v>
      </c>
      <c r="H12" s="13"/>
      <c r="I12" s="14">
        <v>41581.1</v>
      </c>
    </row>
    <row r="13" spans="1:9" x14ac:dyDescent="0.2">
      <c r="A13" s="12" t="s">
        <v>74</v>
      </c>
      <c r="B13" s="12" t="s">
        <v>75</v>
      </c>
      <c r="C13" s="12" t="s">
        <v>79</v>
      </c>
      <c r="D13" s="10" t="s">
        <v>80</v>
      </c>
      <c r="E13" s="14">
        <f>+I13</f>
        <v>4432.3900000000003</v>
      </c>
      <c r="F13" s="14">
        <f>+I13</f>
        <v>4432.3900000000003</v>
      </c>
      <c r="G13" s="13"/>
      <c r="H13" s="13"/>
      <c r="I13" s="14">
        <v>4432.3900000000003</v>
      </c>
    </row>
    <row r="14" spans="1:9" x14ac:dyDescent="0.2">
      <c r="A14" s="12" t="s">
        <v>74</v>
      </c>
      <c r="B14" s="12" t="s">
        <v>75</v>
      </c>
      <c r="C14" s="12" t="s">
        <v>81</v>
      </c>
      <c r="D14" s="10" t="s">
        <v>82</v>
      </c>
      <c r="E14" s="13"/>
      <c r="F14" s="14">
        <f>+I14</f>
        <v>0</v>
      </c>
      <c r="G14" s="15"/>
      <c r="I14" s="14">
        <v>0</v>
      </c>
    </row>
    <row r="15" spans="1:9" x14ac:dyDescent="0.2">
      <c r="A15" s="12" t="s">
        <v>74</v>
      </c>
      <c r="B15" s="12" t="s">
        <v>75</v>
      </c>
      <c r="C15" s="12" t="s">
        <v>83</v>
      </c>
      <c r="D15" s="10" t="s">
        <v>84</v>
      </c>
      <c r="E15" s="13"/>
      <c r="F15" s="14">
        <f>+I15</f>
        <v>0</v>
      </c>
      <c r="G15" s="13"/>
      <c r="H15" s="13"/>
      <c r="I15" s="14">
        <v>0</v>
      </c>
    </row>
    <row r="16" spans="1:9" x14ac:dyDescent="0.2">
      <c r="A16" s="12" t="s">
        <v>74</v>
      </c>
      <c r="B16" s="12" t="s">
        <v>75</v>
      </c>
      <c r="C16" s="12" t="s">
        <v>85</v>
      </c>
      <c r="D16" s="10" t="s">
        <v>158</v>
      </c>
      <c r="E16" s="13"/>
      <c r="F16" s="13"/>
      <c r="G16" s="14">
        <f>+I16</f>
        <v>14128.77</v>
      </c>
      <c r="H16" s="15"/>
      <c r="I16" s="14">
        <v>14128.77</v>
      </c>
    </row>
    <row r="17" spans="1:10" x14ac:dyDescent="0.2">
      <c r="A17" s="12" t="s">
        <v>74</v>
      </c>
      <c r="B17" s="12" t="s">
        <v>75</v>
      </c>
      <c r="C17" s="12" t="s">
        <v>86</v>
      </c>
      <c r="D17" s="10" t="s">
        <v>87</v>
      </c>
      <c r="E17" s="14">
        <f>+I17</f>
        <v>8432.68</v>
      </c>
      <c r="F17" s="14">
        <f>+I17</f>
        <v>8432.68</v>
      </c>
      <c r="G17" s="13"/>
      <c r="H17" s="13"/>
      <c r="I17" s="14">
        <v>8432.68</v>
      </c>
    </row>
    <row r="18" spans="1:10" x14ac:dyDescent="0.2">
      <c r="A18" s="12" t="s">
        <v>74</v>
      </c>
      <c r="B18" s="12" t="s">
        <v>75</v>
      </c>
      <c r="C18" s="12" t="s">
        <v>88</v>
      </c>
      <c r="D18" s="10" t="s">
        <v>157</v>
      </c>
      <c r="E18" s="14">
        <f>+I18</f>
        <v>604.19000000000005</v>
      </c>
      <c r="F18" s="14">
        <f>+I18</f>
        <v>604.19000000000005</v>
      </c>
      <c r="G18" s="13"/>
      <c r="H18" s="13"/>
      <c r="I18" s="14">
        <v>604.19000000000005</v>
      </c>
    </row>
    <row r="19" spans="1:10" x14ac:dyDescent="0.2">
      <c r="A19" s="12" t="s">
        <v>74</v>
      </c>
      <c r="B19" s="12" t="s">
        <v>75</v>
      </c>
      <c r="C19" s="12" t="s">
        <v>89</v>
      </c>
      <c r="D19" s="10" t="s">
        <v>160</v>
      </c>
      <c r="E19" s="14">
        <f>+I19</f>
        <v>4966</v>
      </c>
      <c r="F19" s="14">
        <f>+I19</f>
        <v>4966</v>
      </c>
      <c r="G19" s="13"/>
      <c r="H19" s="13"/>
      <c r="I19" s="14">
        <v>4966</v>
      </c>
    </row>
    <row r="20" spans="1:10" x14ac:dyDescent="0.2">
      <c r="A20" s="12" t="s">
        <v>74</v>
      </c>
      <c r="B20" s="12" t="s">
        <v>75</v>
      </c>
      <c r="C20" s="12" t="s">
        <v>90</v>
      </c>
      <c r="D20" s="10" t="s">
        <v>161</v>
      </c>
      <c r="E20" s="13"/>
      <c r="F20" s="13"/>
      <c r="G20" s="13"/>
      <c r="H20" s="14">
        <f>+I20</f>
        <v>1970</v>
      </c>
      <c r="I20" s="14">
        <v>1970</v>
      </c>
    </row>
    <row r="21" spans="1:10" s="34" customFormat="1" x14ac:dyDescent="0.2">
      <c r="A21" s="35" t="s">
        <v>74</v>
      </c>
      <c r="B21" s="35" t="s">
        <v>75</v>
      </c>
      <c r="C21" s="35" t="s">
        <v>91</v>
      </c>
      <c r="D21" s="36" t="s">
        <v>92</v>
      </c>
      <c r="E21" s="33">
        <f>+I21</f>
        <v>325</v>
      </c>
      <c r="F21" s="33">
        <f>+I21</f>
        <v>325</v>
      </c>
      <c r="G21" s="33"/>
      <c r="H21" s="33"/>
      <c r="I21" s="33">
        <v>325</v>
      </c>
    </row>
    <row r="22" spans="1:10" x14ac:dyDescent="0.2">
      <c r="A22" s="12" t="s">
        <v>74</v>
      </c>
      <c r="B22" s="12" t="s">
        <v>75</v>
      </c>
      <c r="C22" s="12" t="s">
        <v>93</v>
      </c>
      <c r="D22" s="10" t="s">
        <v>162</v>
      </c>
      <c r="E22" s="14">
        <f>+I22</f>
        <v>5955.81</v>
      </c>
      <c r="F22" s="14">
        <f>+I22</f>
        <v>5955.81</v>
      </c>
      <c r="G22" s="13"/>
      <c r="H22" s="13"/>
      <c r="I22" s="14">
        <v>5955.81</v>
      </c>
    </row>
    <row r="23" spans="1:10" x14ac:dyDescent="0.2">
      <c r="A23" s="12" t="s">
        <v>74</v>
      </c>
      <c r="B23" s="12" t="s">
        <v>75</v>
      </c>
      <c r="C23" s="12" t="s">
        <v>94</v>
      </c>
      <c r="D23" s="10" t="s">
        <v>137</v>
      </c>
      <c r="E23" s="13"/>
      <c r="F23" s="13"/>
      <c r="G23" s="13"/>
      <c r="H23" s="24">
        <f>+I23</f>
        <v>0</v>
      </c>
      <c r="I23" s="14">
        <v>0</v>
      </c>
    </row>
    <row r="24" spans="1:10" x14ac:dyDescent="0.2">
      <c r="A24" s="37" t="s">
        <v>74</v>
      </c>
      <c r="B24" s="37" t="s">
        <v>75</v>
      </c>
      <c r="C24" s="37" t="s">
        <v>95</v>
      </c>
      <c r="D24" s="38" t="s">
        <v>163</v>
      </c>
      <c r="E24" s="15"/>
      <c r="F24" s="15"/>
      <c r="G24" s="15"/>
      <c r="H24">
        <f>+I24</f>
        <v>0</v>
      </c>
      <c r="I24" s="19">
        <v>0</v>
      </c>
    </row>
    <row r="25" spans="1:10" x14ac:dyDescent="0.2">
      <c r="A25" s="39" t="s">
        <v>74</v>
      </c>
      <c r="B25" s="39" t="s">
        <v>75</v>
      </c>
      <c r="C25" s="39" t="s">
        <v>96</v>
      </c>
      <c r="D25" s="40" t="s">
        <v>97</v>
      </c>
      <c r="E25" s="14">
        <f>+I25</f>
        <v>0</v>
      </c>
      <c r="F25" s="14">
        <f>+I25</f>
        <v>0</v>
      </c>
      <c r="G25" s="13"/>
      <c r="H25" s="13"/>
      <c r="I25" s="14">
        <v>0</v>
      </c>
    </row>
    <row r="26" spans="1:10" x14ac:dyDescent="0.2">
      <c r="A26" s="37" t="s">
        <v>74</v>
      </c>
      <c r="B26" s="37" t="s">
        <v>75</v>
      </c>
      <c r="C26" s="37" t="s">
        <v>98</v>
      </c>
      <c r="D26" s="38" t="s">
        <v>99</v>
      </c>
      <c r="E26" s="15"/>
      <c r="F26" s="15"/>
      <c r="G26">
        <f>+I26</f>
        <v>0</v>
      </c>
      <c r="H26" s="15"/>
      <c r="I26" s="19">
        <v>0</v>
      </c>
    </row>
    <row r="27" spans="1:10" x14ac:dyDescent="0.2">
      <c r="A27" s="12" t="s">
        <v>74</v>
      </c>
      <c r="B27" s="12" t="s">
        <v>75</v>
      </c>
      <c r="C27" s="12" t="s">
        <v>100</v>
      </c>
      <c r="D27" s="10" t="s">
        <v>101</v>
      </c>
      <c r="E27" s="13"/>
      <c r="F27" s="13"/>
      <c r="G27" s="16">
        <f>+I27</f>
        <v>0</v>
      </c>
      <c r="H27" s="13"/>
      <c r="I27" s="14">
        <v>0</v>
      </c>
    </row>
    <row r="28" spans="1:10" x14ac:dyDescent="0.2">
      <c r="A28" s="12" t="s">
        <v>74</v>
      </c>
      <c r="B28" s="12" t="s">
        <v>75</v>
      </c>
      <c r="C28" s="12" t="s">
        <v>102</v>
      </c>
      <c r="D28" s="10" t="s">
        <v>103</v>
      </c>
      <c r="E28" s="13"/>
      <c r="F28" s="13"/>
      <c r="G28" s="14">
        <f>+I28</f>
        <v>0</v>
      </c>
      <c r="H28" s="13"/>
      <c r="I28" s="14">
        <v>0</v>
      </c>
    </row>
    <row r="29" spans="1:10" x14ac:dyDescent="0.2">
      <c r="A29" s="12" t="s">
        <v>74</v>
      </c>
      <c r="B29" s="12" t="s">
        <v>75</v>
      </c>
      <c r="C29" s="12" t="s">
        <v>104</v>
      </c>
      <c r="D29" s="10" t="s">
        <v>105</v>
      </c>
      <c r="E29" s="13"/>
      <c r="F29" s="13"/>
      <c r="G29" s="14">
        <f>+I29</f>
        <v>8205</v>
      </c>
      <c r="H29" s="13"/>
      <c r="I29" s="14">
        <f>8205</f>
        <v>8205</v>
      </c>
    </row>
    <row r="30" spans="1:10" x14ac:dyDescent="0.2">
      <c r="A30" s="35" t="s">
        <v>74</v>
      </c>
      <c r="B30" s="35" t="s">
        <v>106</v>
      </c>
      <c r="C30" s="35" t="s">
        <v>107</v>
      </c>
      <c r="D30" s="36" t="s">
        <v>164</v>
      </c>
      <c r="E30" s="33"/>
      <c r="F30" s="33"/>
      <c r="G30" s="33"/>
      <c r="H30" s="33">
        <f>+I30</f>
        <v>0</v>
      </c>
      <c r="I30" s="14">
        <v>0</v>
      </c>
    </row>
    <row r="31" spans="1:10" x14ac:dyDescent="0.2">
      <c r="E31" s="14"/>
      <c r="F31" s="14"/>
      <c r="G31" s="14"/>
      <c r="H31" s="14"/>
      <c r="I31" s="14"/>
    </row>
    <row r="32" spans="1:10" x14ac:dyDescent="0.2">
      <c r="A32" s="12" t="s">
        <v>74</v>
      </c>
      <c r="B32" s="12" t="s">
        <v>108</v>
      </c>
      <c r="C32" s="12" t="s">
        <v>107</v>
      </c>
      <c r="D32" s="10" t="s">
        <v>141</v>
      </c>
      <c r="E32" s="14">
        <f>SUM(E11:E31)</f>
        <v>24716.070000000003</v>
      </c>
      <c r="F32" s="14">
        <f>SUM(F11:F31)</f>
        <v>24716.070000000003</v>
      </c>
      <c r="G32" s="14">
        <f>SUM(G11:G31)</f>
        <v>176706.83</v>
      </c>
      <c r="H32" s="14">
        <f>SUM(H11:H31)</f>
        <v>1970</v>
      </c>
      <c r="I32" s="14">
        <f>SUM(I11:I31)</f>
        <v>203392.9</v>
      </c>
      <c r="J32" s="149">
        <f>203392.9-I32</f>
        <v>0</v>
      </c>
    </row>
    <row r="33" spans="1:10" x14ac:dyDescent="0.2">
      <c r="A33" s="12" t="s">
        <v>109</v>
      </c>
      <c r="B33" s="12" t="s">
        <v>108</v>
      </c>
      <c r="C33" s="12" t="s">
        <v>107</v>
      </c>
      <c r="D33" s="10" t="s">
        <v>110</v>
      </c>
      <c r="E33" s="13"/>
      <c r="F33" s="13"/>
      <c r="G33" s="14">
        <f>+I33</f>
        <v>38674.589999999997</v>
      </c>
      <c r="H33" s="13"/>
      <c r="I33" s="14">
        <f>+'Governmental Funds'!B35</f>
        <v>38674.589999999997</v>
      </c>
    </row>
    <row r="34" spans="1:10" x14ac:dyDescent="0.2">
      <c r="A34" s="12" t="s">
        <v>111</v>
      </c>
      <c r="B34" s="12" t="s">
        <v>108</v>
      </c>
      <c r="C34" s="12" t="s">
        <v>107</v>
      </c>
      <c r="D34" s="10" t="s">
        <v>112</v>
      </c>
      <c r="E34" s="13"/>
      <c r="F34" s="13"/>
      <c r="G34" s="14">
        <f>+I34</f>
        <v>0</v>
      </c>
      <c r="H34" s="13"/>
      <c r="I34" s="14">
        <v>0</v>
      </c>
    </row>
    <row r="35" spans="1:10" x14ac:dyDescent="0.2">
      <c r="A35" s="12" t="s">
        <v>113</v>
      </c>
      <c r="B35" s="12" t="s">
        <v>108</v>
      </c>
      <c r="C35" s="12" t="s">
        <v>107</v>
      </c>
      <c r="D35" s="40" t="s">
        <v>379</v>
      </c>
      <c r="E35" s="13"/>
      <c r="F35" s="13"/>
      <c r="G35" s="14">
        <f>+I35</f>
        <v>1762863.54</v>
      </c>
      <c r="H35" s="13"/>
      <c r="I35" s="14">
        <f>+'Governmental Funds'!D35</f>
        <v>1762863.54</v>
      </c>
    </row>
    <row r="36" spans="1:10" x14ac:dyDescent="0.2">
      <c r="A36" s="12" t="s">
        <v>114</v>
      </c>
      <c r="B36" s="12" t="s">
        <v>108</v>
      </c>
      <c r="C36" s="12" t="s">
        <v>107</v>
      </c>
      <c r="D36" s="10" t="s">
        <v>115</v>
      </c>
      <c r="E36" s="13"/>
      <c r="F36" s="13"/>
      <c r="G36" s="14">
        <f>+I36</f>
        <v>7148921.1000000006</v>
      </c>
      <c r="H36" s="13"/>
      <c r="I36" s="14">
        <f>+'Governmental Funds'!F35+'Governmental Funds'!G35</f>
        <v>7148921.1000000006</v>
      </c>
    </row>
    <row r="37" spans="1:10" x14ac:dyDescent="0.2">
      <c r="A37" s="12" t="s">
        <v>116</v>
      </c>
      <c r="B37" s="12" t="s">
        <v>108</v>
      </c>
      <c r="C37" s="12" t="s">
        <v>107</v>
      </c>
      <c r="D37" s="10" t="s">
        <v>142</v>
      </c>
      <c r="E37" s="13"/>
      <c r="F37" s="13"/>
      <c r="G37" s="13"/>
      <c r="H37" s="14">
        <f>+I37</f>
        <v>0</v>
      </c>
      <c r="I37" s="14">
        <v>0</v>
      </c>
    </row>
    <row r="38" spans="1:10" x14ac:dyDescent="0.2">
      <c r="A38" s="12" t="s">
        <v>117</v>
      </c>
      <c r="B38" s="12" t="s">
        <v>108</v>
      </c>
      <c r="C38" s="12" t="s">
        <v>107</v>
      </c>
      <c r="D38" s="10" t="s">
        <v>143</v>
      </c>
      <c r="E38" s="13"/>
      <c r="F38" s="13"/>
      <c r="G38" s="13"/>
      <c r="H38" s="16">
        <f>+I38</f>
        <v>0</v>
      </c>
      <c r="I38" s="14">
        <v>0</v>
      </c>
    </row>
    <row r="39" spans="1:10" x14ac:dyDescent="0.2">
      <c r="A39" s="12" t="s">
        <v>118</v>
      </c>
      <c r="B39" s="12" t="s">
        <v>108</v>
      </c>
      <c r="C39" s="12" t="s">
        <v>107</v>
      </c>
      <c r="D39" s="10" t="s">
        <v>144</v>
      </c>
      <c r="E39" s="13"/>
      <c r="F39" s="13"/>
      <c r="G39" s="14">
        <f>+I39</f>
        <v>0</v>
      </c>
      <c r="H39" s="20"/>
      <c r="I39" s="14">
        <v>0</v>
      </c>
    </row>
    <row r="40" spans="1:10" x14ac:dyDescent="0.2">
      <c r="A40" s="12" t="s">
        <v>119</v>
      </c>
      <c r="B40" s="12" t="s">
        <v>108</v>
      </c>
      <c r="C40" s="12" t="s">
        <v>107</v>
      </c>
      <c r="D40" s="10" t="s">
        <v>145</v>
      </c>
      <c r="E40" s="13"/>
      <c r="F40" s="13"/>
      <c r="G40" s="14">
        <f>+I40</f>
        <v>884674.04999999981</v>
      </c>
      <c r="H40" s="13"/>
      <c r="I40" s="14">
        <f>+'Internal Service Funds'!N30</f>
        <v>884674.04999999981</v>
      </c>
    </row>
    <row r="41" spans="1:10" x14ac:dyDescent="0.2">
      <c r="A41" s="12" t="s">
        <v>120</v>
      </c>
      <c r="B41" s="12" t="s">
        <v>108</v>
      </c>
      <c r="C41" s="12" t="s">
        <v>107</v>
      </c>
      <c r="D41" s="10" t="s">
        <v>146</v>
      </c>
      <c r="E41" s="13"/>
      <c r="F41" s="13"/>
      <c r="G41" s="21" t="s">
        <v>121</v>
      </c>
      <c r="H41" s="14">
        <f>+I41</f>
        <v>0</v>
      </c>
      <c r="I41" s="14">
        <v>0</v>
      </c>
    </row>
    <row r="42" spans="1:10" x14ac:dyDescent="0.2">
      <c r="A42" s="12" t="s">
        <v>122</v>
      </c>
      <c r="B42" s="12" t="s">
        <v>108</v>
      </c>
      <c r="C42" s="12" t="s">
        <v>107</v>
      </c>
      <c r="D42" s="10" t="s">
        <v>147</v>
      </c>
      <c r="E42" s="13"/>
      <c r="F42" s="13"/>
      <c r="G42" s="13"/>
      <c r="H42" s="14">
        <f>+I42</f>
        <v>0</v>
      </c>
      <c r="I42" s="14">
        <v>0</v>
      </c>
    </row>
    <row r="43" spans="1:10" x14ac:dyDescent="0.2">
      <c r="A43" s="12">
        <v>94</v>
      </c>
      <c r="B43" s="12" t="s">
        <v>108</v>
      </c>
      <c r="C43" s="12" t="s">
        <v>107</v>
      </c>
      <c r="D43" s="10" t="s">
        <v>148</v>
      </c>
      <c r="E43" s="13"/>
      <c r="F43" s="13"/>
      <c r="G43" s="13"/>
      <c r="H43" s="14">
        <f>+I43</f>
        <v>0</v>
      </c>
      <c r="I43" s="14">
        <v>0</v>
      </c>
    </row>
    <row r="44" spans="1:10" x14ac:dyDescent="0.2">
      <c r="A44" s="37" t="s">
        <v>123</v>
      </c>
      <c r="B44" s="37" t="s">
        <v>108</v>
      </c>
      <c r="C44" s="37" t="s">
        <v>107</v>
      </c>
      <c r="D44" s="38" t="s">
        <v>149</v>
      </c>
      <c r="E44" s="15"/>
      <c r="F44" s="15"/>
      <c r="G44" s="19">
        <f>+I44</f>
        <v>2193065.0300000003</v>
      </c>
      <c r="H44" s="15"/>
      <c r="I44" s="14">
        <f>+'Governmental Funds'!H35</f>
        <v>2193065.0300000003</v>
      </c>
    </row>
    <row r="45" spans="1:10" x14ac:dyDescent="0.2">
      <c r="A45" s="12" t="s">
        <v>124</v>
      </c>
      <c r="B45" s="12" t="s">
        <v>108</v>
      </c>
      <c r="C45" s="12" t="s">
        <v>107</v>
      </c>
      <c r="D45" s="10" t="s">
        <v>150</v>
      </c>
      <c r="E45" s="13"/>
      <c r="F45" s="13"/>
      <c r="G45" s="14">
        <f>+I45</f>
        <v>567258.84000000008</v>
      </c>
      <c r="H45" s="13"/>
      <c r="I45" s="14">
        <f>+'Governmental Funds'!I35-I40</f>
        <v>567258.84000000008</v>
      </c>
    </row>
    <row r="46" spans="1:10" x14ac:dyDescent="0.2">
      <c r="A46" s="12" t="s">
        <v>125</v>
      </c>
      <c r="B46" s="12" t="s">
        <v>108</v>
      </c>
      <c r="C46" s="12" t="s">
        <v>107</v>
      </c>
      <c r="D46" s="10" t="s">
        <v>151</v>
      </c>
      <c r="E46" s="13"/>
      <c r="F46" s="13"/>
      <c r="G46" s="14">
        <f>+I46</f>
        <v>2261332.4300000002</v>
      </c>
      <c r="H46" s="13"/>
      <c r="I46" s="14">
        <f>+'Governmental Funds'!J35-862079.88</f>
        <v>2261332.4300000002</v>
      </c>
    </row>
    <row r="47" spans="1:10" x14ac:dyDescent="0.2">
      <c r="E47" s="14"/>
      <c r="F47" s="14"/>
      <c r="G47" s="14"/>
      <c r="H47" s="14"/>
      <c r="I47" s="14"/>
    </row>
    <row r="48" spans="1:10" x14ac:dyDescent="0.2">
      <c r="D48" s="10" t="s">
        <v>67</v>
      </c>
      <c r="E48" s="14">
        <f>SUM(E32:E47)</f>
        <v>24716.070000000003</v>
      </c>
      <c r="F48" s="14">
        <f>SUM(F32:F47)</f>
        <v>24716.070000000003</v>
      </c>
      <c r="G48" s="14">
        <f>SUM(G32:G47)</f>
        <v>15033496.41</v>
      </c>
      <c r="H48" s="14">
        <f>SUM(H32:H47)</f>
        <v>1970</v>
      </c>
      <c r="I48" s="14">
        <f>SUM(I32:I47)</f>
        <v>15060182.48</v>
      </c>
      <c r="J48" s="119">
        <v>14857357</v>
      </c>
    </row>
    <row r="49" spans="1:11" x14ac:dyDescent="0.2">
      <c r="J49" s="149">
        <f>+J48-I48</f>
        <v>-202825.48000000045</v>
      </c>
      <c r="K49" s="119" t="e">
        <f>+J48-'Governmental Funds'!#REF!</f>
        <v>#REF!</v>
      </c>
    </row>
    <row r="51" spans="1:11" x14ac:dyDescent="0.2">
      <c r="D51" s="10" t="s">
        <v>126</v>
      </c>
    </row>
    <row r="52" spans="1:11" x14ac:dyDescent="0.2">
      <c r="I52" s="18" t="s">
        <v>121</v>
      </c>
    </row>
    <row r="53" spans="1:11" x14ac:dyDescent="0.2">
      <c r="D53" s="10" t="s">
        <v>72</v>
      </c>
      <c r="E53" s="150">
        <f>F48/G48</f>
        <v>1.644066644640254E-3</v>
      </c>
    </row>
    <row r="54" spans="1:11" x14ac:dyDescent="0.2">
      <c r="E54" s="151"/>
    </row>
    <row r="55" spans="1:11" x14ac:dyDescent="0.2">
      <c r="D55" s="10" t="s">
        <v>71</v>
      </c>
      <c r="E55" s="150">
        <f>E48/(+G48+F48-E48)</f>
        <v>1.644066644640254E-3</v>
      </c>
    </row>
    <row r="56" spans="1:11" ht="9" customHeight="1" x14ac:dyDescent="0.2"/>
    <row r="57" spans="1:11" x14ac:dyDescent="0.2">
      <c r="D57" s="9"/>
      <c r="E57" s="10"/>
    </row>
    <row r="58" spans="1:11" x14ac:dyDescent="0.2">
      <c r="D58" s="10" t="s">
        <v>127</v>
      </c>
    </row>
    <row r="59" spans="1:11" x14ac:dyDescent="0.2">
      <c r="D59" s="28" t="s">
        <v>155</v>
      </c>
      <c r="E59" s="11">
        <f t="shared" ref="E59:E69" si="0">-G59</f>
        <v>226.05</v>
      </c>
      <c r="F59" s="11">
        <f t="shared" ref="F59:F65" si="1">-G59</f>
        <v>226.05</v>
      </c>
      <c r="G59">
        <f>-191-35.05</f>
        <v>-226.05</v>
      </c>
      <c r="H59" s="178" t="s">
        <v>433</v>
      </c>
      <c r="J59" t="s">
        <v>395</v>
      </c>
    </row>
    <row r="60" spans="1:11" x14ac:dyDescent="0.2">
      <c r="D60" s="28" t="s">
        <v>128</v>
      </c>
      <c r="E60" s="11">
        <f t="shared" si="0"/>
        <v>8205</v>
      </c>
      <c r="F60" s="11">
        <f t="shared" si="1"/>
        <v>8205</v>
      </c>
      <c r="G60">
        <f>-G29</f>
        <v>-8205</v>
      </c>
      <c r="H60" s="178" t="s">
        <v>433</v>
      </c>
    </row>
    <row r="61" spans="1:11" x14ac:dyDescent="0.2">
      <c r="D61" s="177" t="s">
        <v>432</v>
      </c>
      <c r="E61" s="11">
        <f t="shared" si="0"/>
        <v>501</v>
      </c>
      <c r="F61" s="11">
        <f t="shared" si="1"/>
        <v>501</v>
      </c>
      <c r="G61">
        <v>-501</v>
      </c>
      <c r="H61" s="178" t="s">
        <v>434</v>
      </c>
    </row>
    <row r="62" spans="1:11" x14ac:dyDescent="0.2">
      <c r="D62" s="28" t="s">
        <v>129</v>
      </c>
      <c r="E62" s="11">
        <f t="shared" si="0"/>
        <v>17500</v>
      </c>
      <c r="F62" s="11">
        <f>-G62</f>
        <v>17500</v>
      </c>
      <c r="G62" s="11">
        <v>-17500</v>
      </c>
      <c r="H62" s="178" t="s">
        <v>434</v>
      </c>
      <c r="I62" s="11"/>
    </row>
    <row r="63" spans="1:11" x14ac:dyDescent="0.2">
      <c r="A63" s="10"/>
      <c r="B63" s="10"/>
      <c r="C63" s="10"/>
      <c r="D63" s="28" t="s">
        <v>130</v>
      </c>
      <c r="E63" s="11">
        <f t="shared" si="0"/>
        <v>260.5</v>
      </c>
      <c r="F63" s="11">
        <f t="shared" si="1"/>
        <v>260.5</v>
      </c>
      <c r="G63" s="11">
        <v>-260.5</v>
      </c>
      <c r="H63" s="178" t="s">
        <v>434</v>
      </c>
      <c r="I63" s="11"/>
    </row>
    <row r="64" spans="1:11" x14ac:dyDescent="0.2">
      <c r="D64" s="28" t="s">
        <v>131</v>
      </c>
      <c r="E64" s="11">
        <f t="shared" si="0"/>
        <v>0</v>
      </c>
      <c r="F64" s="11">
        <f t="shared" si="1"/>
        <v>0</v>
      </c>
      <c r="H64" s="178"/>
    </row>
    <row r="65" spans="1:13" x14ac:dyDescent="0.2">
      <c r="A65" s="12"/>
      <c r="B65" s="12"/>
      <c r="C65" s="12"/>
      <c r="D65" s="29" t="s">
        <v>132</v>
      </c>
      <c r="E65" s="11">
        <f t="shared" si="0"/>
        <v>68226</v>
      </c>
      <c r="F65" s="11">
        <f t="shared" si="1"/>
        <v>68226</v>
      </c>
      <c r="G65" s="11">
        <v>-68226</v>
      </c>
      <c r="H65" s="178" t="s">
        <v>434</v>
      </c>
      <c r="I65" s="14"/>
    </row>
    <row r="66" spans="1:13" x14ac:dyDescent="0.2">
      <c r="A66" s="12"/>
      <c r="B66" s="12"/>
      <c r="C66" s="12"/>
      <c r="D66" s="28" t="s">
        <v>165</v>
      </c>
      <c r="E66" s="11">
        <f t="shared" si="0"/>
        <v>0</v>
      </c>
      <c r="F66" s="11">
        <f>-G66</f>
        <v>0</v>
      </c>
      <c r="G66" s="11">
        <v>0</v>
      </c>
      <c r="H66" s="179"/>
      <c r="I66" s="14"/>
    </row>
    <row r="67" spans="1:13" x14ac:dyDescent="0.2">
      <c r="A67" s="12"/>
      <c r="B67" s="12"/>
      <c r="C67" s="12"/>
      <c r="D67" s="28" t="s">
        <v>396</v>
      </c>
      <c r="E67" s="11">
        <f t="shared" si="0"/>
        <v>634089.30999999994</v>
      </c>
      <c r="F67" s="11">
        <f>-G67</f>
        <v>634089.30999999994</v>
      </c>
      <c r="G67" s="11">
        <f>-(568728.45-G61-G62-G63-G65)+560+20566.64</f>
        <v>-634089.30999999994</v>
      </c>
      <c r="H67" s="179"/>
      <c r="I67" s="14"/>
      <c r="J67" s="8" t="s">
        <v>435</v>
      </c>
    </row>
    <row r="68" spans="1:13" x14ac:dyDescent="0.2">
      <c r="A68" s="12"/>
      <c r="B68" s="12"/>
      <c r="C68" s="12"/>
      <c r="D68" s="28" t="s">
        <v>443</v>
      </c>
      <c r="E68" s="11">
        <f t="shared" si="0"/>
        <v>174173.61</v>
      </c>
      <c r="F68" s="11">
        <f>-G68</f>
        <v>174173.61</v>
      </c>
      <c r="G68" s="11">
        <f>-191253.43+17079.82</f>
        <v>-174173.61</v>
      </c>
      <c r="H68" s="179"/>
      <c r="I68" s="14"/>
      <c r="J68" s="8" t="s">
        <v>436</v>
      </c>
    </row>
    <row r="69" spans="1:13" x14ac:dyDescent="0.2">
      <c r="A69" s="12"/>
      <c r="B69" s="12"/>
      <c r="C69" s="12"/>
      <c r="D69" s="28" t="s">
        <v>444</v>
      </c>
      <c r="E69" s="11">
        <f t="shared" si="0"/>
        <v>76411.130000000121</v>
      </c>
      <c r="F69" s="11">
        <f>884674.05-F68-F67</f>
        <v>76411.130000000121</v>
      </c>
      <c r="G69" s="11">
        <f>-F69</f>
        <v>-76411.130000000121</v>
      </c>
      <c r="H69" s="14"/>
      <c r="I69" s="14"/>
    </row>
    <row r="70" spans="1:13" x14ac:dyDescent="0.2">
      <c r="A70" s="12"/>
      <c r="B70" s="12"/>
      <c r="C70" s="12"/>
      <c r="D70" s="28"/>
      <c r="E70" s="11"/>
      <c r="F70" s="11"/>
      <c r="G70" s="11"/>
      <c r="H70" s="14"/>
      <c r="I70" s="14"/>
    </row>
    <row r="71" spans="1:13" x14ac:dyDescent="0.2">
      <c r="A71" s="12"/>
      <c r="B71" s="12"/>
      <c r="C71" s="12"/>
      <c r="D71" s="28"/>
      <c r="E71" s="11"/>
      <c r="F71" s="11"/>
      <c r="G71" s="11"/>
      <c r="H71" s="14"/>
      <c r="I71" s="14"/>
    </row>
    <row r="72" spans="1:13" x14ac:dyDescent="0.2">
      <c r="A72" s="12"/>
      <c r="B72" s="12"/>
      <c r="C72" s="12"/>
      <c r="D72" s="10"/>
      <c r="E72" s="14"/>
      <c r="F72" s="14"/>
      <c r="G72" s="14"/>
      <c r="H72" s="14"/>
      <c r="I72" s="14"/>
    </row>
    <row r="73" spans="1:13" x14ac:dyDescent="0.2">
      <c r="A73" s="12"/>
      <c r="B73" s="12"/>
      <c r="C73" s="12"/>
      <c r="D73" s="10" t="s">
        <v>133</v>
      </c>
      <c r="E73" s="14"/>
      <c r="F73" s="14"/>
      <c r="G73" s="14"/>
      <c r="H73" s="14"/>
      <c r="I73" s="14"/>
    </row>
    <row r="74" spans="1:13" x14ac:dyDescent="0.2">
      <c r="A74" s="12"/>
      <c r="B74" s="12"/>
      <c r="C74" s="12"/>
      <c r="D74" s="28" t="s">
        <v>134</v>
      </c>
      <c r="E74" s="14"/>
      <c r="F74" s="14"/>
      <c r="G74" s="14"/>
      <c r="H74" s="14"/>
      <c r="I74" s="14"/>
    </row>
    <row r="75" spans="1:13" x14ac:dyDescent="0.2">
      <c r="A75" s="12"/>
      <c r="B75" s="12"/>
      <c r="C75" s="12"/>
      <c r="D75" s="29" t="s">
        <v>135</v>
      </c>
      <c r="E75" s="14">
        <v>0</v>
      </c>
      <c r="F75" s="14">
        <v>0</v>
      </c>
      <c r="G75" s="14">
        <v>1003479</v>
      </c>
      <c r="H75" s="14">
        <f>-G75</f>
        <v>-1003479</v>
      </c>
      <c r="I75" s="14"/>
    </row>
    <row r="76" spans="1:13" x14ac:dyDescent="0.2">
      <c r="A76" s="12"/>
      <c r="B76" s="12"/>
      <c r="C76" s="12"/>
      <c r="D76" s="28" t="s">
        <v>136</v>
      </c>
      <c r="E76" s="14">
        <v>0</v>
      </c>
      <c r="F76" s="14">
        <v>0</v>
      </c>
      <c r="G76" s="14">
        <f>G40</f>
        <v>884674.04999999981</v>
      </c>
      <c r="H76" s="14">
        <f>-G76</f>
        <v>-884674.04999999981</v>
      </c>
      <c r="I76" s="14"/>
      <c r="L76">
        <v>562740.54</v>
      </c>
      <c r="M76" t="s">
        <v>430</v>
      </c>
    </row>
    <row r="77" spans="1:13" x14ac:dyDescent="0.2">
      <c r="A77" s="12"/>
      <c r="B77" s="12"/>
      <c r="C77" s="12"/>
      <c r="D77" s="28" t="s">
        <v>137</v>
      </c>
      <c r="E77" s="14">
        <v>0</v>
      </c>
      <c r="F77" s="14">
        <v>0</v>
      </c>
      <c r="G77" s="24">
        <f>181229.86+41015.21</f>
        <v>222245.06999999998</v>
      </c>
      <c r="H77" s="14">
        <f>-G77</f>
        <v>-222245.06999999998</v>
      </c>
      <c r="I77" s="14"/>
      <c r="J77" s="8" t="s">
        <v>437</v>
      </c>
      <c r="M77" t="s">
        <v>431</v>
      </c>
    </row>
    <row r="78" spans="1:13" x14ac:dyDescent="0.2">
      <c r="A78" s="12"/>
      <c r="B78" s="12"/>
      <c r="C78" s="12"/>
      <c r="D78" s="28" t="s">
        <v>138</v>
      </c>
      <c r="E78" s="14">
        <v>0</v>
      </c>
      <c r="F78" s="14">
        <v>0</v>
      </c>
      <c r="G78" s="14">
        <v>0</v>
      </c>
      <c r="H78" s="14">
        <f>-G78</f>
        <v>0</v>
      </c>
      <c r="I78" s="14"/>
    </row>
    <row r="79" spans="1:13" x14ac:dyDescent="0.2">
      <c r="A79" s="12"/>
      <c r="B79" s="12"/>
      <c r="C79" s="12"/>
      <c r="D79" s="28" t="s">
        <v>165</v>
      </c>
      <c r="E79" s="14">
        <v>0</v>
      </c>
      <c r="F79" s="14">
        <v>0</v>
      </c>
      <c r="G79" s="14">
        <v>0</v>
      </c>
      <c r="H79" s="14">
        <f>-G79</f>
        <v>0</v>
      </c>
      <c r="I79" s="14"/>
    </row>
    <row r="80" spans="1:13" x14ac:dyDescent="0.2">
      <c r="A80" s="12"/>
      <c r="B80" s="12"/>
      <c r="C80" s="12"/>
      <c r="D80" s="10"/>
      <c r="E80" s="14"/>
      <c r="F80" s="14"/>
      <c r="G80" s="14"/>
      <c r="H80" s="14"/>
      <c r="I80" s="14"/>
    </row>
    <row r="81" spans="1:9" x14ac:dyDescent="0.2">
      <c r="A81" s="12"/>
      <c r="B81" s="12"/>
      <c r="C81" s="12"/>
      <c r="D81" s="10" t="s">
        <v>139</v>
      </c>
      <c r="E81" s="14">
        <f>+E48+SUM(E59:E72)-SUM(E74:E80)</f>
        <v>1004308.67</v>
      </c>
      <c r="F81" s="14">
        <f>+F48+SUM(F59:F72)-SUM(F74:F80)</f>
        <v>1004308.67</v>
      </c>
      <c r="G81" s="14">
        <f>+G48+SUM(G59:G72)-SUM(G74:G80)</f>
        <v>11943505.690000001</v>
      </c>
      <c r="H81" s="14">
        <f>+H48+SUM(H59:H72)-SUM(H74:H80)</f>
        <v>2112368.1199999996</v>
      </c>
      <c r="I81" s="14">
        <f>+I48+SUM(I59:I72)-SUM(I74:I80)</f>
        <v>15060182.48</v>
      </c>
    </row>
    <row r="82" spans="1:9" x14ac:dyDescent="0.2">
      <c r="A82" s="12"/>
      <c r="B82" s="12"/>
      <c r="C82" s="12"/>
      <c r="D82" s="10"/>
      <c r="E82" s="16"/>
      <c r="F82" s="16"/>
      <c r="G82" s="14"/>
      <c r="H82" s="14"/>
      <c r="I82" s="14"/>
    </row>
    <row r="83" spans="1:9" x14ac:dyDescent="0.2">
      <c r="A83" s="12"/>
      <c r="B83" s="12"/>
      <c r="C83" s="12"/>
      <c r="D83" s="10" t="s">
        <v>140</v>
      </c>
      <c r="E83" s="22"/>
      <c r="F83" s="14"/>
      <c r="G83" s="14"/>
      <c r="H83" s="14"/>
      <c r="I83" s="14"/>
    </row>
    <row r="84" spans="1:9" x14ac:dyDescent="0.2">
      <c r="A84" s="12"/>
      <c r="B84" s="12"/>
      <c r="C84" s="12"/>
      <c r="D84" s="10"/>
      <c r="E84" s="14"/>
      <c r="F84" s="14"/>
      <c r="G84" s="14"/>
      <c r="H84" s="14"/>
      <c r="I84" s="14">
        <f>14857357-I81</f>
        <v>-202825.48000000045</v>
      </c>
    </row>
    <row r="85" spans="1:9" x14ac:dyDescent="0.2">
      <c r="A85" s="17"/>
      <c r="B85" s="17"/>
      <c r="C85" s="17"/>
      <c r="D85" s="38" t="s">
        <v>72</v>
      </c>
      <c r="E85" s="150">
        <f>F81/G81</f>
        <v>8.4088264875268784E-2</v>
      </c>
      <c r="I85" s="19"/>
    </row>
    <row r="86" spans="1:9" x14ac:dyDescent="0.2">
      <c r="A86" s="12"/>
      <c r="B86" s="12"/>
      <c r="C86" s="12"/>
      <c r="D86" s="40"/>
      <c r="E86" s="150"/>
      <c r="F86" s="14"/>
      <c r="G86" s="14"/>
      <c r="H86" s="14"/>
      <c r="I86" s="14"/>
    </row>
    <row r="87" spans="1:9" x14ac:dyDescent="0.2">
      <c r="A87" s="17"/>
      <c r="B87" s="17"/>
      <c r="C87" s="17"/>
      <c r="D87" s="38" t="s">
        <v>71</v>
      </c>
      <c r="E87" s="150">
        <f>E81/(+G81+F81-E81)</f>
        <v>8.4088264875268784E-2</v>
      </c>
      <c r="I87" s="19"/>
    </row>
    <row r="88" spans="1:9" x14ac:dyDescent="0.2">
      <c r="A88" s="12"/>
      <c r="B88" s="12"/>
      <c r="C88" s="12"/>
      <c r="D88" s="10"/>
      <c r="E88" s="14"/>
      <c r="F88" s="14"/>
      <c r="G88" s="14"/>
      <c r="H88" s="14"/>
      <c r="I88" s="14"/>
    </row>
    <row r="89" spans="1:9" x14ac:dyDescent="0.2">
      <c r="A89" s="12"/>
      <c r="B89" s="12"/>
      <c r="C89" s="12"/>
      <c r="D89" s="10"/>
      <c r="E89" s="14"/>
      <c r="F89" s="14"/>
      <c r="G89" s="14"/>
      <c r="H89" s="14"/>
      <c r="I89" s="14"/>
    </row>
    <row r="90" spans="1:9" x14ac:dyDescent="0.2">
      <c r="A90" s="12"/>
      <c r="B90" s="12"/>
      <c r="C90" s="12"/>
      <c r="D90" s="10"/>
      <c r="E90" s="14"/>
      <c r="F90" s="14"/>
      <c r="G90" s="14"/>
      <c r="H90" s="14"/>
      <c r="I90" s="14"/>
    </row>
    <row r="91" spans="1:9" x14ac:dyDescent="0.2">
      <c r="A91" s="12"/>
      <c r="B91" s="12"/>
      <c r="C91" s="12"/>
      <c r="D91" s="10"/>
      <c r="E91" s="14"/>
      <c r="F91" s="14"/>
      <c r="G91" s="14"/>
      <c r="H91" s="16"/>
      <c r="I91" s="14"/>
    </row>
    <row r="92" spans="1:9" x14ac:dyDescent="0.2">
      <c r="E92" s="14"/>
      <c r="F92" s="14"/>
      <c r="G92" s="14"/>
      <c r="H92" s="14"/>
      <c r="I92" s="14"/>
    </row>
    <row r="93" spans="1:9" x14ac:dyDescent="0.2">
      <c r="A93" s="12"/>
      <c r="B93" s="12"/>
      <c r="C93" s="12"/>
      <c r="D93" s="10"/>
      <c r="E93" s="14"/>
      <c r="F93" s="14"/>
      <c r="G93" s="14"/>
      <c r="H93" s="14"/>
      <c r="I93" s="14"/>
    </row>
    <row r="94" spans="1:9" x14ac:dyDescent="0.2">
      <c r="A94" s="12"/>
      <c r="B94" s="12"/>
      <c r="C94" s="12"/>
      <c r="D94" s="10"/>
      <c r="E94" s="14"/>
      <c r="F94" s="14"/>
      <c r="G94" s="14"/>
      <c r="H94" s="14"/>
      <c r="I94" s="14"/>
    </row>
    <row r="95" spans="1:9" x14ac:dyDescent="0.2">
      <c r="A95" s="12"/>
      <c r="B95" s="12"/>
      <c r="C95" s="12"/>
      <c r="D95" s="10"/>
      <c r="E95" s="14"/>
      <c r="F95" s="14"/>
      <c r="G95" s="14"/>
      <c r="H95" s="14"/>
      <c r="I95" s="14"/>
    </row>
    <row r="96" spans="1:9" x14ac:dyDescent="0.2">
      <c r="A96" s="12"/>
      <c r="B96" s="12"/>
      <c r="C96" s="12"/>
      <c r="D96" s="10"/>
      <c r="E96" s="14"/>
      <c r="F96" s="14"/>
      <c r="G96" s="14"/>
      <c r="H96" s="14"/>
      <c r="I96" s="14"/>
    </row>
    <row r="97" spans="1:9" x14ac:dyDescent="0.2">
      <c r="A97" s="12"/>
      <c r="B97" s="12"/>
      <c r="C97" s="12"/>
      <c r="D97" s="10"/>
      <c r="E97" s="14"/>
      <c r="F97" s="14"/>
      <c r="G97" s="14"/>
      <c r="H97" s="14"/>
      <c r="I97" s="14"/>
    </row>
    <row r="98" spans="1:9" x14ac:dyDescent="0.2">
      <c r="A98" s="12"/>
      <c r="B98" s="12"/>
      <c r="C98" s="12"/>
      <c r="D98" s="10"/>
      <c r="E98" s="14"/>
      <c r="F98" s="14"/>
      <c r="G98" s="23"/>
      <c r="H98" s="14"/>
      <c r="I98" s="14"/>
    </row>
    <row r="99" spans="1:9" x14ac:dyDescent="0.2">
      <c r="A99" s="12"/>
      <c r="B99" s="12"/>
      <c r="C99" s="12"/>
      <c r="D99" s="10"/>
      <c r="E99" s="14"/>
      <c r="F99" s="14"/>
      <c r="G99" s="14"/>
      <c r="H99" s="14"/>
      <c r="I99" s="14"/>
    </row>
    <row r="100" spans="1:9" x14ac:dyDescent="0.2">
      <c r="A100" s="12"/>
      <c r="B100" s="12"/>
      <c r="C100" s="12"/>
      <c r="D100" s="10"/>
      <c r="E100" s="14"/>
      <c r="F100" s="14"/>
      <c r="G100" s="14"/>
      <c r="H100" s="14"/>
      <c r="I100" s="14"/>
    </row>
    <row r="101" spans="1:9" x14ac:dyDescent="0.2">
      <c r="A101" s="12"/>
      <c r="B101" s="12"/>
      <c r="C101" s="12"/>
      <c r="D101" s="10"/>
      <c r="E101" s="14"/>
      <c r="F101" s="14"/>
      <c r="G101" s="14"/>
      <c r="H101" s="14"/>
      <c r="I101" s="14"/>
    </row>
    <row r="102" spans="1:9" x14ac:dyDescent="0.2">
      <c r="A102" s="12"/>
      <c r="B102" s="12"/>
      <c r="C102" s="12"/>
      <c r="D102" s="10"/>
      <c r="E102" s="14"/>
      <c r="F102" s="14"/>
      <c r="G102" s="23"/>
      <c r="H102" s="16"/>
      <c r="I102" s="14"/>
    </row>
    <row r="103" spans="1:9" x14ac:dyDescent="0.2">
      <c r="A103" s="12"/>
      <c r="B103" s="12"/>
      <c r="C103" s="12"/>
      <c r="D103" s="10"/>
      <c r="E103" s="14"/>
      <c r="F103" s="14"/>
      <c r="G103" s="14"/>
      <c r="H103" s="14"/>
      <c r="I103" s="14"/>
    </row>
    <row r="104" spans="1:9" x14ac:dyDescent="0.2">
      <c r="A104" s="12"/>
      <c r="B104" s="12"/>
      <c r="C104" s="12"/>
      <c r="D104" s="10"/>
      <c r="E104" s="14"/>
      <c r="F104" s="14"/>
      <c r="G104" s="14"/>
      <c r="H104" s="14"/>
      <c r="I104" s="14"/>
    </row>
    <row r="105" spans="1:9" x14ac:dyDescent="0.2">
      <c r="A105" s="17"/>
      <c r="B105" s="17"/>
      <c r="C105" s="17"/>
      <c r="D105" s="18"/>
      <c r="G105" s="19"/>
      <c r="I105" s="19"/>
    </row>
    <row r="106" spans="1:9" x14ac:dyDescent="0.2">
      <c r="A106" s="12"/>
      <c r="B106" s="12"/>
      <c r="C106" s="12"/>
      <c r="D106" s="10"/>
      <c r="E106" s="14"/>
      <c r="F106" s="14"/>
      <c r="G106" s="14"/>
      <c r="H106" s="14"/>
      <c r="I106" s="14"/>
    </row>
    <row r="107" spans="1:9" x14ac:dyDescent="0.2">
      <c r="A107" s="12"/>
      <c r="B107" s="12"/>
      <c r="C107" s="12"/>
      <c r="D107" s="10"/>
      <c r="E107" s="14"/>
      <c r="F107" s="14"/>
      <c r="G107" s="14"/>
      <c r="H107" s="14"/>
      <c r="I107" s="14"/>
    </row>
    <row r="108" spans="1:9" x14ac:dyDescent="0.2">
      <c r="E108" s="14"/>
      <c r="F108" s="14"/>
      <c r="G108" s="14"/>
      <c r="H108" s="14"/>
      <c r="I108" s="14"/>
    </row>
    <row r="109" spans="1:9" x14ac:dyDescent="0.2">
      <c r="D109" s="10"/>
      <c r="E109" s="14"/>
      <c r="F109" s="14"/>
      <c r="G109" s="14"/>
      <c r="H109" s="14"/>
      <c r="I109" s="14"/>
    </row>
    <row r="112" spans="1:9" x14ac:dyDescent="0.2">
      <c r="D112" s="10"/>
    </row>
    <row r="114" spans="1:9" x14ac:dyDescent="0.2">
      <c r="D114" s="10"/>
      <c r="E114" s="22"/>
    </row>
    <row r="116" spans="1:9" x14ac:dyDescent="0.2">
      <c r="D116" s="10"/>
      <c r="E116" s="22"/>
    </row>
    <row r="118" spans="1:9" x14ac:dyDescent="0.2">
      <c r="D118" s="9"/>
      <c r="E118" s="10"/>
    </row>
    <row r="119" spans="1:9" x14ac:dyDescent="0.2">
      <c r="D119" s="10"/>
    </row>
    <row r="120" spans="1:9" x14ac:dyDescent="0.2">
      <c r="D120" s="10"/>
    </row>
    <row r="121" spans="1:9" x14ac:dyDescent="0.2">
      <c r="D121" s="10"/>
    </row>
    <row r="123" spans="1:9" x14ac:dyDescent="0.2">
      <c r="E123" s="11"/>
      <c r="F123" s="11"/>
      <c r="G123" s="11"/>
      <c r="H123" s="11"/>
      <c r="I123" s="11"/>
    </row>
    <row r="124" spans="1:9" x14ac:dyDescent="0.2">
      <c r="A124" s="10"/>
      <c r="B124" s="10"/>
      <c r="C124" s="10"/>
      <c r="D124" s="10"/>
      <c r="E124" s="11"/>
      <c r="F124" s="11"/>
      <c r="G124" s="11"/>
      <c r="H124" s="11"/>
      <c r="I124" s="11"/>
    </row>
    <row r="126" spans="1:9" x14ac:dyDescent="0.2">
      <c r="A126" s="12"/>
      <c r="B126" s="12"/>
      <c r="C126" s="12"/>
      <c r="D126" s="10"/>
      <c r="E126" s="14"/>
      <c r="F126" s="14"/>
      <c r="G126" s="14"/>
      <c r="H126" s="14"/>
      <c r="I126" s="14"/>
    </row>
    <row r="127" spans="1:9" x14ac:dyDescent="0.2">
      <c r="A127" s="12"/>
      <c r="B127" s="12"/>
      <c r="C127" s="12"/>
      <c r="D127" s="10"/>
      <c r="E127" s="14"/>
      <c r="F127" s="14"/>
      <c r="G127" s="14"/>
      <c r="H127" s="14"/>
      <c r="I127" s="14"/>
    </row>
    <row r="128" spans="1:9" x14ac:dyDescent="0.2">
      <c r="A128" s="12"/>
      <c r="B128" s="12"/>
      <c r="C128" s="12"/>
      <c r="D128" s="10"/>
      <c r="E128" s="14"/>
      <c r="F128" s="14"/>
      <c r="G128" s="14"/>
      <c r="H128" s="14"/>
      <c r="I128" s="14"/>
    </row>
    <row r="129" spans="1:9" x14ac:dyDescent="0.2">
      <c r="A129" s="12"/>
      <c r="B129" s="12"/>
      <c r="C129" s="12"/>
      <c r="D129" s="10"/>
      <c r="E129" s="14"/>
      <c r="F129" s="23"/>
      <c r="G129" s="14"/>
      <c r="H129" s="14"/>
      <c r="I129" s="14"/>
    </row>
    <row r="130" spans="1:9" x14ac:dyDescent="0.2">
      <c r="A130" s="12"/>
      <c r="B130" s="12"/>
      <c r="C130" s="12"/>
      <c r="D130" s="10"/>
      <c r="E130" s="14"/>
      <c r="F130" s="14"/>
      <c r="G130" s="14"/>
      <c r="H130" s="14"/>
      <c r="I130" s="14"/>
    </row>
    <row r="131" spans="1:9" x14ac:dyDescent="0.2">
      <c r="A131" s="12"/>
      <c r="B131" s="12"/>
      <c r="C131" s="12"/>
      <c r="D131" s="10"/>
      <c r="E131" s="14"/>
      <c r="F131" s="14"/>
      <c r="G131" s="14"/>
      <c r="H131" s="14"/>
      <c r="I131" s="14"/>
    </row>
    <row r="132" spans="1:9" x14ac:dyDescent="0.2">
      <c r="A132" s="12"/>
      <c r="B132" s="12"/>
      <c r="C132" s="12"/>
      <c r="D132" s="10"/>
      <c r="E132" s="14"/>
      <c r="F132" s="14"/>
      <c r="G132" s="14"/>
      <c r="H132" s="14"/>
      <c r="I132" s="14"/>
    </row>
    <row r="133" spans="1:9" x14ac:dyDescent="0.2">
      <c r="A133" s="12"/>
      <c r="B133" s="12"/>
      <c r="C133" s="12"/>
      <c r="D133" s="10"/>
      <c r="E133" s="14"/>
      <c r="F133" s="14"/>
      <c r="G133" s="14"/>
      <c r="H133" s="14"/>
      <c r="I133" s="14"/>
    </row>
    <row r="134" spans="1:9" x14ac:dyDescent="0.2">
      <c r="A134" s="12"/>
      <c r="B134" s="12"/>
      <c r="C134" s="12"/>
      <c r="D134" s="10"/>
      <c r="E134" s="14"/>
      <c r="F134" s="14"/>
      <c r="G134" s="14"/>
      <c r="H134" s="14"/>
      <c r="I134" s="14"/>
    </row>
    <row r="135" spans="1:9" x14ac:dyDescent="0.2">
      <c r="A135" s="12"/>
      <c r="B135" s="12"/>
      <c r="C135" s="12"/>
      <c r="D135" s="10"/>
      <c r="E135" s="14"/>
      <c r="F135" s="14"/>
      <c r="G135" s="14"/>
      <c r="H135" s="14"/>
      <c r="I135" s="14"/>
    </row>
    <row r="136" spans="1:9" x14ac:dyDescent="0.2">
      <c r="A136" s="12"/>
      <c r="B136" s="12"/>
      <c r="C136" s="12"/>
      <c r="D136" s="10"/>
      <c r="E136" s="14"/>
      <c r="F136" s="14"/>
      <c r="G136" s="14"/>
      <c r="H136" s="14"/>
      <c r="I136" s="14"/>
    </row>
    <row r="137" spans="1:9" x14ac:dyDescent="0.2">
      <c r="A137" s="12"/>
      <c r="B137" s="12"/>
      <c r="C137" s="12"/>
      <c r="D137" s="10"/>
      <c r="E137" s="14"/>
      <c r="F137" s="14"/>
      <c r="G137" s="14"/>
      <c r="H137" s="14"/>
      <c r="I137" s="14"/>
    </row>
    <row r="138" spans="1:9" x14ac:dyDescent="0.2">
      <c r="A138" s="12"/>
      <c r="B138" s="12"/>
      <c r="C138" s="12"/>
      <c r="D138" s="10"/>
      <c r="E138" s="14"/>
      <c r="F138" s="14"/>
      <c r="G138" s="14"/>
      <c r="H138" s="16"/>
      <c r="I138" s="14"/>
    </row>
    <row r="139" spans="1:9" x14ac:dyDescent="0.2">
      <c r="A139" s="17"/>
      <c r="B139" s="17"/>
      <c r="C139" s="17"/>
      <c r="D139" s="18"/>
      <c r="I139" s="19"/>
    </row>
    <row r="140" spans="1:9" x14ac:dyDescent="0.2">
      <c r="A140" s="12"/>
      <c r="B140" s="12"/>
      <c r="C140" s="12"/>
      <c r="D140" s="10"/>
      <c r="E140" s="14"/>
      <c r="F140" s="14"/>
      <c r="G140" s="14"/>
      <c r="H140" s="14"/>
      <c r="I140" s="14"/>
    </row>
    <row r="141" spans="1:9" x14ac:dyDescent="0.2">
      <c r="A141" s="17"/>
      <c r="B141" s="17"/>
      <c r="C141" s="17"/>
      <c r="D141" s="18"/>
      <c r="I141" s="19"/>
    </row>
    <row r="142" spans="1:9" x14ac:dyDescent="0.2">
      <c r="A142" s="12"/>
      <c r="B142" s="12"/>
      <c r="C142" s="12"/>
      <c r="D142" s="10"/>
      <c r="E142" s="14"/>
      <c r="F142" s="14"/>
      <c r="G142" s="14"/>
      <c r="H142" s="14"/>
      <c r="I142" s="14"/>
    </row>
    <row r="143" spans="1:9" x14ac:dyDescent="0.2">
      <c r="A143" s="12"/>
      <c r="B143" s="12"/>
      <c r="C143" s="12"/>
      <c r="D143" s="10"/>
      <c r="E143" s="14"/>
      <c r="F143" s="14"/>
      <c r="G143" s="14"/>
      <c r="H143" s="14"/>
      <c r="I143" s="14"/>
    </row>
    <row r="144" spans="1:9" x14ac:dyDescent="0.2">
      <c r="A144" s="12"/>
      <c r="B144" s="12"/>
      <c r="C144" s="12"/>
      <c r="D144" s="10"/>
      <c r="E144" s="14"/>
      <c r="F144" s="14"/>
      <c r="G144" s="14"/>
      <c r="H144" s="14"/>
      <c r="I144" s="14"/>
    </row>
    <row r="145" spans="1:9" x14ac:dyDescent="0.2">
      <c r="A145" s="12"/>
      <c r="B145" s="12"/>
      <c r="C145" s="12"/>
      <c r="D145" s="10"/>
      <c r="E145" s="14"/>
      <c r="F145" s="14"/>
      <c r="G145" s="14"/>
      <c r="H145" s="24"/>
      <c r="I145" s="14"/>
    </row>
    <row r="146" spans="1:9" x14ac:dyDescent="0.2">
      <c r="E146" s="14"/>
      <c r="F146" s="14"/>
      <c r="G146" s="14"/>
      <c r="H146" s="14"/>
      <c r="I146" s="14"/>
    </row>
    <row r="147" spans="1:9" x14ac:dyDescent="0.2">
      <c r="A147" s="12"/>
      <c r="B147" s="12"/>
      <c r="C147" s="12"/>
      <c r="D147" s="10"/>
      <c r="E147" s="14"/>
      <c r="F147" s="14"/>
      <c r="G147" s="14"/>
      <c r="H147" s="14"/>
      <c r="I147" s="14"/>
    </row>
    <row r="148" spans="1:9" x14ac:dyDescent="0.2">
      <c r="A148" s="12"/>
      <c r="B148" s="12"/>
      <c r="C148" s="12"/>
      <c r="D148" s="10"/>
      <c r="E148" s="14"/>
      <c r="F148" s="14"/>
      <c r="G148" s="14"/>
      <c r="H148" s="14"/>
      <c r="I148" s="14"/>
    </row>
    <row r="149" spans="1:9" x14ac:dyDescent="0.2">
      <c r="A149" s="12"/>
      <c r="B149" s="12"/>
      <c r="C149" s="12"/>
      <c r="D149" s="10"/>
      <c r="E149" s="14"/>
      <c r="F149" s="14"/>
      <c r="G149" s="14"/>
      <c r="H149" s="14"/>
      <c r="I149" s="14"/>
    </row>
    <row r="150" spans="1:9" x14ac:dyDescent="0.2">
      <c r="A150" s="12"/>
      <c r="B150" s="12"/>
      <c r="C150" s="12"/>
      <c r="D150" s="10"/>
      <c r="E150" s="14"/>
      <c r="F150" s="14"/>
      <c r="G150" s="14"/>
      <c r="H150" s="14"/>
      <c r="I150" s="14"/>
    </row>
    <row r="151" spans="1:9" x14ac:dyDescent="0.2">
      <c r="A151" s="12"/>
      <c r="B151" s="12"/>
      <c r="C151" s="12"/>
      <c r="D151" s="10"/>
      <c r="E151" s="14"/>
      <c r="F151" s="14"/>
      <c r="G151" s="14"/>
      <c r="H151" s="14"/>
      <c r="I151" s="14"/>
    </row>
    <row r="152" spans="1:9" x14ac:dyDescent="0.2">
      <c r="A152" s="12"/>
      <c r="B152" s="12"/>
      <c r="C152" s="12"/>
      <c r="D152" s="10"/>
      <c r="E152" s="14"/>
      <c r="F152" s="14"/>
      <c r="G152" s="23"/>
      <c r="H152" s="14"/>
      <c r="I152" s="14"/>
    </row>
    <row r="153" spans="1:9" x14ac:dyDescent="0.2">
      <c r="A153" s="12"/>
      <c r="B153" s="12"/>
      <c r="C153" s="12"/>
      <c r="D153" s="10"/>
      <c r="E153" s="14"/>
      <c r="F153" s="14"/>
      <c r="G153" s="14"/>
      <c r="H153" s="14"/>
      <c r="I153" s="14"/>
    </row>
    <row r="154" spans="1:9" x14ac:dyDescent="0.2">
      <c r="A154" s="12"/>
      <c r="B154" s="12"/>
      <c r="C154" s="12"/>
      <c r="D154" s="10"/>
      <c r="E154" s="14"/>
      <c r="F154" s="14"/>
      <c r="G154" s="14"/>
      <c r="H154" s="23"/>
      <c r="I154" s="14"/>
    </row>
    <row r="155" spans="1:9" x14ac:dyDescent="0.2">
      <c r="A155" s="12"/>
      <c r="B155" s="12"/>
      <c r="C155" s="12"/>
      <c r="D155" s="10"/>
      <c r="E155" s="14"/>
      <c r="F155" s="14"/>
      <c r="G155" s="14"/>
      <c r="H155" s="14"/>
      <c r="I155" s="14"/>
    </row>
    <row r="156" spans="1:9" x14ac:dyDescent="0.2">
      <c r="A156" s="12"/>
      <c r="B156" s="12"/>
      <c r="C156" s="12"/>
      <c r="D156" s="10"/>
      <c r="E156" s="14"/>
      <c r="F156" s="14"/>
      <c r="G156" s="23"/>
      <c r="H156" s="14"/>
      <c r="I156" s="14"/>
    </row>
    <row r="157" spans="1:9" x14ac:dyDescent="0.2">
      <c r="A157" s="12"/>
      <c r="B157" s="12"/>
      <c r="C157" s="12"/>
      <c r="D157" s="10"/>
      <c r="E157" s="14"/>
      <c r="F157" s="14"/>
      <c r="G157" s="14"/>
      <c r="H157" s="14"/>
      <c r="I157" s="14"/>
    </row>
    <row r="158" spans="1:9" x14ac:dyDescent="0.2">
      <c r="A158" s="12"/>
      <c r="B158" s="12"/>
      <c r="C158" s="12"/>
      <c r="D158" s="10"/>
      <c r="E158" s="14"/>
      <c r="F158" s="14"/>
      <c r="G158" s="14"/>
      <c r="H158" s="14"/>
      <c r="I158" s="14"/>
    </row>
    <row r="159" spans="1:9" x14ac:dyDescent="0.2">
      <c r="A159" s="17"/>
      <c r="B159" s="17"/>
      <c r="C159" s="17"/>
      <c r="D159" s="18"/>
      <c r="G159" s="19"/>
      <c r="I159" s="19"/>
    </row>
    <row r="160" spans="1:9" x14ac:dyDescent="0.2">
      <c r="A160" s="12"/>
      <c r="B160" s="12"/>
      <c r="C160" s="12"/>
      <c r="D160" s="10"/>
      <c r="E160" s="14"/>
      <c r="F160" s="14"/>
      <c r="G160" s="14"/>
      <c r="H160" s="14"/>
      <c r="I160" s="14"/>
    </row>
    <row r="161" spans="1:9" x14ac:dyDescent="0.2">
      <c r="A161" s="12"/>
      <c r="B161" s="12"/>
      <c r="C161" s="12"/>
      <c r="D161" s="10"/>
      <c r="E161" s="14"/>
      <c r="F161" s="14"/>
      <c r="G161" s="14"/>
      <c r="H161" s="14"/>
      <c r="I161" s="14"/>
    </row>
    <row r="162" spans="1:9" x14ac:dyDescent="0.2">
      <c r="E162" s="14"/>
      <c r="F162" s="14"/>
      <c r="G162" s="14"/>
      <c r="H162" s="14"/>
      <c r="I162" s="14"/>
    </row>
    <row r="163" spans="1:9" x14ac:dyDescent="0.2">
      <c r="D163" s="10"/>
      <c r="E163" s="14"/>
      <c r="F163" s="14"/>
      <c r="G163" s="14"/>
      <c r="H163" s="14"/>
      <c r="I163" s="14"/>
    </row>
    <row r="166" spans="1:9" x14ac:dyDescent="0.2">
      <c r="D166" s="10"/>
    </row>
    <row r="168" spans="1:9" x14ac:dyDescent="0.2">
      <c r="D168" s="10"/>
      <c r="E168" s="22"/>
    </row>
    <row r="170" spans="1:9" x14ac:dyDescent="0.2">
      <c r="D170" s="10"/>
      <c r="E170" s="22"/>
    </row>
    <row r="172" spans="1:9" x14ac:dyDescent="0.2">
      <c r="D172" s="9"/>
      <c r="E172" s="10"/>
    </row>
    <row r="173" spans="1:9" x14ac:dyDescent="0.2">
      <c r="D173" s="10"/>
    </row>
    <row r="174" spans="1:9" x14ac:dyDescent="0.2">
      <c r="D174" s="10"/>
    </row>
    <row r="175" spans="1:9" x14ac:dyDescent="0.2">
      <c r="D175" s="10"/>
    </row>
    <row r="177" spans="1:9" x14ac:dyDescent="0.2">
      <c r="E177" s="11"/>
      <c r="F177" s="11"/>
      <c r="G177" s="11"/>
      <c r="H177" s="11"/>
      <c r="I177" s="11"/>
    </row>
    <row r="178" spans="1:9" x14ac:dyDescent="0.2">
      <c r="A178" s="10"/>
      <c r="B178" s="10"/>
      <c r="C178" s="10"/>
      <c r="D178" s="12"/>
      <c r="E178" s="11"/>
      <c r="F178" s="11"/>
      <c r="G178" s="11"/>
      <c r="H178" s="11"/>
      <c r="I178" s="11"/>
    </row>
    <row r="180" spans="1:9" x14ac:dyDescent="0.2">
      <c r="A180" s="12"/>
      <c r="B180" s="12"/>
      <c r="C180" s="12"/>
      <c r="D180" s="10"/>
      <c r="E180" s="14"/>
      <c r="F180" s="14"/>
      <c r="G180" s="14"/>
      <c r="H180" s="14"/>
      <c r="I180" s="14"/>
    </row>
    <row r="181" spans="1:9" x14ac:dyDescent="0.2">
      <c r="A181" s="12"/>
      <c r="B181" s="12"/>
      <c r="C181" s="12"/>
      <c r="D181" s="10"/>
      <c r="E181" s="14"/>
      <c r="F181" s="14"/>
      <c r="G181" s="14"/>
      <c r="H181" s="14"/>
      <c r="I181" s="14"/>
    </row>
    <row r="182" spans="1:9" x14ac:dyDescent="0.2">
      <c r="A182" s="12"/>
      <c r="B182" s="12"/>
      <c r="C182" s="12"/>
      <c r="D182" s="10"/>
      <c r="E182" s="14"/>
      <c r="F182" s="14"/>
      <c r="G182" s="14"/>
      <c r="H182" s="14"/>
      <c r="I182" s="14"/>
    </row>
    <row r="183" spans="1:9" x14ac:dyDescent="0.2">
      <c r="A183" s="12"/>
      <c r="B183" s="12"/>
      <c r="C183" s="12"/>
      <c r="D183" s="10"/>
      <c r="E183" s="14"/>
      <c r="F183" s="14"/>
      <c r="G183" s="14"/>
      <c r="H183" s="14"/>
      <c r="I183" s="14"/>
    </row>
    <row r="184" spans="1:9" x14ac:dyDescent="0.2">
      <c r="A184" s="12"/>
      <c r="B184" s="12"/>
      <c r="C184" s="12"/>
      <c r="D184" s="10"/>
      <c r="E184" s="14"/>
      <c r="F184" s="14"/>
      <c r="G184" s="14"/>
      <c r="H184" s="14"/>
      <c r="I184" s="14"/>
    </row>
    <row r="185" spans="1:9" x14ac:dyDescent="0.2">
      <c r="A185" s="12"/>
      <c r="B185" s="12"/>
      <c r="C185" s="12"/>
      <c r="D185" s="10"/>
      <c r="E185" s="14"/>
      <c r="F185" s="14"/>
      <c r="G185" s="14"/>
      <c r="H185" s="14"/>
      <c r="I185" s="14"/>
    </row>
    <row r="186" spans="1:9" x14ac:dyDescent="0.2">
      <c r="A186" s="12"/>
      <c r="B186" s="12"/>
      <c r="C186" s="12"/>
      <c r="D186" s="10"/>
      <c r="E186" s="14"/>
      <c r="F186" s="14"/>
      <c r="G186" s="14"/>
      <c r="H186" s="14"/>
      <c r="I186" s="14"/>
    </row>
    <row r="187" spans="1:9" x14ac:dyDescent="0.2">
      <c r="A187" s="12"/>
      <c r="B187" s="12"/>
      <c r="C187" s="12"/>
      <c r="D187" s="10"/>
      <c r="E187" s="14"/>
      <c r="F187" s="14"/>
      <c r="G187" s="14"/>
      <c r="H187" s="14"/>
      <c r="I187" s="14"/>
    </row>
    <row r="188" spans="1:9" x14ac:dyDescent="0.2">
      <c r="A188" s="12"/>
      <c r="B188" s="12"/>
      <c r="C188" s="12"/>
      <c r="D188" s="10"/>
      <c r="E188" s="14"/>
      <c r="F188" s="14"/>
      <c r="G188" s="14"/>
      <c r="H188" s="14"/>
      <c r="I188" s="14"/>
    </row>
    <row r="189" spans="1:9" x14ac:dyDescent="0.2">
      <c r="A189" s="12"/>
      <c r="B189" s="12"/>
      <c r="C189" s="12"/>
      <c r="D189" s="10"/>
      <c r="E189" s="14"/>
      <c r="F189" s="14"/>
      <c r="G189" s="14"/>
      <c r="H189" s="16"/>
      <c r="I189" s="14"/>
    </row>
    <row r="190" spans="1:9" x14ac:dyDescent="0.2">
      <c r="A190" s="12"/>
      <c r="B190" s="12"/>
      <c r="C190" s="12"/>
      <c r="D190" s="10"/>
      <c r="E190" s="14"/>
      <c r="F190" s="14"/>
      <c r="G190" s="14"/>
      <c r="H190" s="14"/>
      <c r="I190" s="14"/>
    </row>
    <row r="191" spans="1:9" x14ac:dyDescent="0.2">
      <c r="A191" s="12"/>
      <c r="B191" s="12"/>
      <c r="C191" s="12"/>
      <c r="D191" s="10"/>
      <c r="E191" s="14"/>
      <c r="F191" s="14"/>
      <c r="G191" s="14"/>
      <c r="H191" s="14"/>
      <c r="I191" s="14"/>
    </row>
    <row r="192" spans="1:9" x14ac:dyDescent="0.2">
      <c r="A192" s="12"/>
      <c r="B192" s="12"/>
      <c r="C192" s="12"/>
      <c r="D192" s="10"/>
      <c r="E192" s="14"/>
      <c r="F192" s="23"/>
      <c r="G192" s="14"/>
      <c r="H192" s="14"/>
      <c r="I192" s="14"/>
    </row>
    <row r="193" spans="1:9" x14ac:dyDescent="0.2">
      <c r="A193" s="17"/>
      <c r="B193" s="17"/>
      <c r="C193" s="17"/>
      <c r="D193" s="18"/>
      <c r="I193" s="19"/>
    </row>
    <row r="194" spans="1:9" x14ac:dyDescent="0.2">
      <c r="A194" s="12"/>
      <c r="B194" s="12"/>
      <c r="C194" s="12"/>
      <c r="D194" s="10"/>
      <c r="E194" s="14"/>
      <c r="F194" s="14"/>
      <c r="G194" s="14"/>
      <c r="H194" s="14"/>
      <c r="I194" s="14"/>
    </row>
    <row r="195" spans="1:9" x14ac:dyDescent="0.2">
      <c r="A195" s="17"/>
      <c r="B195" s="17"/>
      <c r="C195" s="17"/>
      <c r="D195" s="18"/>
      <c r="I195" s="19"/>
    </row>
    <row r="196" spans="1:9" x14ac:dyDescent="0.2">
      <c r="A196" s="12"/>
      <c r="B196" s="12"/>
      <c r="C196" s="12"/>
      <c r="D196" s="10"/>
      <c r="E196" s="14"/>
      <c r="F196" s="14"/>
      <c r="G196" s="14"/>
      <c r="H196" s="14"/>
      <c r="I196" s="14"/>
    </row>
    <row r="197" spans="1:9" x14ac:dyDescent="0.2">
      <c r="A197" s="12"/>
      <c r="B197" s="12"/>
      <c r="C197" s="12"/>
      <c r="D197" s="10"/>
      <c r="E197" s="14"/>
      <c r="F197" s="14"/>
      <c r="G197" s="14"/>
      <c r="H197" s="14"/>
      <c r="I197" s="14"/>
    </row>
    <row r="198" spans="1:9" x14ac:dyDescent="0.2">
      <c r="A198" s="12"/>
      <c r="B198" s="12"/>
      <c r="C198" s="12"/>
      <c r="D198" s="10"/>
      <c r="E198" s="14"/>
      <c r="F198" s="14"/>
      <c r="G198" s="14"/>
      <c r="H198" s="14"/>
      <c r="I198" s="14"/>
    </row>
    <row r="199" spans="1:9" x14ac:dyDescent="0.2">
      <c r="A199" s="12"/>
      <c r="B199" s="12"/>
      <c r="C199" s="12"/>
      <c r="D199" s="10"/>
      <c r="E199" s="14"/>
      <c r="F199" s="14"/>
      <c r="H199" s="14"/>
      <c r="I199" s="14"/>
    </row>
    <row r="200" spans="1:9" x14ac:dyDescent="0.2">
      <c r="E200" s="14"/>
      <c r="F200" s="14"/>
      <c r="G200" s="14"/>
      <c r="H200" s="14"/>
      <c r="I200" s="14"/>
    </row>
    <row r="201" spans="1:9" x14ac:dyDescent="0.2">
      <c r="A201" s="12"/>
      <c r="B201" s="12"/>
      <c r="C201" s="12"/>
      <c r="D201" s="10"/>
      <c r="E201" s="14"/>
      <c r="F201" s="14"/>
      <c r="G201" s="14"/>
      <c r="H201" s="14"/>
      <c r="I201" s="14"/>
    </row>
    <row r="202" spans="1:9" x14ac:dyDescent="0.2">
      <c r="A202" s="12"/>
      <c r="B202" s="12"/>
      <c r="C202" s="12"/>
      <c r="D202" s="10"/>
      <c r="E202" s="14"/>
      <c r="F202" s="14"/>
      <c r="G202" s="14"/>
      <c r="H202" s="14"/>
      <c r="I202" s="14"/>
    </row>
    <row r="203" spans="1:9" x14ac:dyDescent="0.2">
      <c r="A203" s="12"/>
      <c r="B203" s="12"/>
      <c r="C203" s="12"/>
      <c r="D203" s="10"/>
      <c r="E203" s="14"/>
      <c r="F203" s="14"/>
      <c r="G203" s="14"/>
      <c r="H203" s="14"/>
      <c r="I203" s="14"/>
    </row>
    <row r="204" spans="1:9" x14ac:dyDescent="0.2">
      <c r="A204" s="12"/>
      <c r="B204" s="12"/>
      <c r="C204" s="12"/>
      <c r="D204" s="10"/>
      <c r="E204" s="14"/>
      <c r="F204" s="14"/>
      <c r="G204" s="14"/>
      <c r="H204" s="14"/>
      <c r="I204" s="14"/>
    </row>
    <row r="205" spans="1:9" x14ac:dyDescent="0.2">
      <c r="A205" s="12"/>
      <c r="B205" s="12"/>
      <c r="C205" s="12"/>
      <c r="D205" s="10"/>
      <c r="E205" s="14"/>
      <c r="F205" s="14"/>
      <c r="G205" s="14"/>
      <c r="H205" s="14"/>
      <c r="I205" s="14"/>
    </row>
    <row r="206" spans="1:9" x14ac:dyDescent="0.2">
      <c r="A206" s="12"/>
      <c r="B206" s="12"/>
      <c r="C206" s="12"/>
      <c r="D206" s="10"/>
      <c r="E206" s="14"/>
      <c r="F206" s="14"/>
      <c r="G206" s="23"/>
      <c r="H206" s="14"/>
      <c r="I206" s="14"/>
    </row>
    <row r="207" spans="1:9" x14ac:dyDescent="0.2">
      <c r="A207" s="12"/>
      <c r="B207" s="12"/>
      <c r="C207" s="12"/>
      <c r="D207" s="10"/>
      <c r="E207" s="14"/>
      <c r="F207" s="14"/>
      <c r="G207" s="14"/>
      <c r="H207" s="14"/>
      <c r="I207" s="14"/>
    </row>
    <row r="208" spans="1:9" x14ac:dyDescent="0.2">
      <c r="A208" s="12"/>
      <c r="B208" s="12"/>
      <c r="C208" s="12"/>
      <c r="D208" s="10"/>
      <c r="E208" s="14"/>
      <c r="F208" s="14"/>
      <c r="G208" s="14"/>
      <c r="H208" s="23"/>
      <c r="I208" s="14"/>
    </row>
    <row r="209" spans="1:9" x14ac:dyDescent="0.2">
      <c r="A209" s="12"/>
      <c r="B209" s="12"/>
      <c r="C209" s="12"/>
      <c r="D209" s="10"/>
      <c r="E209" s="14"/>
      <c r="F209" s="14"/>
      <c r="G209" s="14"/>
      <c r="H209" s="14"/>
      <c r="I209" s="14"/>
    </row>
    <row r="210" spans="1:9" x14ac:dyDescent="0.2">
      <c r="A210" s="12"/>
      <c r="B210" s="12"/>
      <c r="C210" s="12"/>
      <c r="D210" s="10"/>
      <c r="E210" s="14"/>
      <c r="F210" s="14"/>
      <c r="G210" s="23"/>
      <c r="H210" s="14"/>
      <c r="I210" s="14"/>
    </row>
    <row r="211" spans="1:9" x14ac:dyDescent="0.2">
      <c r="A211" s="12"/>
      <c r="B211" s="12"/>
      <c r="C211" s="12"/>
      <c r="D211" s="10"/>
      <c r="E211" s="14"/>
      <c r="F211" s="14"/>
      <c r="G211" s="14"/>
      <c r="H211" s="14"/>
      <c r="I211" s="14"/>
    </row>
    <row r="212" spans="1:9" x14ac:dyDescent="0.2">
      <c r="A212" s="12"/>
      <c r="B212" s="12"/>
      <c r="C212" s="12"/>
      <c r="D212" s="10"/>
      <c r="E212" s="14"/>
      <c r="F212" s="14"/>
      <c r="G212" s="14"/>
      <c r="H212" s="14"/>
      <c r="I212" s="14"/>
    </row>
    <row r="213" spans="1:9" x14ac:dyDescent="0.2">
      <c r="A213" s="17"/>
      <c r="B213" s="17"/>
      <c r="C213" s="17"/>
      <c r="D213" s="18"/>
      <c r="G213" s="19"/>
      <c r="I213" s="19"/>
    </row>
    <row r="214" spans="1:9" x14ac:dyDescent="0.2">
      <c r="A214" s="12"/>
      <c r="B214" s="12"/>
      <c r="C214" s="12"/>
      <c r="D214" s="10"/>
      <c r="E214" s="14"/>
      <c r="F214" s="14"/>
      <c r="G214" s="14"/>
      <c r="H214" s="14"/>
      <c r="I214" s="14"/>
    </row>
    <row r="215" spans="1:9" x14ac:dyDescent="0.2">
      <c r="A215" s="12"/>
      <c r="B215" s="12"/>
      <c r="C215" s="12"/>
      <c r="D215" s="10"/>
      <c r="E215" s="14"/>
      <c r="F215" s="14"/>
      <c r="G215" s="14"/>
      <c r="H215" s="14"/>
      <c r="I215" s="14"/>
    </row>
    <row r="216" spans="1:9" x14ac:dyDescent="0.2">
      <c r="E216" s="14"/>
      <c r="F216" s="14"/>
      <c r="G216" s="14"/>
      <c r="H216" s="14"/>
      <c r="I216" s="14"/>
    </row>
    <row r="217" spans="1:9" x14ac:dyDescent="0.2">
      <c r="D217" s="10"/>
      <c r="E217" s="14"/>
      <c r="F217" s="14"/>
      <c r="G217" s="14"/>
      <c r="H217" s="14"/>
      <c r="I217" s="14"/>
    </row>
    <row r="220" spans="1:9" x14ac:dyDescent="0.2">
      <c r="D220" s="10"/>
    </row>
    <row r="222" spans="1:9" x14ac:dyDescent="0.2">
      <c r="D222" s="10"/>
      <c r="E222" s="22"/>
    </row>
    <row r="224" spans="1:9" x14ac:dyDescent="0.2">
      <c r="D224" s="10"/>
      <c r="E224" s="22"/>
    </row>
    <row r="226" spans="1:9" x14ac:dyDescent="0.2">
      <c r="D226" s="9"/>
      <c r="E226" s="10"/>
    </row>
    <row r="227" spans="1:9" x14ac:dyDescent="0.2">
      <c r="D227" s="10"/>
    </row>
    <row r="228" spans="1:9" x14ac:dyDescent="0.2">
      <c r="D228" s="10"/>
    </row>
    <row r="229" spans="1:9" x14ac:dyDescent="0.2">
      <c r="D229" s="10"/>
    </row>
    <row r="231" spans="1:9" x14ac:dyDescent="0.2">
      <c r="E231" s="11"/>
      <c r="F231" s="11"/>
      <c r="G231" s="11"/>
      <c r="H231" s="11"/>
      <c r="I231" s="11"/>
    </row>
    <row r="232" spans="1:9" x14ac:dyDescent="0.2">
      <c r="A232" s="10"/>
      <c r="B232" s="10"/>
      <c r="C232" s="10"/>
      <c r="D232" s="10"/>
      <c r="E232" s="11"/>
      <c r="F232" s="11"/>
      <c r="G232" s="11"/>
      <c r="H232" s="11"/>
      <c r="I232" s="11"/>
    </row>
    <row r="234" spans="1:9" x14ac:dyDescent="0.2">
      <c r="A234" s="12"/>
      <c r="B234" s="12"/>
      <c r="C234" s="12"/>
      <c r="D234" s="10"/>
      <c r="E234" s="14"/>
      <c r="F234" s="14"/>
      <c r="G234" s="14"/>
      <c r="H234" s="14"/>
      <c r="I234" s="14"/>
    </row>
    <row r="235" spans="1:9" x14ac:dyDescent="0.2">
      <c r="A235" s="12"/>
      <c r="B235" s="12"/>
      <c r="C235" s="12"/>
      <c r="D235" s="10"/>
      <c r="E235" s="14"/>
      <c r="F235" s="14"/>
      <c r="G235" s="14"/>
      <c r="H235" s="14"/>
      <c r="I235" s="14"/>
    </row>
    <row r="236" spans="1:9" x14ac:dyDescent="0.2">
      <c r="A236" s="12"/>
      <c r="B236" s="12"/>
      <c r="C236" s="12"/>
      <c r="D236" s="10"/>
      <c r="E236" s="14"/>
      <c r="F236" s="14"/>
      <c r="G236" s="23"/>
      <c r="H236" s="14"/>
      <c r="I236" s="14"/>
    </row>
    <row r="237" spans="1:9" x14ac:dyDescent="0.2">
      <c r="A237" s="12"/>
      <c r="B237" s="12"/>
      <c r="C237" s="12"/>
      <c r="D237" s="10"/>
      <c r="E237" s="14"/>
      <c r="F237" s="14"/>
      <c r="G237" s="14"/>
      <c r="H237" s="14"/>
      <c r="I237" s="14"/>
    </row>
    <row r="238" spans="1:9" x14ac:dyDescent="0.2">
      <c r="A238" s="12"/>
      <c r="B238" s="12"/>
      <c r="C238" s="12"/>
      <c r="D238" s="10"/>
      <c r="E238" s="14"/>
      <c r="F238" s="14"/>
      <c r="G238" s="14"/>
      <c r="H238" s="14"/>
      <c r="I238" s="14"/>
    </row>
    <row r="239" spans="1:9" x14ac:dyDescent="0.2">
      <c r="A239" s="12"/>
      <c r="B239" s="12"/>
      <c r="C239" s="12"/>
      <c r="D239" s="10"/>
      <c r="E239" s="14"/>
      <c r="F239" s="14"/>
      <c r="G239" s="14"/>
      <c r="H239" s="14"/>
      <c r="I239" s="14"/>
    </row>
    <row r="240" spans="1:9" x14ac:dyDescent="0.2">
      <c r="A240" s="12"/>
      <c r="B240" s="12"/>
      <c r="C240" s="12"/>
      <c r="D240" s="10"/>
      <c r="E240" s="14"/>
      <c r="F240" s="14"/>
      <c r="G240" s="14"/>
      <c r="H240" s="14"/>
      <c r="I240" s="14"/>
    </row>
    <row r="241" spans="1:9" x14ac:dyDescent="0.2">
      <c r="A241" s="25"/>
      <c r="B241" s="12"/>
      <c r="C241" s="12"/>
      <c r="D241" s="10"/>
      <c r="E241" s="14"/>
      <c r="F241" s="14"/>
      <c r="G241" s="14"/>
      <c r="H241" s="14"/>
      <c r="I241" s="14"/>
    </row>
    <row r="242" spans="1:9" x14ac:dyDescent="0.2">
      <c r="A242" s="12"/>
      <c r="B242" s="12"/>
      <c r="C242" s="12"/>
      <c r="D242" s="10"/>
      <c r="E242" s="14"/>
      <c r="F242" s="14"/>
      <c r="G242" s="14"/>
      <c r="H242" s="14"/>
      <c r="I242" s="14"/>
    </row>
    <row r="243" spans="1:9" x14ac:dyDescent="0.2">
      <c r="A243" s="12"/>
      <c r="B243" s="12"/>
      <c r="C243" s="12"/>
      <c r="D243" s="10"/>
      <c r="E243" s="14"/>
      <c r="F243" s="14"/>
      <c r="G243" s="14"/>
      <c r="H243" s="14"/>
      <c r="I243" s="14"/>
    </row>
    <row r="244" spans="1:9" x14ac:dyDescent="0.2">
      <c r="A244" s="12"/>
      <c r="B244" s="12"/>
      <c r="C244" s="12"/>
      <c r="D244" s="10"/>
      <c r="E244" s="14"/>
      <c r="F244" s="14"/>
      <c r="G244" s="14"/>
      <c r="H244" s="14"/>
      <c r="I244" s="14"/>
    </row>
    <row r="245" spans="1:9" x14ac:dyDescent="0.2">
      <c r="A245" s="12"/>
      <c r="B245" s="12"/>
      <c r="C245" s="12"/>
      <c r="D245" s="10"/>
      <c r="E245" s="14"/>
      <c r="F245" s="14"/>
      <c r="G245" s="14"/>
      <c r="H245" s="14"/>
      <c r="I245" s="14"/>
    </row>
    <row r="246" spans="1:9" x14ac:dyDescent="0.2">
      <c r="A246" s="12"/>
      <c r="B246" s="12"/>
      <c r="C246" s="12"/>
      <c r="D246" s="10"/>
      <c r="E246" s="14"/>
      <c r="F246" s="14"/>
      <c r="G246" s="14"/>
      <c r="H246" s="14"/>
      <c r="I246" s="14"/>
    </row>
    <row r="247" spans="1:9" x14ac:dyDescent="0.2">
      <c r="A247" s="17"/>
      <c r="B247" s="17"/>
      <c r="C247" s="17"/>
      <c r="D247" s="18"/>
      <c r="H247" s="26"/>
      <c r="I247" s="19"/>
    </row>
    <row r="248" spans="1:9" x14ac:dyDescent="0.2">
      <c r="A248" s="12"/>
      <c r="B248" s="12"/>
      <c r="C248" s="12"/>
      <c r="D248" s="10"/>
      <c r="E248" s="14"/>
      <c r="F248" s="14"/>
      <c r="G248" s="14"/>
      <c r="H248" s="14"/>
      <c r="I248" s="14"/>
    </row>
    <row r="249" spans="1:9" x14ac:dyDescent="0.2">
      <c r="A249" s="17"/>
      <c r="B249" s="17"/>
      <c r="C249" s="17"/>
      <c r="D249" s="18"/>
      <c r="I249" s="19"/>
    </row>
    <row r="250" spans="1:9" x14ac:dyDescent="0.2">
      <c r="A250" s="12"/>
      <c r="B250" s="12"/>
      <c r="C250" s="12"/>
      <c r="D250" s="10"/>
      <c r="E250" s="14"/>
      <c r="F250" s="14"/>
      <c r="G250" s="14"/>
      <c r="H250" s="14"/>
      <c r="I250" s="14"/>
    </row>
    <row r="251" spans="1:9" x14ac:dyDescent="0.2">
      <c r="A251" s="12"/>
      <c r="B251" s="12"/>
      <c r="C251" s="12"/>
      <c r="D251" s="10"/>
      <c r="E251" s="14"/>
      <c r="F251" s="14"/>
      <c r="G251" s="14"/>
      <c r="H251" s="14"/>
      <c r="I251" s="14"/>
    </row>
    <row r="252" spans="1:9" x14ac:dyDescent="0.2">
      <c r="A252" s="12"/>
      <c r="B252" s="12"/>
      <c r="C252" s="12"/>
      <c r="D252" s="10"/>
      <c r="E252" s="14"/>
      <c r="F252" s="14"/>
      <c r="G252" s="14"/>
      <c r="H252" s="14"/>
      <c r="I252" s="14"/>
    </row>
    <row r="253" spans="1:9" x14ac:dyDescent="0.2">
      <c r="A253" s="12"/>
      <c r="B253" s="12"/>
      <c r="C253" s="12"/>
      <c r="D253" s="10"/>
      <c r="E253" s="14"/>
      <c r="F253" s="14"/>
      <c r="G253" s="14"/>
      <c r="H253" s="14"/>
      <c r="I253" s="14"/>
    </row>
    <row r="254" spans="1:9" x14ac:dyDescent="0.2">
      <c r="E254" s="14"/>
      <c r="F254" s="14"/>
      <c r="G254" s="14"/>
      <c r="H254" s="14"/>
      <c r="I254" s="14"/>
    </row>
    <row r="255" spans="1:9" x14ac:dyDescent="0.2">
      <c r="A255" s="12"/>
      <c r="B255" s="12"/>
      <c r="C255" s="12"/>
      <c r="D255" s="10"/>
      <c r="E255" s="14"/>
      <c r="F255" s="14"/>
      <c r="G255" s="14"/>
      <c r="H255" s="14"/>
      <c r="I255" s="14"/>
    </row>
    <row r="256" spans="1:9" x14ac:dyDescent="0.2">
      <c r="A256" s="12"/>
      <c r="B256" s="12"/>
      <c r="C256" s="12"/>
      <c r="D256" s="10"/>
      <c r="E256" s="14"/>
      <c r="F256" s="14"/>
      <c r="G256" s="14"/>
      <c r="H256" s="14"/>
      <c r="I256" s="14"/>
    </row>
    <row r="257" spans="1:9" x14ac:dyDescent="0.2">
      <c r="A257" s="12"/>
      <c r="B257" s="12"/>
      <c r="C257" s="12"/>
      <c r="D257" s="10"/>
      <c r="E257" s="14"/>
      <c r="F257" s="14"/>
      <c r="G257" s="14"/>
      <c r="H257" s="14"/>
      <c r="I257" s="14"/>
    </row>
    <row r="258" spans="1:9" x14ac:dyDescent="0.2">
      <c r="A258" s="12"/>
      <c r="B258" s="12"/>
      <c r="C258" s="12"/>
      <c r="D258" s="10"/>
      <c r="E258" s="14"/>
      <c r="F258" s="14"/>
      <c r="G258" s="14"/>
      <c r="H258" s="14"/>
      <c r="I258" s="14"/>
    </row>
    <row r="259" spans="1:9" x14ac:dyDescent="0.2">
      <c r="A259" s="12"/>
      <c r="B259" s="12"/>
      <c r="C259" s="12"/>
      <c r="D259" s="10"/>
      <c r="E259" s="14"/>
      <c r="F259" s="14"/>
      <c r="G259" s="14"/>
      <c r="H259" s="14"/>
      <c r="I259" s="14"/>
    </row>
    <row r="260" spans="1:9" x14ac:dyDescent="0.2">
      <c r="A260" s="12"/>
      <c r="B260" s="12"/>
      <c r="C260" s="12"/>
      <c r="D260" s="10"/>
      <c r="E260" s="14"/>
      <c r="F260" s="14"/>
      <c r="G260" s="23"/>
      <c r="H260" s="14"/>
      <c r="I260" s="14"/>
    </row>
    <row r="261" spans="1:9" x14ac:dyDescent="0.2">
      <c r="A261" s="12"/>
      <c r="B261" s="12"/>
      <c r="C261" s="12"/>
      <c r="D261" s="10"/>
      <c r="E261" s="14"/>
      <c r="F261" s="14"/>
      <c r="G261" s="14"/>
      <c r="H261" s="14"/>
      <c r="I261" s="14"/>
    </row>
    <row r="262" spans="1:9" x14ac:dyDescent="0.2">
      <c r="A262" s="12"/>
      <c r="B262" s="12"/>
      <c r="C262" s="12"/>
      <c r="D262" s="10"/>
      <c r="E262" s="14"/>
      <c r="F262" s="14"/>
      <c r="G262" s="14"/>
      <c r="H262" s="14"/>
      <c r="I262" s="14"/>
    </row>
    <row r="263" spans="1:9" x14ac:dyDescent="0.2">
      <c r="A263" s="12"/>
      <c r="B263" s="12"/>
      <c r="C263" s="12"/>
      <c r="D263" s="10"/>
      <c r="E263" s="14"/>
      <c r="F263" s="14"/>
      <c r="G263" s="14"/>
      <c r="H263" s="14"/>
      <c r="I263" s="14"/>
    </row>
    <row r="264" spans="1:9" x14ac:dyDescent="0.2">
      <c r="A264" s="12"/>
      <c r="B264" s="12"/>
      <c r="C264" s="12"/>
      <c r="D264" s="10"/>
      <c r="E264" s="14"/>
      <c r="F264" s="14"/>
      <c r="G264" s="23"/>
      <c r="H264" s="14"/>
      <c r="I264" s="14"/>
    </row>
    <row r="265" spans="1:9" x14ac:dyDescent="0.2">
      <c r="A265" s="12"/>
      <c r="B265" s="12"/>
      <c r="C265" s="12"/>
      <c r="D265" s="10"/>
      <c r="E265" s="14"/>
      <c r="F265" s="14"/>
      <c r="G265" s="14"/>
      <c r="H265" s="14"/>
      <c r="I265" s="14"/>
    </row>
    <row r="266" spans="1:9" x14ac:dyDescent="0.2">
      <c r="A266" s="12"/>
      <c r="B266" s="12"/>
      <c r="C266" s="12"/>
      <c r="D266" s="10"/>
      <c r="E266" s="14"/>
      <c r="F266" s="14"/>
      <c r="G266" s="14"/>
      <c r="H266" s="14"/>
      <c r="I266" s="14"/>
    </row>
    <row r="267" spans="1:9" x14ac:dyDescent="0.2">
      <c r="A267" s="17"/>
      <c r="B267" s="17"/>
      <c r="C267" s="17"/>
      <c r="D267" s="18"/>
      <c r="G267" s="19"/>
      <c r="I267" s="19"/>
    </row>
    <row r="268" spans="1:9" x14ac:dyDescent="0.2">
      <c r="A268" s="12"/>
      <c r="B268" s="12"/>
      <c r="C268" s="12"/>
      <c r="D268" s="10"/>
      <c r="E268" s="14"/>
      <c r="F268" s="14"/>
      <c r="G268" s="14"/>
      <c r="H268" s="14"/>
      <c r="I268" s="14"/>
    </row>
    <row r="269" spans="1:9" x14ac:dyDescent="0.2">
      <c r="A269" s="12"/>
      <c r="B269" s="12"/>
      <c r="C269" s="12"/>
      <c r="D269" s="10"/>
      <c r="E269" s="14"/>
      <c r="F269" s="14"/>
      <c r="G269" s="14"/>
      <c r="H269" s="14"/>
      <c r="I269" s="14"/>
    </row>
    <row r="270" spans="1:9" x14ac:dyDescent="0.2">
      <c r="E270" s="14"/>
      <c r="F270" s="14"/>
      <c r="G270" s="14"/>
      <c r="H270" s="14"/>
      <c r="I270" s="14"/>
    </row>
    <row r="271" spans="1:9" x14ac:dyDescent="0.2">
      <c r="D271" s="10"/>
      <c r="E271" s="14"/>
      <c r="F271" s="14"/>
      <c r="G271" s="14"/>
      <c r="H271" s="14"/>
      <c r="I271" s="14"/>
    </row>
    <row r="274" spans="1:9" x14ac:dyDescent="0.2">
      <c r="D274" s="10"/>
    </row>
    <row r="276" spans="1:9" x14ac:dyDescent="0.2">
      <c r="D276" s="10"/>
      <c r="E276" s="22"/>
    </row>
    <row r="278" spans="1:9" x14ac:dyDescent="0.2">
      <c r="D278" s="10"/>
      <c r="E278" s="22"/>
    </row>
    <row r="280" spans="1:9" x14ac:dyDescent="0.2">
      <c r="D280" s="9"/>
      <c r="E280" s="10"/>
    </row>
    <row r="281" spans="1:9" x14ac:dyDescent="0.2">
      <c r="D281" s="10"/>
    </row>
    <row r="282" spans="1:9" x14ac:dyDescent="0.2">
      <c r="D282" s="10"/>
    </row>
    <row r="283" spans="1:9" x14ac:dyDescent="0.2">
      <c r="D283" s="10"/>
    </row>
    <row r="285" spans="1:9" x14ac:dyDescent="0.2">
      <c r="E285" s="11"/>
      <c r="F285" s="11"/>
      <c r="G285" s="11"/>
      <c r="H285" s="11"/>
      <c r="I285" s="11"/>
    </row>
    <row r="286" spans="1:9" x14ac:dyDescent="0.2">
      <c r="A286" s="10"/>
      <c r="B286" s="10"/>
      <c r="C286" s="10"/>
      <c r="D286" s="10"/>
      <c r="E286" s="11"/>
      <c r="F286" s="11"/>
      <c r="G286" s="11"/>
      <c r="H286" s="11"/>
      <c r="I286" s="11"/>
    </row>
    <row r="288" spans="1:9" x14ac:dyDescent="0.2">
      <c r="A288" s="12"/>
      <c r="B288" s="12"/>
      <c r="C288" s="12"/>
      <c r="D288" s="10"/>
      <c r="E288" s="14"/>
      <c r="F288" s="14"/>
      <c r="G288" s="14"/>
      <c r="H288" s="14"/>
      <c r="I288" s="14"/>
    </row>
    <row r="289" spans="1:9" x14ac:dyDescent="0.2">
      <c r="A289" s="12"/>
      <c r="B289" s="12"/>
      <c r="C289" s="12"/>
      <c r="D289" s="10"/>
      <c r="E289" s="14"/>
      <c r="F289" s="14"/>
      <c r="G289" s="14"/>
      <c r="H289" s="14"/>
      <c r="I289" s="14"/>
    </row>
    <row r="290" spans="1:9" x14ac:dyDescent="0.2">
      <c r="A290" s="12"/>
      <c r="B290" s="12"/>
      <c r="C290" s="12"/>
      <c r="D290" s="10"/>
      <c r="E290" s="14"/>
      <c r="F290" s="14"/>
      <c r="G290" s="14"/>
      <c r="H290" s="14"/>
      <c r="I290" s="14"/>
    </row>
    <row r="291" spans="1:9" x14ac:dyDescent="0.2">
      <c r="A291" s="12"/>
      <c r="B291" s="12"/>
      <c r="C291" s="12"/>
      <c r="D291" s="10"/>
      <c r="E291" s="14"/>
      <c r="F291" s="14"/>
      <c r="G291" s="14"/>
      <c r="H291" s="14"/>
      <c r="I291" s="14"/>
    </row>
    <row r="292" spans="1:9" x14ac:dyDescent="0.2">
      <c r="A292" s="12"/>
      <c r="B292" s="12"/>
      <c r="C292" s="12"/>
      <c r="D292" s="10"/>
      <c r="E292" s="14"/>
      <c r="F292" s="14"/>
      <c r="G292" s="14"/>
      <c r="H292" s="14"/>
      <c r="I292" s="14"/>
    </row>
    <row r="293" spans="1:9" x14ac:dyDescent="0.2">
      <c r="A293" s="12"/>
      <c r="B293" s="12"/>
      <c r="C293" s="12"/>
      <c r="D293" s="10"/>
      <c r="E293" s="14"/>
      <c r="F293" s="14"/>
      <c r="G293" s="14"/>
      <c r="H293" s="14"/>
      <c r="I293" s="14"/>
    </row>
    <row r="294" spans="1:9" x14ac:dyDescent="0.2">
      <c r="A294" s="12"/>
      <c r="B294" s="12"/>
      <c r="C294" s="12"/>
      <c r="D294" s="10"/>
      <c r="E294" s="14"/>
      <c r="F294" s="14"/>
      <c r="G294" s="14"/>
      <c r="H294" s="14"/>
      <c r="I294" s="14"/>
    </row>
    <row r="295" spans="1:9" x14ac:dyDescent="0.2">
      <c r="A295" s="12"/>
      <c r="B295" s="12"/>
      <c r="C295" s="12"/>
      <c r="D295" s="10"/>
      <c r="E295" s="23"/>
      <c r="F295" s="14"/>
      <c r="G295" s="14"/>
      <c r="H295" s="14"/>
      <c r="I295" s="14"/>
    </row>
    <row r="296" spans="1:9" x14ac:dyDescent="0.2">
      <c r="A296" s="12"/>
      <c r="B296" s="12"/>
      <c r="C296" s="12"/>
      <c r="D296" s="10"/>
      <c r="E296" s="14"/>
      <c r="F296" s="14"/>
      <c r="G296" s="14"/>
      <c r="H296" s="14"/>
      <c r="I296" s="14"/>
    </row>
    <row r="297" spans="1:9" x14ac:dyDescent="0.2">
      <c r="A297" s="12"/>
      <c r="B297" s="12"/>
      <c r="C297" s="12"/>
      <c r="D297" s="10"/>
      <c r="E297" s="14"/>
      <c r="F297" s="14"/>
      <c r="G297" s="14"/>
      <c r="H297" s="14"/>
      <c r="I297" s="14"/>
    </row>
    <row r="298" spans="1:9" x14ac:dyDescent="0.2">
      <c r="A298" s="12"/>
      <c r="B298" s="12"/>
      <c r="C298" s="12"/>
      <c r="D298" s="10"/>
      <c r="E298" s="14"/>
      <c r="F298" s="14"/>
      <c r="G298" s="14"/>
      <c r="H298" s="14"/>
      <c r="I298" s="14"/>
    </row>
    <row r="299" spans="1:9" x14ac:dyDescent="0.2">
      <c r="A299" s="12"/>
      <c r="B299" s="12"/>
      <c r="C299" s="12"/>
      <c r="D299" s="10"/>
      <c r="E299" s="14"/>
      <c r="F299" s="14"/>
      <c r="G299" s="14"/>
      <c r="H299" s="14"/>
      <c r="I299" s="14"/>
    </row>
    <row r="300" spans="1:9" x14ac:dyDescent="0.2">
      <c r="A300" s="12"/>
      <c r="B300" s="12"/>
      <c r="C300" s="12"/>
      <c r="D300" s="10"/>
      <c r="E300" s="14"/>
      <c r="F300" s="14"/>
      <c r="G300" s="14"/>
      <c r="H300" s="14"/>
      <c r="I300" s="14"/>
    </row>
    <row r="301" spans="1:9" x14ac:dyDescent="0.2">
      <c r="A301" s="17"/>
      <c r="B301" s="17"/>
      <c r="C301" s="17"/>
      <c r="D301" s="18"/>
      <c r="H301" s="19"/>
      <c r="I301" s="19"/>
    </row>
    <row r="302" spans="1:9" x14ac:dyDescent="0.2">
      <c r="A302" s="12"/>
      <c r="B302" s="12"/>
      <c r="C302" s="12"/>
      <c r="D302" s="10"/>
      <c r="E302" s="14"/>
      <c r="F302" s="14"/>
      <c r="G302" s="14"/>
      <c r="H302" s="14"/>
      <c r="I302" s="14"/>
    </row>
    <row r="303" spans="1:9" x14ac:dyDescent="0.2">
      <c r="A303" s="17"/>
      <c r="B303" s="17"/>
      <c r="C303" s="17"/>
      <c r="D303" s="18"/>
      <c r="I303" s="19"/>
    </row>
    <row r="304" spans="1:9" x14ac:dyDescent="0.2">
      <c r="A304" s="12"/>
      <c r="B304" s="12"/>
      <c r="C304" s="12"/>
      <c r="D304" s="10"/>
      <c r="E304" s="14"/>
      <c r="F304" s="14"/>
      <c r="G304" s="14"/>
      <c r="H304" s="14"/>
      <c r="I304" s="14"/>
    </row>
    <row r="305" spans="1:9" x14ac:dyDescent="0.2">
      <c r="A305" s="12"/>
      <c r="B305" s="12"/>
      <c r="C305" s="12"/>
      <c r="D305" s="10"/>
      <c r="E305" s="14"/>
      <c r="F305" s="14"/>
      <c r="G305" s="23"/>
      <c r="H305" s="14"/>
      <c r="I305" s="14"/>
    </row>
    <row r="306" spans="1:9" x14ac:dyDescent="0.2">
      <c r="A306" s="12"/>
      <c r="B306" s="12"/>
      <c r="C306" s="12"/>
      <c r="D306" s="10"/>
      <c r="E306" s="14"/>
      <c r="F306" s="14"/>
      <c r="G306" s="14"/>
      <c r="H306" s="14"/>
      <c r="I306" s="14"/>
    </row>
    <row r="307" spans="1:9" x14ac:dyDescent="0.2">
      <c r="A307" s="12"/>
      <c r="B307" s="12"/>
      <c r="C307" s="12"/>
      <c r="D307" s="10"/>
      <c r="E307" s="14"/>
      <c r="F307" s="14"/>
      <c r="G307" s="14"/>
      <c r="H307" s="23"/>
      <c r="I307" s="14"/>
    </row>
    <row r="308" spans="1:9" x14ac:dyDescent="0.2">
      <c r="E308" s="14"/>
      <c r="F308" s="14"/>
      <c r="G308" s="14"/>
      <c r="H308" s="14"/>
      <c r="I308" s="14"/>
    </row>
    <row r="309" spans="1:9" x14ac:dyDescent="0.2">
      <c r="A309" s="12"/>
      <c r="B309" s="12"/>
      <c r="C309" s="12"/>
      <c r="D309" s="10"/>
      <c r="E309" s="14"/>
      <c r="F309" s="14"/>
      <c r="G309" s="14"/>
      <c r="H309" s="14"/>
      <c r="I309" s="14"/>
    </row>
    <row r="310" spans="1:9" x14ac:dyDescent="0.2">
      <c r="A310" s="12"/>
      <c r="B310" s="12"/>
      <c r="C310" s="12"/>
      <c r="D310" s="10"/>
      <c r="E310" s="14"/>
      <c r="F310" s="14"/>
      <c r="G310" s="14"/>
      <c r="H310" s="14"/>
      <c r="I310" s="14"/>
    </row>
    <row r="311" spans="1:9" x14ac:dyDescent="0.2">
      <c r="A311" s="12"/>
      <c r="B311" s="12"/>
      <c r="C311" s="12"/>
      <c r="D311" s="10"/>
      <c r="E311" s="14"/>
      <c r="F311" s="14"/>
      <c r="G311" s="14"/>
      <c r="H311" s="14"/>
      <c r="I311" s="14"/>
    </row>
    <row r="312" spans="1:9" x14ac:dyDescent="0.2">
      <c r="A312" s="12"/>
      <c r="B312" s="12"/>
      <c r="C312" s="12"/>
      <c r="D312" s="10"/>
      <c r="E312" s="14"/>
      <c r="F312" s="14"/>
      <c r="G312" s="14"/>
      <c r="H312" s="14"/>
      <c r="I312" s="14"/>
    </row>
    <row r="313" spans="1:9" x14ac:dyDescent="0.2">
      <c r="A313" s="12"/>
      <c r="B313" s="12"/>
      <c r="C313" s="12"/>
      <c r="D313" s="10"/>
      <c r="E313" s="14"/>
      <c r="F313" s="14"/>
      <c r="G313" s="14"/>
      <c r="H313" s="14"/>
      <c r="I313" s="14"/>
    </row>
    <row r="314" spans="1:9" x14ac:dyDescent="0.2">
      <c r="A314" s="12"/>
      <c r="B314" s="12"/>
      <c r="C314" s="12"/>
      <c r="D314" s="10"/>
      <c r="E314" s="14"/>
      <c r="F314" s="14"/>
      <c r="G314" s="23"/>
      <c r="H314" s="14"/>
      <c r="I314" s="14"/>
    </row>
    <row r="315" spans="1:9" x14ac:dyDescent="0.2">
      <c r="A315" s="12"/>
      <c r="B315" s="12"/>
      <c r="C315" s="12"/>
      <c r="D315" s="10"/>
      <c r="E315" s="14"/>
      <c r="F315" s="14"/>
      <c r="G315" s="14"/>
      <c r="H315" s="23"/>
      <c r="I315" s="14"/>
    </row>
    <row r="316" spans="1:9" x14ac:dyDescent="0.2">
      <c r="A316" s="12"/>
      <c r="B316" s="12"/>
      <c r="C316" s="12"/>
      <c r="D316" s="10"/>
      <c r="E316" s="14"/>
      <c r="F316" s="14"/>
      <c r="G316" s="14"/>
      <c r="H316" s="23"/>
      <c r="I316" s="14"/>
    </row>
    <row r="317" spans="1:9" x14ac:dyDescent="0.2">
      <c r="A317" s="12"/>
      <c r="B317" s="12"/>
      <c r="C317" s="12"/>
      <c r="D317" s="10"/>
      <c r="E317" s="14"/>
      <c r="F317" s="14"/>
      <c r="G317" s="14"/>
      <c r="H317" s="14"/>
      <c r="I317" s="14"/>
    </row>
    <row r="318" spans="1:9" x14ac:dyDescent="0.2">
      <c r="A318" s="12"/>
      <c r="B318" s="12"/>
      <c r="C318" s="12"/>
      <c r="D318" s="10"/>
      <c r="E318" s="14"/>
      <c r="F318" s="14"/>
      <c r="G318" s="23"/>
      <c r="H318" s="16"/>
      <c r="I318" s="14"/>
    </row>
    <row r="319" spans="1:9" x14ac:dyDescent="0.2">
      <c r="A319" s="12"/>
      <c r="B319" s="12"/>
      <c r="C319" s="12"/>
      <c r="D319" s="10"/>
      <c r="E319" s="14"/>
      <c r="F319" s="14"/>
      <c r="G319" s="14"/>
      <c r="H319" s="14"/>
      <c r="I319" s="14"/>
    </row>
    <row r="320" spans="1:9" x14ac:dyDescent="0.2">
      <c r="A320" s="12"/>
      <c r="B320" s="12"/>
      <c r="C320" s="12"/>
      <c r="D320" s="10"/>
      <c r="E320" s="14"/>
      <c r="F320" s="14"/>
      <c r="G320" s="14"/>
      <c r="H320" s="14"/>
      <c r="I320" s="14"/>
    </row>
    <row r="321" spans="1:9" x14ac:dyDescent="0.2">
      <c r="A321" s="17"/>
      <c r="B321" s="17"/>
      <c r="C321" s="17"/>
      <c r="D321" s="18"/>
      <c r="G321" s="19"/>
      <c r="I321" s="19"/>
    </row>
    <row r="322" spans="1:9" x14ac:dyDescent="0.2">
      <c r="A322" s="12"/>
      <c r="B322" s="12"/>
      <c r="C322" s="12"/>
      <c r="D322" s="10"/>
      <c r="E322" s="14"/>
      <c r="F322" s="14"/>
      <c r="G322" s="14"/>
      <c r="H322" s="14"/>
      <c r="I322" s="14"/>
    </row>
    <row r="323" spans="1:9" x14ac:dyDescent="0.2">
      <c r="A323" s="12"/>
      <c r="B323" s="12"/>
      <c r="C323" s="12"/>
      <c r="D323" s="10"/>
      <c r="E323" s="14"/>
      <c r="F323" s="14"/>
      <c r="G323" s="14"/>
      <c r="H323" s="14"/>
      <c r="I323" s="14"/>
    </row>
    <row r="324" spans="1:9" x14ac:dyDescent="0.2">
      <c r="A324" s="18"/>
      <c r="E324" s="14"/>
      <c r="F324" s="14"/>
      <c r="G324" s="14"/>
      <c r="H324" s="14"/>
      <c r="I324" s="14"/>
    </row>
    <row r="325" spans="1:9" x14ac:dyDescent="0.2">
      <c r="D325" s="10"/>
      <c r="E325" s="14"/>
      <c r="F325" s="14"/>
      <c r="G325" s="14"/>
      <c r="H325" s="14"/>
      <c r="I325" s="14"/>
    </row>
    <row r="328" spans="1:9" x14ac:dyDescent="0.2">
      <c r="D328" s="10"/>
    </row>
    <row r="330" spans="1:9" x14ac:dyDescent="0.2">
      <c r="D330" s="10"/>
      <c r="E330" s="22"/>
    </row>
    <row r="332" spans="1:9" x14ac:dyDescent="0.2">
      <c r="D332" s="10"/>
      <c r="E332" s="22"/>
    </row>
    <row r="334" spans="1:9" x14ac:dyDescent="0.2">
      <c r="D334" s="9"/>
      <c r="E334" s="10"/>
    </row>
    <row r="335" spans="1:9" x14ac:dyDescent="0.2">
      <c r="D335" s="10"/>
    </row>
    <row r="336" spans="1:9" x14ac:dyDescent="0.2">
      <c r="D336" s="10"/>
    </row>
    <row r="337" spans="1:9" x14ac:dyDescent="0.2">
      <c r="D337" s="10"/>
    </row>
    <row r="339" spans="1:9" x14ac:dyDescent="0.2">
      <c r="E339" s="11"/>
      <c r="F339" s="11"/>
      <c r="G339" s="11"/>
      <c r="H339" s="11"/>
      <c r="I339" s="11"/>
    </row>
    <row r="340" spans="1:9" x14ac:dyDescent="0.2">
      <c r="A340" s="10"/>
      <c r="B340" s="10"/>
      <c r="C340" s="10"/>
      <c r="D340" s="10"/>
      <c r="E340" s="11"/>
      <c r="F340" s="11"/>
      <c r="G340" s="11"/>
      <c r="H340" s="11"/>
      <c r="I340" s="11"/>
    </row>
    <row r="342" spans="1:9" x14ac:dyDescent="0.2">
      <c r="A342" s="12"/>
      <c r="B342" s="12"/>
      <c r="C342" s="12"/>
      <c r="D342" s="10"/>
      <c r="E342" s="14"/>
      <c r="F342" s="14"/>
      <c r="G342" s="14"/>
      <c r="H342" s="14"/>
      <c r="I342" s="14"/>
    </row>
    <row r="343" spans="1:9" x14ac:dyDescent="0.2">
      <c r="A343" s="12"/>
      <c r="B343" s="12"/>
      <c r="C343" s="12"/>
      <c r="D343" s="10"/>
      <c r="E343" s="14"/>
      <c r="F343" s="14"/>
      <c r="G343" s="14"/>
      <c r="H343" s="14"/>
      <c r="I343" s="14"/>
    </row>
    <row r="344" spans="1:9" x14ac:dyDescent="0.2">
      <c r="A344" s="12"/>
      <c r="B344" s="12"/>
      <c r="C344" s="12"/>
      <c r="D344" s="10"/>
      <c r="E344" s="14"/>
      <c r="F344" s="14"/>
      <c r="G344" s="14"/>
      <c r="H344" s="14"/>
      <c r="I344" s="14"/>
    </row>
    <row r="345" spans="1:9" x14ac:dyDescent="0.2">
      <c r="A345" s="12"/>
      <c r="B345" s="12"/>
      <c r="C345" s="12"/>
      <c r="D345" s="10"/>
      <c r="E345" s="14"/>
      <c r="F345" s="24"/>
      <c r="G345" s="14"/>
      <c r="H345" s="14"/>
      <c r="I345" s="14"/>
    </row>
    <row r="346" spans="1:9" x14ac:dyDescent="0.2">
      <c r="A346" s="12"/>
      <c r="B346" s="12"/>
      <c r="C346" s="12"/>
      <c r="D346" s="10"/>
      <c r="E346" s="14"/>
      <c r="F346" s="14"/>
      <c r="G346" s="14"/>
      <c r="H346" s="14"/>
      <c r="I346" s="14"/>
    </row>
    <row r="347" spans="1:9" x14ac:dyDescent="0.2">
      <c r="A347" s="12"/>
      <c r="B347" s="12"/>
      <c r="C347" s="12"/>
      <c r="D347" s="10"/>
      <c r="E347" s="14"/>
      <c r="F347" s="14"/>
      <c r="G347" s="14"/>
      <c r="H347" s="14"/>
      <c r="I347" s="14"/>
    </row>
    <row r="348" spans="1:9" x14ac:dyDescent="0.2">
      <c r="A348" s="12"/>
      <c r="B348" s="12"/>
      <c r="C348" s="12"/>
      <c r="D348" s="10"/>
      <c r="E348" s="14"/>
      <c r="F348" s="14"/>
      <c r="G348" s="14"/>
      <c r="H348" s="14"/>
      <c r="I348" s="14"/>
    </row>
    <row r="349" spans="1:9" x14ac:dyDescent="0.2">
      <c r="A349" s="25"/>
      <c r="B349" s="12"/>
      <c r="C349" s="12"/>
      <c r="D349" s="10"/>
      <c r="E349" s="14"/>
      <c r="F349" s="14"/>
      <c r="G349" s="14"/>
      <c r="H349" s="14"/>
      <c r="I349" s="14"/>
    </row>
    <row r="350" spans="1:9" x14ac:dyDescent="0.2">
      <c r="A350" s="12"/>
      <c r="B350" s="12"/>
      <c r="C350" s="12"/>
      <c r="D350" s="10"/>
      <c r="E350" s="14"/>
      <c r="F350" s="14"/>
      <c r="G350" s="14"/>
      <c r="H350" s="14"/>
      <c r="I350" s="14"/>
    </row>
    <row r="351" spans="1:9" x14ac:dyDescent="0.2">
      <c r="A351" s="12"/>
      <c r="B351" s="12"/>
      <c r="C351" s="12"/>
      <c r="D351" s="10"/>
      <c r="E351" s="14"/>
      <c r="F351" s="14"/>
      <c r="G351" s="14"/>
      <c r="H351" s="14"/>
      <c r="I351" s="14"/>
    </row>
    <row r="352" spans="1:9" x14ac:dyDescent="0.2">
      <c r="A352" s="12"/>
      <c r="B352" s="12"/>
      <c r="C352" s="12"/>
      <c r="D352" s="10"/>
      <c r="E352" s="14"/>
      <c r="F352" s="14"/>
      <c r="G352" s="14"/>
      <c r="H352" s="14"/>
      <c r="I352" s="14"/>
    </row>
    <row r="353" spans="1:9" x14ac:dyDescent="0.2">
      <c r="A353" s="12"/>
      <c r="B353" s="12"/>
      <c r="C353" s="12"/>
      <c r="D353" s="10"/>
      <c r="E353" s="14"/>
      <c r="F353" s="14"/>
      <c r="G353" s="23"/>
      <c r="H353" s="14"/>
      <c r="I353" s="14"/>
    </row>
    <row r="354" spans="1:9" x14ac:dyDescent="0.2">
      <c r="A354" s="12"/>
      <c r="B354" s="12"/>
      <c r="C354" s="12"/>
      <c r="D354" s="10"/>
      <c r="E354" s="14"/>
      <c r="F354" s="14"/>
      <c r="G354" s="14"/>
      <c r="H354" s="14"/>
      <c r="I354" s="14"/>
    </row>
    <row r="355" spans="1:9" x14ac:dyDescent="0.2">
      <c r="A355" s="17"/>
      <c r="B355" s="17"/>
      <c r="C355" s="17"/>
      <c r="D355" s="18"/>
      <c r="I355" s="19"/>
    </row>
    <row r="356" spans="1:9" x14ac:dyDescent="0.2">
      <c r="A356" s="12"/>
      <c r="B356" s="12"/>
      <c r="C356" s="12"/>
      <c r="D356" s="10"/>
      <c r="E356" s="14"/>
      <c r="F356" s="14"/>
      <c r="G356" s="14"/>
      <c r="H356" s="14"/>
      <c r="I356" s="14"/>
    </row>
    <row r="357" spans="1:9" x14ac:dyDescent="0.2">
      <c r="A357" s="17"/>
      <c r="B357" s="17"/>
      <c r="C357" s="17"/>
      <c r="D357" s="18"/>
      <c r="G357" s="19"/>
      <c r="I357" s="19"/>
    </row>
    <row r="358" spans="1:9" x14ac:dyDescent="0.2">
      <c r="A358" s="12"/>
      <c r="B358" s="12"/>
      <c r="C358" s="12"/>
      <c r="D358" s="10"/>
      <c r="E358" s="14"/>
      <c r="F358" s="14"/>
      <c r="G358" s="23"/>
      <c r="H358" s="14"/>
      <c r="I358" s="14"/>
    </row>
    <row r="359" spans="1:9" x14ac:dyDescent="0.2">
      <c r="A359" s="12"/>
      <c r="B359" s="12"/>
      <c r="C359" s="12"/>
      <c r="D359" s="10"/>
      <c r="E359" s="14"/>
      <c r="F359" s="14"/>
      <c r="G359" s="14"/>
      <c r="H359" s="14"/>
      <c r="I359" s="14"/>
    </row>
    <row r="360" spans="1:9" x14ac:dyDescent="0.2">
      <c r="A360" s="12"/>
      <c r="B360" s="12"/>
      <c r="C360" s="12"/>
      <c r="D360" s="10"/>
      <c r="E360" s="14"/>
      <c r="F360" s="14"/>
      <c r="G360" s="14"/>
      <c r="H360" s="14"/>
      <c r="I360" s="14"/>
    </row>
    <row r="361" spans="1:9" x14ac:dyDescent="0.2">
      <c r="A361" s="12"/>
      <c r="B361" s="12"/>
      <c r="C361" s="12"/>
      <c r="D361" s="10"/>
      <c r="E361" s="14"/>
      <c r="F361" s="14"/>
      <c r="G361" s="14"/>
      <c r="H361" s="14"/>
      <c r="I361" s="14"/>
    </row>
    <row r="362" spans="1:9" x14ac:dyDescent="0.2">
      <c r="E362" s="14"/>
      <c r="F362" s="14"/>
      <c r="G362" s="14"/>
      <c r="H362" s="14"/>
      <c r="I362" s="14"/>
    </row>
    <row r="363" spans="1:9" x14ac:dyDescent="0.2">
      <c r="A363" s="12"/>
      <c r="B363" s="12"/>
      <c r="C363" s="12"/>
      <c r="D363" s="10"/>
      <c r="E363" s="14"/>
      <c r="F363" s="14"/>
      <c r="G363" s="14"/>
      <c r="H363" s="14"/>
      <c r="I363" s="14"/>
    </row>
    <row r="364" spans="1:9" x14ac:dyDescent="0.2">
      <c r="A364" s="12"/>
      <c r="B364" s="12"/>
      <c r="C364" s="12"/>
      <c r="D364" s="10"/>
      <c r="E364" s="14"/>
      <c r="F364" s="14"/>
      <c r="G364" s="14"/>
      <c r="H364" s="14"/>
      <c r="I364" s="14"/>
    </row>
    <row r="365" spans="1:9" x14ac:dyDescent="0.2">
      <c r="A365" s="12"/>
      <c r="B365" s="12"/>
      <c r="C365" s="12"/>
      <c r="D365" s="10"/>
      <c r="E365" s="14"/>
      <c r="F365" s="14"/>
      <c r="G365" s="14"/>
      <c r="H365" s="14"/>
      <c r="I365" s="14"/>
    </row>
    <row r="366" spans="1:9" x14ac:dyDescent="0.2">
      <c r="A366" s="12"/>
      <c r="B366" s="12"/>
      <c r="C366" s="12"/>
      <c r="D366" s="10"/>
      <c r="E366" s="14"/>
      <c r="F366" s="14"/>
      <c r="G366" s="14"/>
      <c r="H366" s="14"/>
      <c r="I366" s="14"/>
    </row>
    <row r="367" spans="1:9" x14ac:dyDescent="0.2">
      <c r="A367" s="12"/>
      <c r="B367" s="12"/>
      <c r="C367" s="12"/>
      <c r="D367" s="10"/>
      <c r="E367" s="14"/>
      <c r="F367" s="14"/>
      <c r="G367" s="14"/>
      <c r="H367" s="14"/>
      <c r="I367" s="14"/>
    </row>
    <row r="368" spans="1:9" x14ac:dyDescent="0.2">
      <c r="A368" s="12"/>
      <c r="B368" s="12"/>
      <c r="C368" s="12"/>
      <c r="D368" s="10"/>
      <c r="E368" s="14"/>
      <c r="F368" s="14"/>
      <c r="G368" s="23"/>
      <c r="H368" s="14"/>
      <c r="I368" s="14"/>
    </row>
    <row r="369" spans="1:9" x14ac:dyDescent="0.2">
      <c r="A369" s="12"/>
      <c r="B369" s="12"/>
      <c r="C369" s="12"/>
      <c r="D369" s="10"/>
      <c r="E369" s="14"/>
      <c r="F369" s="14"/>
      <c r="G369" s="14"/>
      <c r="H369" s="23"/>
      <c r="I369" s="14"/>
    </row>
    <row r="370" spans="1:9" x14ac:dyDescent="0.2">
      <c r="A370" s="12"/>
      <c r="B370" s="12"/>
      <c r="C370" s="12"/>
      <c r="D370" s="10"/>
      <c r="E370" s="14"/>
      <c r="F370" s="14"/>
      <c r="G370" s="14"/>
      <c r="H370" s="23"/>
      <c r="I370" s="14"/>
    </row>
    <row r="371" spans="1:9" x14ac:dyDescent="0.2">
      <c r="A371" s="12"/>
      <c r="B371" s="12"/>
      <c r="C371" s="12"/>
      <c r="D371" s="10"/>
      <c r="E371" s="14"/>
      <c r="F371" s="14"/>
      <c r="G371" s="14"/>
      <c r="H371" s="14"/>
      <c r="I371" s="14"/>
    </row>
    <row r="372" spans="1:9" x14ac:dyDescent="0.2">
      <c r="A372" s="12"/>
      <c r="B372" s="12"/>
      <c r="C372" s="12"/>
      <c r="D372" s="10"/>
      <c r="E372" s="14"/>
      <c r="F372" s="14"/>
      <c r="G372" s="23"/>
      <c r="H372" s="14"/>
      <c r="I372" s="14"/>
    </row>
    <row r="373" spans="1:9" x14ac:dyDescent="0.2">
      <c r="A373" s="12"/>
      <c r="B373" s="12"/>
      <c r="C373" s="12"/>
      <c r="D373" s="10"/>
      <c r="E373" s="14"/>
      <c r="F373" s="14"/>
      <c r="G373" s="14"/>
      <c r="H373" s="14"/>
      <c r="I373" s="14"/>
    </row>
    <row r="374" spans="1:9" x14ac:dyDescent="0.2">
      <c r="A374" s="12"/>
      <c r="B374" s="12"/>
      <c r="C374" s="12"/>
      <c r="D374" s="10"/>
      <c r="E374" s="14"/>
      <c r="F374" s="14"/>
      <c r="G374" s="14"/>
      <c r="H374" s="14"/>
      <c r="I374" s="14"/>
    </row>
    <row r="375" spans="1:9" x14ac:dyDescent="0.2">
      <c r="A375" s="17"/>
      <c r="B375" s="17"/>
      <c r="C375" s="17"/>
      <c r="D375" s="18"/>
      <c r="G375" s="19"/>
      <c r="I375" s="19"/>
    </row>
    <row r="376" spans="1:9" x14ac:dyDescent="0.2">
      <c r="A376" s="12"/>
      <c r="B376" s="12"/>
      <c r="C376" s="12"/>
      <c r="D376" s="10"/>
      <c r="E376" s="14"/>
      <c r="F376" s="14"/>
      <c r="G376" s="23"/>
      <c r="H376" s="14"/>
      <c r="I376" s="14"/>
    </row>
    <row r="377" spans="1:9" x14ac:dyDescent="0.2">
      <c r="A377" s="12"/>
      <c r="B377" s="12"/>
      <c r="C377" s="12"/>
      <c r="D377" s="10"/>
      <c r="E377" s="14"/>
      <c r="F377" s="14"/>
      <c r="G377" s="14"/>
      <c r="H377" s="14"/>
      <c r="I377" s="14"/>
    </row>
    <row r="378" spans="1:9" x14ac:dyDescent="0.2">
      <c r="E378" s="14"/>
      <c r="F378" s="14"/>
      <c r="G378" s="14"/>
      <c r="H378" s="14"/>
      <c r="I378" s="14"/>
    </row>
    <row r="379" spans="1:9" x14ac:dyDescent="0.2">
      <c r="D379" s="10"/>
      <c r="E379" s="14"/>
      <c r="F379" s="14"/>
      <c r="G379" s="14"/>
      <c r="H379" s="14"/>
      <c r="I379" s="14"/>
    </row>
    <row r="382" spans="1:9" x14ac:dyDescent="0.2">
      <c r="D382" s="10"/>
    </row>
    <row r="384" spans="1:9" x14ac:dyDescent="0.2">
      <c r="D384" s="10"/>
      <c r="E384" s="22"/>
    </row>
    <row r="386" spans="1:9" x14ac:dyDescent="0.2">
      <c r="D386" s="10"/>
      <c r="E386" s="22"/>
    </row>
    <row r="388" spans="1:9" x14ac:dyDescent="0.2">
      <c r="D388" s="9"/>
      <c r="E388" s="10"/>
    </row>
    <row r="389" spans="1:9" x14ac:dyDescent="0.2">
      <c r="D389" s="10"/>
    </row>
    <row r="390" spans="1:9" x14ac:dyDescent="0.2">
      <c r="D390" s="10"/>
    </row>
    <row r="391" spans="1:9" x14ac:dyDescent="0.2">
      <c r="D391" s="10"/>
    </row>
    <row r="393" spans="1:9" x14ac:dyDescent="0.2">
      <c r="E393" s="11"/>
      <c r="F393" s="11"/>
      <c r="G393" s="11"/>
      <c r="H393" s="11"/>
      <c r="I393" s="11"/>
    </row>
    <row r="394" spans="1:9" x14ac:dyDescent="0.2">
      <c r="A394" s="10"/>
      <c r="B394" s="10"/>
      <c r="C394" s="10"/>
      <c r="D394" s="10"/>
      <c r="E394" s="11"/>
      <c r="F394" s="11"/>
      <c r="G394" s="11"/>
      <c r="H394" s="11"/>
      <c r="I394" s="11"/>
    </row>
    <row r="396" spans="1:9" x14ac:dyDescent="0.2">
      <c r="A396" s="12"/>
      <c r="B396" s="12"/>
      <c r="C396" s="12"/>
      <c r="D396" s="10"/>
      <c r="E396" s="14"/>
      <c r="F396" s="14"/>
      <c r="G396" s="14"/>
      <c r="H396" s="14"/>
      <c r="I396" s="14"/>
    </row>
    <row r="397" spans="1:9" x14ac:dyDescent="0.2">
      <c r="A397" s="12"/>
      <c r="B397" s="12"/>
      <c r="C397" s="12"/>
      <c r="D397" s="10"/>
      <c r="E397" s="14"/>
      <c r="F397" s="14"/>
      <c r="G397" s="14"/>
      <c r="H397" s="14"/>
      <c r="I397" s="14"/>
    </row>
    <row r="398" spans="1:9" x14ac:dyDescent="0.2">
      <c r="A398" s="12"/>
      <c r="B398" s="12"/>
      <c r="C398" s="12"/>
      <c r="D398" s="10"/>
      <c r="E398" s="14"/>
      <c r="F398" s="14"/>
      <c r="G398" s="14"/>
      <c r="H398" s="14"/>
      <c r="I398" s="14"/>
    </row>
    <row r="399" spans="1:9" x14ac:dyDescent="0.2">
      <c r="A399" s="12"/>
      <c r="B399" s="12"/>
      <c r="C399" s="12"/>
      <c r="D399" s="10"/>
      <c r="E399" s="14"/>
      <c r="F399" s="14"/>
      <c r="G399" s="14"/>
      <c r="H399" s="14"/>
      <c r="I399" s="14"/>
    </row>
    <row r="400" spans="1:9" x14ac:dyDescent="0.2">
      <c r="A400" s="12"/>
      <c r="B400" s="12"/>
      <c r="C400" s="12"/>
      <c r="D400" s="10"/>
      <c r="E400" s="14"/>
      <c r="F400" s="14"/>
      <c r="G400" s="14"/>
      <c r="H400" s="14"/>
      <c r="I400" s="14"/>
    </row>
    <row r="401" spans="1:9" x14ac:dyDescent="0.2">
      <c r="A401" s="12"/>
      <c r="B401" s="12"/>
      <c r="C401" s="12"/>
      <c r="D401" s="10"/>
      <c r="E401" s="14"/>
      <c r="F401" s="23"/>
      <c r="G401" s="14"/>
      <c r="H401" s="14"/>
      <c r="I401" s="14"/>
    </row>
    <row r="402" spans="1:9" x14ac:dyDescent="0.2">
      <c r="A402" s="12"/>
      <c r="B402" s="12"/>
      <c r="C402" s="12"/>
      <c r="D402" s="10"/>
      <c r="E402" s="14"/>
      <c r="F402" s="14"/>
      <c r="G402" s="14"/>
      <c r="H402" s="14"/>
      <c r="I402" s="14"/>
    </row>
    <row r="403" spans="1:9" x14ac:dyDescent="0.2">
      <c r="A403" s="12"/>
      <c r="B403" s="12"/>
      <c r="C403" s="12"/>
      <c r="D403" s="10"/>
      <c r="E403" s="23"/>
      <c r="F403" s="23"/>
      <c r="G403" s="14"/>
      <c r="H403" s="14"/>
      <c r="I403" s="14"/>
    </row>
    <row r="404" spans="1:9" x14ac:dyDescent="0.2">
      <c r="A404" s="12"/>
      <c r="B404" s="12"/>
      <c r="C404" s="12"/>
      <c r="D404" s="10"/>
      <c r="E404" s="14"/>
      <c r="F404" s="14"/>
      <c r="G404" s="14"/>
      <c r="H404" s="14"/>
      <c r="I404" s="14"/>
    </row>
    <row r="405" spans="1:9" x14ac:dyDescent="0.2">
      <c r="A405" s="12"/>
      <c r="B405" s="12"/>
      <c r="C405" s="12"/>
      <c r="D405" s="10"/>
      <c r="E405" s="14"/>
      <c r="F405" s="14"/>
      <c r="G405" s="14"/>
      <c r="H405" s="14"/>
      <c r="I405" s="14"/>
    </row>
    <row r="406" spans="1:9" x14ac:dyDescent="0.2">
      <c r="A406" s="12"/>
      <c r="B406" s="12"/>
      <c r="C406" s="12"/>
      <c r="D406" s="10"/>
      <c r="E406" s="14"/>
      <c r="F406" s="14"/>
      <c r="G406" s="14"/>
      <c r="H406" s="14"/>
      <c r="I406" s="14"/>
    </row>
    <row r="407" spans="1:9" x14ac:dyDescent="0.2">
      <c r="A407" s="12"/>
      <c r="B407" s="12"/>
      <c r="C407" s="12"/>
      <c r="D407" s="10"/>
      <c r="E407" s="14"/>
      <c r="F407" s="14"/>
      <c r="G407" s="14"/>
      <c r="H407" s="14"/>
      <c r="I407" s="14"/>
    </row>
    <row r="408" spans="1:9" x14ac:dyDescent="0.2">
      <c r="A408" s="12"/>
      <c r="B408" s="12"/>
      <c r="C408" s="12"/>
      <c r="D408" s="10"/>
      <c r="E408" s="14"/>
      <c r="F408" s="14"/>
      <c r="G408" s="14"/>
      <c r="H408" s="23"/>
      <c r="I408" s="14"/>
    </row>
    <row r="409" spans="1:9" x14ac:dyDescent="0.2">
      <c r="A409" s="17"/>
      <c r="B409" s="17"/>
      <c r="C409" s="17"/>
      <c r="D409" s="18"/>
      <c r="I409" s="19"/>
    </row>
    <row r="410" spans="1:9" x14ac:dyDescent="0.2">
      <c r="A410" s="12"/>
      <c r="B410" s="12"/>
      <c r="C410" s="12"/>
      <c r="D410" s="10"/>
      <c r="E410" s="23"/>
      <c r="F410" s="23"/>
      <c r="G410" s="23"/>
      <c r="H410" s="14"/>
      <c r="I410" s="14"/>
    </row>
    <row r="411" spans="1:9" x14ac:dyDescent="0.2">
      <c r="A411" s="17"/>
      <c r="B411" s="17"/>
      <c r="C411" s="17"/>
      <c r="D411" s="18"/>
      <c r="I411" s="19"/>
    </row>
    <row r="412" spans="1:9" x14ac:dyDescent="0.2">
      <c r="A412" s="25"/>
      <c r="B412" s="12"/>
      <c r="C412" s="12"/>
      <c r="D412" s="10"/>
      <c r="E412" s="14"/>
      <c r="F412" s="14"/>
      <c r="G412" s="14"/>
      <c r="H412" s="14"/>
      <c r="I412" s="14"/>
    </row>
    <row r="413" spans="1:9" x14ac:dyDescent="0.2">
      <c r="A413" s="12"/>
      <c r="B413" s="12"/>
      <c r="C413" s="12"/>
      <c r="D413" s="10"/>
      <c r="E413" s="14"/>
      <c r="F413" s="14"/>
      <c r="G413" s="14"/>
      <c r="H413" s="14"/>
      <c r="I413" s="14"/>
    </row>
    <row r="414" spans="1:9" x14ac:dyDescent="0.2">
      <c r="A414" s="12"/>
      <c r="B414" s="12"/>
      <c r="C414" s="12"/>
      <c r="D414" s="10"/>
      <c r="E414" s="14"/>
      <c r="F414" s="14"/>
      <c r="G414" s="14"/>
      <c r="H414" s="14"/>
      <c r="I414" s="14"/>
    </row>
    <row r="415" spans="1:9" x14ac:dyDescent="0.2">
      <c r="A415" s="12"/>
      <c r="B415" s="12"/>
      <c r="C415" s="12"/>
      <c r="D415" s="10"/>
      <c r="E415" s="14"/>
      <c r="F415" s="14"/>
      <c r="G415" s="14"/>
      <c r="H415" s="23"/>
      <c r="I415" s="14"/>
    </row>
    <row r="416" spans="1:9" x14ac:dyDescent="0.2">
      <c r="E416" s="14"/>
      <c r="F416" s="14"/>
      <c r="G416" s="14"/>
      <c r="H416" s="14"/>
      <c r="I416" s="14"/>
    </row>
    <row r="417" spans="1:9" x14ac:dyDescent="0.2">
      <c r="A417" s="12"/>
      <c r="B417" s="12"/>
      <c r="C417" s="12"/>
      <c r="D417" s="10"/>
      <c r="E417" s="14"/>
      <c r="F417" s="14"/>
      <c r="G417" s="14"/>
      <c r="H417" s="14"/>
      <c r="I417" s="14"/>
    </row>
    <row r="418" spans="1:9" x14ac:dyDescent="0.2">
      <c r="A418" s="12"/>
      <c r="B418" s="12"/>
      <c r="C418" s="12"/>
      <c r="D418" s="10"/>
      <c r="E418" s="14"/>
      <c r="F418" s="14"/>
      <c r="G418" s="14"/>
      <c r="H418" s="14"/>
      <c r="I418" s="14"/>
    </row>
    <row r="419" spans="1:9" x14ac:dyDescent="0.2">
      <c r="A419" s="12"/>
      <c r="B419" s="12"/>
      <c r="C419" s="12"/>
      <c r="D419" s="10"/>
      <c r="E419" s="14"/>
      <c r="F419" s="14"/>
      <c r="G419" s="14"/>
      <c r="H419" s="14"/>
      <c r="I419" s="14"/>
    </row>
    <row r="420" spans="1:9" x14ac:dyDescent="0.2">
      <c r="A420" s="12"/>
      <c r="B420" s="12"/>
      <c r="C420" s="12"/>
      <c r="D420" s="10"/>
      <c r="E420" s="14"/>
      <c r="F420" s="14"/>
      <c r="G420" s="14"/>
      <c r="H420" s="14"/>
      <c r="I420" s="14"/>
    </row>
    <row r="421" spans="1:9" x14ac:dyDescent="0.2">
      <c r="A421" s="12"/>
      <c r="B421" s="12"/>
      <c r="C421" s="12"/>
      <c r="D421" s="10"/>
      <c r="E421" s="14"/>
      <c r="F421" s="14"/>
      <c r="G421" s="14"/>
      <c r="H421" s="14"/>
      <c r="I421" s="14"/>
    </row>
    <row r="422" spans="1:9" x14ac:dyDescent="0.2">
      <c r="A422" s="12"/>
      <c r="B422" s="12"/>
      <c r="C422" s="12"/>
      <c r="D422" s="10"/>
      <c r="E422" s="14"/>
      <c r="F422" s="14"/>
      <c r="G422" s="23"/>
      <c r="H422" s="14"/>
      <c r="I422" s="14"/>
    </row>
    <row r="423" spans="1:9" x14ac:dyDescent="0.2">
      <c r="A423" s="12"/>
      <c r="B423" s="12"/>
      <c r="C423" s="12"/>
      <c r="D423" s="10"/>
      <c r="E423" s="14"/>
      <c r="F423" s="14"/>
      <c r="G423" s="14"/>
      <c r="H423" s="23"/>
      <c r="I423" s="14"/>
    </row>
    <row r="424" spans="1:9" x14ac:dyDescent="0.2">
      <c r="A424" s="12"/>
      <c r="B424" s="12"/>
      <c r="C424" s="12"/>
      <c r="D424" s="10"/>
      <c r="E424" s="14"/>
      <c r="F424" s="14"/>
      <c r="G424" s="14"/>
      <c r="H424" s="23"/>
      <c r="I424" s="14"/>
    </row>
    <row r="425" spans="1:9" x14ac:dyDescent="0.2">
      <c r="A425" s="12"/>
      <c r="B425" s="12"/>
      <c r="C425" s="12"/>
      <c r="D425" s="10"/>
      <c r="E425" s="14"/>
      <c r="F425" s="14"/>
      <c r="G425" s="14"/>
      <c r="H425" s="14"/>
      <c r="I425" s="14"/>
    </row>
    <row r="426" spans="1:9" x14ac:dyDescent="0.2">
      <c r="A426" s="12"/>
      <c r="B426" s="12"/>
      <c r="C426" s="12"/>
      <c r="D426" s="10"/>
      <c r="E426" s="14"/>
      <c r="F426" s="14"/>
      <c r="G426" s="23"/>
      <c r="H426" s="14"/>
      <c r="I426" s="14"/>
    </row>
    <row r="427" spans="1:9" x14ac:dyDescent="0.2">
      <c r="A427" s="12"/>
      <c r="B427" s="12"/>
      <c r="C427" s="12"/>
      <c r="D427" s="10"/>
      <c r="E427" s="14"/>
      <c r="F427" s="14"/>
      <c r="G427" s="14"/>
      <c r="H427" s="14"/>
      <c r="I427" s="14"/>
    </row>
    <row r="428" spans="1:9" x14ac:dyDescent="0.2">
      <c r="A428" s="12"/>
      <c r="B428" s="12"/>
      <c r="C428" s="12"/>
      <c r="D428" s="10"/>
      <c r="E428" s="14"/>
      <c r="F428" s="14"/>
      <c r="G428" s="14"/>
      <c r="H428" s="14"/>
      <c r="I428" s="14"/>
    </row>
    <row r="429" spans="1:9" x14ac:dyDescent="0.2">
      <c r="A429" s="17"/>
      <c r="B429" s="17"/>
      <c r="C429" s="17"/>
      <c r="D429" s="18"/>
      <c r="G429" s="19"/>
      <c r="I429" s="19"/>
    </row>
    <row r="430" spans="1:9" x14ac:dyDescent="0.2">
      <c r="A430" s="12"/>
      <c r="B430" s="12"/>
      <c r="C430" s="12"/>
      <c r="D430" s="10"/>
      <c r="E430" s="14"/>
      <c r="F430" s="14"/>
      <c r="G430" s="14"/>
      <c r="H430" s="14"/>
      <c r="I430" s="14"/>
    </row>
    <row r="431" spans="1:9" x14ac:dyDescent="0.2">
      <c r="A431" s="12"/>
      <c r="B431" s="12"/>
      <c r="C431" s="12"/>
      <c r="D431" s="10"/>
      <c r="E431" s="14"/>
      <c r="F431" s="14"/>
      <c r="G431" s="14"/>
      <c r="H431" s="14"/>
      <c r="I431" s="14"/>
    </row>
    <row r="432" spans="1:9" x14ac:dyDescent="0.2">
      <c r="E432" s="14"/>
      <c r="F432" s="14"/>
      <c r="H432" s="14"/>
      <c r="I432" s="14"/>
    </row>
    <row r="433" spans="1:9" x14ac:dyDescent="0.2">
      <c r="D433" s="10"/>
      <c r="E433" s="14"/>
      <c r="F433" s="14"/>
      <c r="G433" s="14"/>
      <c r="H433" s="14"/>
      <c r="I433" s="14"/>
    </row>
    <row r="436" spans="1:9" x14ac:dyDescent="0.2">
      <c r="D436" s="10"/>
    </row>
    <row r="438" spans="1:9" x14ac:dyDescent="0.2">
      <c r="D438" s="10"/>
      <c r="E438" s="22"/>
    </row>
    <row r="440" spans="1:9" x14ac:dyDescent="0.2">
      <c r="D440" s="10"/>
      <c r="E440" s="22"/>
    </row>
    <row r="442" spans="1:9" x14ac:dyDescent="0.2">
      <c r="D442" s="9"/>
      <c r="E442" s="10"/>
    </row>
    <row r="443" spans="1:9" x14ac:dyDescent="0.2">
      <c r="D443" s="10"/>
    </row>
    <row r="444" spans="1:9" x14ac:dyDescent="0.2">
      <c r="D444" s="10"/>
    </row>
    <row r="445" spans="1:9" x14ac:dyDescent="0.2">
      <c r="D445" s="10"/>
    </row>
    <row r="447" spans="1:9" x14ac:dyDescent="0.2">
      <c r="E447" s="11"/>
      <c r="F447" s="11"/>
      <c r="G447" s="11"/>
      <c r="H447" s="11"/>
      <c r="I447" s="11"/>
    </row>
    <row r="448" spans="1:9" x14ac:dyDescent="0.2">
      <c r="A448" s="10"/>
      <c r="B448" s="10"/>
      <c r="C448" s="10"/>
      <c r="D448" s="10"/>
      <c r="E448" s="11"/>
      <c r="F448" s="11"/>
      <c r="G448" s="11"/>
      <c r="H448" s="11"/>
      <c r="I448" s="11"/>
    </row>
    <row r="450" spans="1:9" x14ac:dyDescent="0.2">
      <c r="A450" s="12"/>
      <c r="B450" s="12"/>
      <c r="C450" s="12"/>
      <c r="D450" s="10"/>
      <c r="E450" s="14"/>
      <c r="F450" s="14"/>
      <c r="G450" s="14"/>
      <c r="H450" s="14"/>
      <c r="I450" s="14"/>
    </row>
    <row r="451" spans="1:9" x14ac:dyDescent="0.2">
      <c r="A451" s="12"/>
      <c r="B451" s="12"/>
      <c r="C451" s="12"/>
      <c r="D451" s="10"/>
      <c r="E451" s="14"/>
      <c r="F451" s="14"/>
      <c r="G451" s="14"/>
      <c r="H451" s="14"/>
      <c r="I451" s="14"/>
    </row>
    <row r="452" spans="1:9" x14ac:dyDescent="0.2">
      <c r="A452" s="12"/>
      <c r="B452" s="12"/>
      <c r="C452" s="12"/>
      <c r="D452" s="10"/>
      <c r="E452" s="14"/>
      <c r="F452" s="14"/>
      <c r="G452" s="14"/>
      <c r="H452" s="14"/>
      <c r="I452" s="14"/>
    </row>
    <row r="453" spans="1:9" x14ac:dyDescent="0.2">
      <c r="A453" s="12"/>
      <c r="B453" s="12"/>
      <c r="C453" s="12"/>
      <c r="D453" s="10"/>
      <c r="E453" s="14"/>
      <c r="F453" s="23"/>
      <c r="G453" s="14"/>
      <c r="H453" s="14"/>
      <c r="I453" s="14"/>
    </row>
    <row r="454" spans="1:9" x14ac:dyDescent="0.2">
      <c r="A454" s="12"/>
      <c r="B454" s="12"/>
      <c r="C454" s="12"/>
      <c r="D454" s="10"/>
      <c r="E454" s="14"/>
      <c r="F454" s="14"/>
      <c r="G454" s="14"/>
      <c r="H454" s="14"/>
      <c r="I454" s="14"/>
    </row>
    <row r="455" spans="1:9" x14ac:dyDescent="0.2">
      <c r="A455" s="12"/>
      <c r="B455" s="12"/>
      <c r="C455" s="12"/>
      <c r="D455" s="10"/>
      <c r="E455" s="14"/>
      <c r="F455" s="14"/>
      <c r="G455" s="14"/>
      <c r="H455" s="14"/>
      <c r="I455" s="14"/>
    </row>
    <row r="456" spans="1:9" x14ac:dyDescent="0.2">
      <c r="A456" s="12"/>
      <c r="B456" s="12"/>
      <c r="C456" s="12"/>
      <c r="D456" s="10"/>
      <c r="E456" s="14"/>
      <c r="F456" s="14"/>
      <c r="G456" s="23"/>
      <c r="H456" s="14"/>
      <c r="I456" s="14"/>
    </row>
    <row r="457" spans="1:9" x14ac:dyDescent="0.2">
      <c r="A457" s="12"/>
      <c r="B457" s="12"/>
      <c r="C457" s="12"/>
      <c r="D457" s="10"/>
      <c r="E457" s="14"/>
      <c r="F457" s="14"/>
      <c r="G457" s="14"/>
      <c r="H457" s="14"/>
      <c r="I457" s="14"/>
    </row>
    <row r="458" spans="1:9" x14ac:dyDescent="0.2">
      <c r="A458" s="12"/>
      <c r="B458" s="12"/>
      <c r="C458" s="12"/>
      <c r="D458" s="10"/>
      <c r="E458" s="14"/>
      <c r="F458" s="14"/>
      <c r="G458" s="14"/>
      <c r="H458" s="14"/>
      <c r="I458" s="14"/>
    </row>
    <row r="459" spans="1:9" x14ac:dyDescent="0.2">
      <c r="A459" s="25"/>
      <c r="B459" s="12"/>
      <c r="C459" s="12"/>
      <c r="D459" s="10"/>
      <c r="E459" s="14"/>
      <c r="F459" s="14"/>
      <c r="G459" s="14"/>
      <c r="H459" s="14"/>
      <c r="I459" s="14"/>
    </row>
    <row r="460" spans="1:9" x14ac:dyDescent="0.2">
      <c r="A460" s="12"/>
      <c r="B460" s="12"/>
      <c r="C460" s="12"/>
      <c r="D460" s="10"/>
      <c r="E460" s="14"/>
      <c r="F460" s="14"/>
      <c r="G460" s="14"/>
      <c r="H460" s="14"/>
      <c r="I460" s="14"/>
    </row>
    <row r="461" spans="1:9" x14ac:dyDescent="0.2">
      <c r="A461" s="12"/>
      <c r="B461" s="12"/>
      <c r="C461" s="12"/>
      <c r="D461" s="10"/>
      <c r="E461" s="14"/>
      <c r="F461" s="14"/>
      <c r="G461" s="14"/>
      <c r="H461" s="14"/>
      <c r="I461" s="14"/>
    </row>
    <row r="462" spans="1:9" x14ac:dyDescent="0.2">
      <c r="A462" s="12"/>
      <c r="B462" s="12"/>
      <c r="C462" s="12"/>
      <c r="D462" s="10"/>
      <c r="E462" s="14"/>
      <c r="F462" s="14"/>
      <c r="G462" s="14"/>
      <c r="H462" s="14"/>
      <c r="I462" s="14"/>
    </row>
    <row r="463" spans="1:9" x14ac:dyDescent="0.2">
      <c r="A463" s="17"/>
      <c r="B463" s="17"/>
      <c r="C463" s="17"/>
      <c r="D463" s="18"/>
      <c r="I463" s="19"/>
    </row>
    <row r="464" spans="1:9" x14ac:dyDescent="0.2">
      <c r="A464" s="12"/>
      <c r="B464" s="12"/>
      <c r="C464" s="12"/>
      <c r="D464" s="10"/>
      <c r="E464" s="14"/>
      <c r="F464" s="14"/>
      <c r="G464" s="14"/>
      <c r="H464" s="14"/>
      <c r="I464" s="14"/>
    </row>
    <row r="465" spans="1:9" x14ac:dyDescent="0.2">
      <c r="A465" s="17"/>
      <c r="B465" s="17"/>
      <c r="C465" s="17"/>
      <c r="D465" s="18"/>
      <c r="I465" s="19"/>
    </row>
    <row r="466" spans="1:9" x14ac:dyDescent="0.2">
      <c r="A466" s="25"/>
      <c r="B466" s="12"/>
      <c r="C466" s="12"/>
      <c r="D466" s="10"/>
      <c r="E466" s="14"/>
      <c r="F466" s="14"/>
      <c r="G466" s="14"/>
      <c r="H466" s="14"/>
      <c r="I466" s="14"/>
    </row>
    <row r="467" spans="1:9" x14ac:dyDescent="0.2">
      <c r="A467" s="12"/>
      <c r="B467" s="12"/>
      <c r="C467" s="12"/>
      <c r="D467" s="10"/>
      <c r="E467" s="14"/>
      <c r="F467" s="14"/>
      <c r="G467" s="14"/>
      <c r="H467" s="14"/>
      <c r="I467" s="14"/>
    </row>
    <row r="468" spans="1:9" x14ac:dyDescent="0.2">
      <c r="A468" s="12"/>
      <c r="B468" s="12"/>
      <c r="C468" s="12"/>
      <c r="D468" s="10"/>
      <c r="E468" s="14"/>
      <c r="F468" s="14"/>
      <c r="G468" s="14"/>
      <c r="H468" s="14"/>
      <c r="I468" s="14"/>
    </row>
    <row r="469" spans="1:9" x14ac:dyDescent="0.2">
      <c r="A469" s="12"/>
      <c r="B469" s="12"/>
      <c r="C469" s="12"/>
      <c r="D469" s="10"/>
      <c r="E469" s="14"/>
      <c r="F469" s="14"/>
      <c r="G469" s="14"/>
      <c r="H469" s="14"/>
      <c r="I469" s="14"/>
    </row>
    <row r="470" spans="1:9" x14ac:dyDescent="0.2">
      <c r="A470" s="18"/>
      <c r="E470" s="14"/>
      <c r="F470" s="14"/>
      <c r="G470" s="14"/>
      <c r="H470" s="14"/>
      <c r="I470" s="14"/>
    </row>
    <row r="471" spans="1:9" x14ac:dyDescent="0.2">
      <c r="A471" s="12"/>
      <c r="B471" s="12"/>
      <c r="C471" s="12"/>
      <c r="D471" s="10"/>
      <c r="E471" s="14"/>
      <c r="F471" s="14"/>
      <c r="G471" s="14"/>
      <c r="H471" s="14"/>
      <c r="I471" s="14"/>
    </row>
    <row r="472" spans="1:9" x14ac:dyDescent="0.2">
      <c r="A472" s="12"/>
      <c r="B472" s="12"/>
      <c r="C472" s="12"/>
      <c r="D472" s="10"/>
      <c r="E472" s="14"/>
      <c r="F472" s="14"/>
      <c r="G472" s="14"/>
      <c r="H472" s="14"/>
      <c r="I472" s="14"/>
    </row>
    <row r="473" spans="1:9" x14ac:dyDescent="0.2">
      <c r="A473" s="12"/>
      <c r="B473" s="12"/>
      <c r="C473" s="12"/>
      <c r="D473" s="10"/>
      <c r="E473" s="14"/>
      <c r="F473" s="14"/>
      <c r="G473" s="23"/>
      <c r="H473" s="14"/>
      <c r="I473" s="14"/>
    </row>
    <row r="474" spans="1:9" x14ac:dyDescent="0.2">
      <c r="A474" s="12"/>
      <c r="B474" s="12"/>
      <c r="C474" s="12"/>
      <c r="D474" s="10"/>
      <c r="E474" s="14"/>
      <c r="F474" s="14"/>
      <c r="G474" s="14"/>
      <c r="H474" s="14"/>
      <c r="I474" s="14"/>
    </row>
    <row r="475" spans="1:9" x14ac:dyDescent="0.2">
      <c r="A475" s="12"/>
      <c r="B475" s="12"/>
      <c r="C475" s="12"/>
      <c r="D475" s="10"/>
      <c r="E475" s="14"/>
      <c r="F475" s="14"/>
      <c r="G475" s="14"/>
      <c r="H475" s="14"/>
      <c r="I475" s="14"/>
    </row>
    <row r="476" spans="1:9" x14ac:dyDescent="0.2">
      <c r="A476" s="12"/>
      <c r="B476" s="12"/>
      <c r="C476" s="12"/>
      <c r="D476" s="10"/>
      <c r="E476" s="14"/>
      <c r="F476" s="14"/>
      <c r="G476" s="23"/>
      <c r="H476" s="14"/>
      <c r="I476" s="14"/>
    </row>
    <row r="477" spans="1:9" x14ac:dyDescent="0.2">
      <c r="A477" s="12"/>
      <c r="B477" s="12"/>
      <c r="C477" s="12"/>
      <c r="D477" s="10"/>
      <c r="E477" s="14"/>
      <c r="F477" s="14"/>
      <c r="G477" s="14"/>
      <c r="H477" s="14"/>
      <c r="I477" s="14"/>
    </row>
    <row r="478" spans="1:9" x14ac:dyDescent="0.2">
      <c r="A478" s="12"/>
      <c r="B478" s="12"/>
      <c r="C478" s="12"/>
      <c r="D478" s="10"/>
      <c r="E478" s="14"/>
      <c r="F478" s="14"/>
      <c r="G478" s="14"/>
      <c r="H478" s="23"/>
      <c r="I478" s="14"/>
    </row>
    <row r="479" spans="1:9" x14ac:dyDescent="0.2">
      <c r="A479" s="12"/>
      <c r="B479" s="12"/>
      <c r="C479" s="12"/>
      <c r="D479" s="10"/>
      <c r="E479" s="14"/>
      <c r="F479" s="14"/>
      <c r="G479" s="24"/>
      <c r="H479" s="14"/>
      <c r="I479" s="14"/>
    </row>
    <row r="480" spans="1:9" x14ac:dyDescent="0.2">
      <c r="A480" s="12"/>
      <c r="B480" s="12"/>
      <c r="C480" s="12"/>
      <c r="D480" s="10"/>
      <c r="E480" s="14"/>
      <c r="F480" s="14"/>
      <c r="G480" s="23"/>
      <c r="H480" s="14"/>
      <c r="I480" s="14"/>
    </row>
    <row r="481" spans="1:9" x14ac:dyDescent="0.2">
      <c r="A481" s="12"/>
      <c r="B481" s="12"/>
      <c r="C481" s="12"/>
      <c r="D481" s="10"/>
      <c r="E481" s="14"/>
      <c r="F481" s="14"/>
      <c r="G481" s="14"/>
      <c r="H481" s="14"/>
      <c r="I481" s="14"/>
    </row>
    <row r="482" spans="1:9" x14ac:dyDescent="0.2">
      <c r="A482" s="12"/>
      <c r="B482" s="12"/>
      <c r="C482" s="12"/>
      <c r="D482" s="10"/>
      <c r="E482" s="14"/>
      <c r="F482" s="14"/>
      <c r="G482" s="14"/>
      <c r="H482" s="23"/>
      <c r="I482" s="14"/>
    </row>
    <row r="483" spans="1:9" x14ac:dyDescent="0.2">
      <c r="A483" s="17"/>
      <c r="B483" s="17"/>
      <c r="C483" s="17"/>
      <c r="D483" s="18"/>
      <c r="G483" s="19"/>
      <c r="I483" s="19"/>
    </row>
    <row r="484" spans="1:9" x14ac:dyDescent="0.2">
      <c r="A484" s="12"/>
      <c r="B484" s="12"/>
      <c r="C484" s="12"/>
      <c r="D484" s="10"/>
      <c r="E484" s="14"/>
      <c r="F484" s="14"/>
      <c r="G484" s="16"/>
      <c r="H484" s="14"/>
      <c r="I484" s="14"/>
    </row>
    <row r="485" spans="1:9" x14ac:dyDescent="0.2">
      <c r="A485" s="12"/>
      <c r="B485" s="12"/>
      <c r="C485" s="12"/>
      <c r="D485" s="10"/>
      <c r="E485" s="14"/>
      <c r="F485" s="14"/>
      <c r="G485" s="14"/>
      <c r="H485" s="14"/>
      <c r="I485" s="14"/>
    </row>
    <row r="486" spans="1:9" x14ac:dyDescent="0.2">
      <c r="E486" s="14"/>
      <c r="F486" s="14"/>
      <c r="G486" s="14"/>
      <c r="H486" s="14"/>
      <c r="I486" s="14"/>
    </row>
    <row r="487" spans="1:9" x14ac:dyDescent="0.2">
      <c r="D487" s="10"/>
      <c r="E487" s="14"/>
      <c r="F487" s="14"/>
      <c r="G487" s="14"/>
      <c r="H487" s="14"/>
      <c r="I487" s="14"/>
    </row>
    <row r="490" spans="1:9" x14ac:dyDescent="0.2">
      <c r="D490" s="10"/>
    </row>
    <row r="492" spans="1:9" x14ac:dyDescent="0.2">
      <c r="D492" s="10"/>
      <c r="E492" s="22"/>
    </row>
    <row r="494" spans="1:9" x14ac:dyDescent="0.2">
      <c r="D494" s="10"/>
      <c r="E494" s="22"/>
    </row>
    <row r="496" spans="1:9" x14ac:dyDescent="0.2">
      <c r="D496" s="9"/>
      <c r="E496" s="10"/>
    </row>
    <row r="497" spans="1:9" x14ac:dyDescent="0.2">
      <c r="D497" s="10"/>
    </row>
    <row r="498" spans="1:9" x14ac:dyDescent="0.2">
      <c r="D498" s="10"/>
    </row>
    <row r="499" spans="1:9" x14ac:dyDescent="0.2">
      <c r="D499" s="10"/>
    </row>
    <row r="501" spans="1:9" x14ac:dyDescent="0.2">
      <c r="E501" s="11"/>
      <c r="F501" s="11"/>
      <c r="G501" s="11"/>
      <c r="H501" s="11"/>
      <c r="I501" s="11"/>
    </row>
    <row r="502" spans="1:9" x14ac:dyDescent="0.2">
      <c r="A502" s="10"/>
      <c r="B502" s="10"/>
      <c r="C502" s="10"/>
      <c r="D502" s="10"/>
      <c r="E502" s="11"/>
      <c r="F502" s="11"/>
      <c r="G502" s="11"/>
      <c r="H502" s="11"/>
      <c r="I502" s="11"/>
    </row>
    <row r="503" spans="1:9" x14ac:dyDescent="0.2">
      <c r="G503" s="18"/>
    </row>
    <row r="504" spans="1:9" x14ac:dyDescent="0.2">
      <c r="A504" s="12"/>
      <c r="B504" s="12"/>
      <c r="C504" s="12"/>
      <c r="D504" s="10"/>
      <c r="E504" s="14"/>
      <c r="F504" s="14"/>
      <c r="G504" s="14"/>
      <c r="H504" s="14"/>
      <c r="I504" s="14"/>
    </row>
    <row r="505" spans="1:9" x14ac:dyDescent="0.2">
      <c r="A505" s="12"/>
      <c r="B505" s="12"/>
      <c r="C505" s="12"/>
      <c r="D505" s="10"/>
      <c r="E505" s="14"/>
      <c r="F505" s="14"/>
      <c r="G505" s="14"/>
      <c r="H505" s="14"/>
      <c r="I505" s="14"/>
    </row>
    <row r="506" spans="1:9" x14ac:dyDescent="0.2">
      <c r="A506" s="12"/>
      <c r="B506" s="12"/>
      <c r="C506" s="12"/>
      <c r="D506" s="10"/>
      <c r="E506" s="14"/>
      <c r="F506" s="14"/>
      <c r="G506" s="14"/>
      <c r="H506" s="14"/>
      <c r="I506" s="14"/>
    </row>
    <row r="507" spans="1:9" x14ac:dyDescent="0.2">
      <c r="A507" s="12"/>
      <c r="B507" s="12"/>
      <c r="C507" s="12"/>
      <c r="D507" s="10"/>
      <c r="F507" s="18"/>
      <c r="G507" s="14"/>
      <c r="H507" s="14"/>
      <c r="I507" s="14"/>
    </row>
    <row r="508" spans="1:9" x14ac:dyDescent="0.2">
      <c r="A508" s="12"/>
      <c r="B508" s="12"/>
      <c r="C508" s="12"/>
      <c r="D508" s="10"/>
      <c r="E508" s="14"/>
      <c r="F508" s="14"/>
      <c r="G508" s="14"/>
      <c r="H508" s="14"/>
      <c r="I508" s="14"/>
    </row>
    <row r="509" spans="1:9" x14ac:dyDescent="0.2">
      <c r="A509" s="12"/>
      <c r="B509" s="12"/>
      <c r="C509" s="12"/>
      <c r="D509" s="10"/>
      <c r="E509" s="14"/>
      <c r="F509" s="14"/>
      <c r="G509" s="14"/>
      <c r="H509" s="14"/>
      <c r="I509" s="14"/>
    </row>
    <row r="510" spans="1:9" x14ac:dyDescent="0.2">
      <c r="A510" s="12"/>
      <c r="B510" s="12"/>
      <c r="C510" s="12"/>
      <c r="D510" s="10"/>
      <c r="E510" s="16"/>
      <c r="F510" s="16"/>
      <c r="G510" s="14"/>
      <c r="H510" s="14"/>
      <c r="I510" s="14"/>
    </row>
    <row r="511" spans="1:9" x14ac:dyDescent="0.2">
      <c r="A511" s="12"/>
      <c r="B511" s="12"/>
      <c r="C511" s="12"/>
      <c r="D511" s="10"/>
      <c r="E511" s="23"/>
      <c r="F511" s="23"/>
      <c r="G511" s="14"/>
      <c r="H511" s="14"/>
      <c r="I511" s="14"/>
    </row>
    <row r="512" spans="1:9" x14ac:dyDescent="0.2">
      <c r="A512" s="12"/>
      <c r="B512" s="12"/>
      <c r="C512" s="12"/>
      <c r="D512" s="10"/>
      <c r="E512" s="14"/>
      <c r="F512" s="14"/>
      <c r="G512" s="14"/>
      <c r="H512" s="14"/>
      <c r="I512" s="14"/>
    </row>
    <row r="513" spans="1:9" x14ac:dyDescent="0.2">
      <c r="A513" s="12"/>
      <c r="B513" s="12"/>
      <c r="C513" s="12"/>
      <c r="D513" s="10"/>
      <c r="E513" s="14"/>
      <c r="F513" s="14"/>
      <c r="G513" s="14"/>
      <c r="H513" s="27"/>
      <c r="I513" s="14"/>
    </row>
    <row r="514" spans="1:9" x14ac:dyDescent="0.2">
      <c r="A514" s="12"/>
      <c r="B514" s="12"/>
      <c r="C514" s="12"/>
      <c r="D514" s="10"/>
      <c r="E514" s="14"/>
      <c r="F514" s="14"/>
      <c r="G514" s="14"/>
      <c r="H514" s="14"/>
      <c r="I514" s="14"/>
    </row>
    <row r="515" spans="1:9" x14ac:dyDescent="0.2">
      <c r="A515" s="12"/>
      <c r="B515" s="12"/>
      <c r="C515" s="12"/>
      <c r="D515" s="10"/>
      <c r="E515" s="14"/>
      <c r="F515" s="14"/>
      <c r="G515" s="14"/>
      <c r="H515" s="14"/>
      <c r="I515" s="14"/>
    </row>
    <row r="516" spans="1:9" x14ac:dyDescent="0.2">
      <c r="A516" s="12"/>
      <c r="B516" s="12"/>
      <c r="C516" s="12"/>
      <c r="D516" s="10"/>
      <c r="E516" s="14"/>
      <c r="F516" s="14"/>
      <c r="G516" s="14"/>
      <c r="H516" s="27"/>
      <c r="I516" s="14"/>
    </row>
    <row r="517" spans="1:9" x14ac:dyDescent="0.2">
      <c r="A517" s="17"/>
      <c r="B517" s="17"/>
      <c r="C517" s="17"/>
      <c r="D517" s="18"/>
      <c r="H517" s="18"/>
      <c r="I517" s="19"/>
    </row>
    <row r="518" spans="1:9" x14ac:dyDescent="0.2">
      <c r="A518" s="12"/>
      <c r="B518" s="12"/>
      <c r="C518" s="12"/>
      <c r="D518" s="10"/>
      <c r="E518" s="14"/>
      <c r="F518" s="14"/>
      <c r="G518" s="14"/>
      <c r="H518" s="14"/>
      <c r="I518" s="14"/>
    </row>
    <row r="519" spans="1:9" x14ac:dyDescent="0.2">
      <c r="A519" s="17"/>
      <c r="B519" s="17"/>
      <c r="C519" s="17"/>
      <c r="D519" s="18"/>
      <c r="I519" s="19"/>
    </row>
    <row r="520" spans="1:9" x14ac:dyDescent="0.2">
      <c r="A520" s="12"/>
      <c r="B520" s="12"/>
      <c r="C520" s="12"/>
      <c r="D520" s="10"/>
      <c r="E520" s="14"/>
      <c r="F520" s="14"/>
      <c r="G520" s="14"/>
      <c r="H520" s="14"/>
      <c r="I520" s="14"/>
    </row>
    <row r="521" spans="1:9" x14ac:dyDescent="0.2">
      <c r="A521" s="12"/>
      <c r="B521" s="12"/>
      <c r="C521" s="12"/>
      <c r="D521" s="10"/>
      <c r="E521" s="14"/>
      <c r="F521" s="14"/>
      <c r="G521" s="23"/>
      <c r="H521" s="14"/>
      <c r="I521" s="14"/>
    </row>
    <row r="522" spans="1:9" x14ac:dyDescent="0.2">
      <c r="A522" s="12"/>
      <c r="B522" s="12"/>
      <c r="C522" s="12"/>
      <c r="D522" s="10"/>
      <c r="E522" s="14"/>
      <c r="F522" s="14"/>
      <c r="G522" s="14"/>
      <c r="H522" s="14"/>
      <c r="I522" s="14"/>
    </row>
    <row r="523" spans="1:9" x14ac:dyDescent="0.2">
      <c r="A523" s="12"/>
      <c r="B523" s="12"/>
      <c r="C523" s="12"/>
      <c r="D523" s="10"/>
      <c r="E523" s="14"/>
      <c r="F523" s="14"/>
      <c r="G523" s="14"/>
      <c r="H523" s="23"/>
      <c r="I523" s="14"/>
    </row>
    <row r="524" spans="1:9" x14ac:dyDescent="0.2">
      <c r="E524" s="14"/>
      <c r="F524" s="14"/>
      <c r="G524" s="14"/>
      <c r="H524" s="14"/>
      <c r="I524" s="14"/>
    </row>
    <row r="525" spans="1:9" x14ac:dyDescent="0.2">
      <c r="A525" s="12"/>
      <c r="B525" s="12"/>
      <c r="C525" s="12"/>
      <c r="D525" s="10"/>
      <c r="E525" s="14"/>
      <c r="F525" s="14"/>
      <c r="G525" s="14"/>
      <c r="H525" s="14"/>
      <c r="I525" s="14"/>
    </row>
    <row r="526" spans="1:9" x14ac:dyDescent="0.2">
      <c r="A526" s="12"/>
      <c r="B526" s="12"/>
      <c r="C526" s="12"/>
      <c r="D526" s="10"/>
      <c r="E526" s="14"/>
      <c r="F526" s="14"/>
      <c r="G526" s="14"/>
      <c r="H526" s="14"/>
      <c r="I526" s="14"/>
    </row>
    <row r="527" spans="1:9" x14ac:dyDescent="0.2">
      <c r="A527" s="12"/>
      <c r="B527" s="12"/>
      <c r="C527" s="12"/>
      <c r="D527" s="10"/>
      <c r="E527" s="14"/>
      <c r="F527" s="14"/>
      <c r="G527" s="14"/>
      <c r="H527" s="14"/>
      <c r="I527" s="14"/>
    </row>
    <row r="528" spans="1:9" x14ac:dyDescent="0.2">
      <c r="A528" s="12"/>
      <c r="B528" s="12"/>
      <c r="C528" s="12"/>
      <c r="D528" s="10"/>
      <c r="E528" s="14"/>
      <c r="F528" s="14"/>
      <c r="G528" s="14"/>
      <c r="H528" s="14"/>
      <c r="I528" s="14"/>
    </row>
    <row r="529" spans="1:9" x14ac:dyDescent="0.2">
      <c r="A529" s="12"/>
      <c r="B529" s="12"/>
      <c r="C529" s="12"/>
      <c r="D529" s="10"/>
      <c r="E529" s="14"/>
      <c r="F529" s="14"/>
      <c r="G529" s="14"/>
      <c r="H529" s="14"/>
      <c r="I529" s="14"/>
    </row>
    <row r="530" spans="1:9" x14ac:dyDescent="0.2">
      <c r="A530" s="12"/>
      <c r="B530" s="12"/>
      <c r="C530" s="12"/>
      <c r="D530" s="10"/>
      <c r="E530" s="14"/>
      <c r="F530" s="14"/>
      <c r="G530" s="23"/>
      <c r="H530" s="14"/>
      <c r="I530" s="14"/>
    </row>
    <row r="531" spans="1:9" x14ac:dyDescent="0.2">
      <c r="A531" s="12"/>
      <c r="B531" s="12"/>
      <c r="C531" s="12"/>
      <c r="D531" s="10"/>
      <c r="E531" s="14"/>
      <c r="F531" s="14"/>
      <c r="H531" s="14"/>
      <c r="I531" s="14"/>
    </row>
    <row r="532" spans="1:9" x14ac:dyDescent="0.2">
      <c r="A532" s="12"/>
      <c r="B532" s="12"/>
      <c r="C532" s="12"/>
      <c r="D532" s="10"/>
      <c r="E532" s="14"/>
      <c r="F532" s="14"/>
      <c r="G532" s="14"/>
      <c r="H532" s="23"/>
      <c r="I532" s="14"/>
    </row>
    <row r="533" spans="1:9" x14ac:dyDescent="0.2">
      <c r="A533" s="12"/>
      <c r="B533" s="12"/>
      <c r="C533" s="12"/>
      <c r="D533" s="10"/>
      <c r="E533" s="14"/>
      <c r="F533" s="14"/>
      <c r="G533" s="14"/>
      <c r="H533" s="14"/>
      <c r="I533" s="14"/>
    </row>
    <row r="534" spans="1:9" x14ac:dyDescent="0.2">
      <c r="A534" s="12"/>
      <c r="B534" s="12"/>
      <c r="C534" s="12"/>
      <c r="D534" s="10"/>
      <c r="E534" s="14"/>
      <c r="F534" s="14"/>
      <c r="G534" s="23"/>
      <c r="H534" s="14"/>
      <c r="I534" s="14"/>
    </row>
    <row r="535" spans="1:9" x14ac:dyDescent="0.2">
      <c r="A535" s="12"/>
      <c r="B535" s="12"/>
      <c r="C535" s="12"/>
      <c r="D535" s="10"/>
      <c r="E535" s="14"/>
      <c r="F535" s="14"/>
      <c r="G535" s="14"/>
      <c r="H535" s="14"/>
      <c r="I535" s="14"/>
    </row>
    <row r="536" spans="1:9" x14ac:dyDescent="0.2">
      <c r="A536" s="12"/>
      <c r="B536" s="12"/>
      <c r="C536" s="12"/>
      <c r="D536" s="10"/>
      <c r="E536" s="14"/>
      <c r="F536" s="14"/>
      <c r="G536" s="14"/>
      <c r="H536" s="14"/>
      <c r="I536" s="14"/>
    </row>
    <row r="537" spans="1:9" x14ac:dyDescent="0.2">
      <c r="A537" s="17"/>
      <c r="B537" s="17"/>
      <c r="C537" s="17"/>
      <c r="D537" s="18"/>
      <c r="G537" s="19"/>
      <c r="I537" s="19"/>
    </row>
    <row r="538" spans="1:9" x14ac:dyDescent="0.2">
      <c r="A538" s="12"/>
      <c r="B538" s="12"/>
      <c r="C538" s="12"/>
      <c r="D538" s="10"/>
      <c r="E538" s="14"/>
      <c r="F538" s="14"/>
      <c r="G538" s="14"/>
      <c r="H538" s="14"/>
      <c r="I538" s="14"/>
    </row>
    <row r="539" spans="1:9" x14ac:dyDescent="0.2">
      <c r="A539" s="12"/>
      <c r="B539" s="12"/>
      <c r="C539" s="12"/>
      <c r="D539" s="10"/>
      <c r="E539" s="14"/>
      <c r="F539" s="14"/>
      <c r="G539" s="14"/>
      <c r="H539" s="14"/>
      <c r="I539" s="14"/>
    </row>
    <row r="540" spans="1:9" x14ac:dyDescent="0.2">
      <c r="E540" s="14"/>
      <c r="F540" s="14"/>
      <c r="G540" s="23"/>
      <c r="H540" s="14"/>
      <c r="I540" s="14"/>
    </row>
    <row r="541" spans="1:9" x14ac:dyDescent="0.2">
      <c r="D541" s="10"/>
      <c r="E541" s="14"/>
      <c r="F541" s="14"/>
      <c r="G541" s="14"/>
      <c r="H541" s="14"/>
      <c r="I541" s="14"/>
    </row>
    <row r="544" spans="1:9" x14ac:dyDescent="0.2">
      <c r="D544" s="10"/>
    </row>
    <row r="546" spans="1:9" x14ac:dyDescent="0.2">
      <c r="D546" s="10"/>
      <c r="E546" s="22"/>
    </row>
    <row r="548" spans="1:9" x14ac:dyDescent="0.2">
      <c r="D548" s="10"/>
      <c r="E548" s="22"/>
    </row>
    <row r="550" spans="1:9" x14ac:dyDescent="0.2">
      <c r="D550" s="9"/>
      <c r="E550" s="10"/>
    </row>
    <row r="551" spans="1:9" x14ac:dyDescent="0.2">
      <c r="D551" s="10"/>
    </row>
    <row r="552" spans="1:9" x14ac:dyDescent="0.2">
      <c r="D552" s="10"/>
    </row>
    <row r="553" spans="1:9" x14ac:dyDescent="0.2">
      <c r="D553" s="10"/>
    </row>
    <row r="555" spans="1:9" x14ac:dyDescent="0.2">
      <c r="E555" s="11"/>
      <c r="F555" s="11"/>
      <c r="G555" s="11"/>
      <c r="H555" s="11"/>
      <c r="I555" s="11"/>
    </row>
    <row r="556" spans="1:9" x14ac:dyDescent="0.2">
      <c r="A556" s="10"/>
      <c r="B556" s="10"/>
      <c r="C556" s="10"/>
      <c r="D556" s="10"/>
      <c r="E556" s="11"/>
      <c r="F556" s="11"/>
      <c r="G556" s="11"/>
      <c r="H556" s="11"/>
      <c r="I556" s="11"/>
    </row>
    <row r="558" spans="1:9" x14ac:dyDescent="0.2">
      <c r="A558" s="12"/>
      <c r="B558" s="12"/>
      <c r="C558" s="12"/>
      <c r="D558" s="10"/>
      <c r="E558" s="14"/>
      <c r="F558" s="14"/>
      <c r="G558" s="14"/>
      <c r="H558" s="14"/>
      <c r="I558" s="14"/>
    </row>
    <row r="559" spans="1:9" x14ac:dyDescent="0.2">
      <c r="A559" s="12"/>
      <c r="B559" s="12"/>
      <c r="C559" s="12"/>
      <c r="D559" s="10"/>
      <c r="E559" s="14"/>
      <c r="F559" s="14"/>
      <c r="G559" s="14"/>
      <c r="H559" s="14"/>
      <c r="I559" s="14"/>
    </row>
    <row r="560" spans="1:9" x14ac:dyDescent="0.2">
      <c r="A560" s="12"/>
      <c r="B560" s="12"/>
      <c r="C560" s="12"/>
      <c r="D560" s="10"/>
      <c r="E560" s="14"/>
      <c r="F560" s="14"/>
      <c r="G560" s="14"/>
      <c r="H560" s="14"/>
      <c r="I560" s="14"/>
    </row>
    <row r="561" spans="1:9" x14ac:dyDescent="0.2">
      <c r="A561" s="12"/>
      <c r="B561" s="12"/>
      <c r="C561" s="12"/>
      <c r="D561" s="10"/>
      <c r="E561" s="23"/>
      <c r="F561" s="14"/>
      <c r="G561" s="14"/>
      <c r="H561" s="14"/>
      <c r="I561" s="14"/>
    </row>
    <row r="562" spans="1:9" x14ac:dyDescent="0.2">
      <c r="A562" s="12"/>
      <c r="B562" s="12"/>
      <c r="C562" s="12"/>
      <c r="D562" s="10"/>
      <c r="E562" s="14"/>
      <c r="F562" s="14"/>
      <c r="G562" s="14"/>
      <c r="H562" s="14"/>
      <c r="I562" s="14"/>
    </row>
    <row r="563" spans="1:9" x14ac:dyDescent="0.2">
      <c r="A563" s="12"/>
      <c r="B563" s="12"/>
      <c r="C563" s="12"/>
      <c r="D563" s="10"/>
      <c r="E563" s="14"/>
      <c r="F563" s="14"/>
      <c r="G563" s="14"/>
      <c r="H563" s="14"/>
      <c r="I563" s="14"/>
    </row>
    <row r="564" spans="1:9" x14ac:dyDescent="0.2">
      <c r="A564" s="12"/>
      <c r="B564" s="12"/>
      <c r="C564" s="12"/>
      <c r="D564" s="10"/>
      <c r="E564" s="14"/>
      <c r="F564" s="14"/>
      <c r="G564" s="14"/>
      <c r="H564" s="14"/>
      <c r="I564" s="14"/>
    </row>
    <row r="565" spans="1:9" x14ac:dyDescent="0.2">
      <c r="A565" s="12"/>
      <c r="B565" s="12"/>
      <c r="C565" s="12"/>
      <c r="D565" s="10"/>
      <c r="E565" s="14"/>
      <c r="F565" s="14"/>
      <c r="G565" s="14"/>
      <c r="H565" s="14"/>
      <c r="I565" s="14"/>
    </row>
    <row r="566" spans="1:9" x14ac:dyDescent="0.2">
      <c r="A566" s="12"/>
      <c r="B566" s="12"/>
      <c r="C566" s="12"/>
      <c r="D566" s="10"/>
      <c r="E566" s="14"/>
      <c r="F566" s="14"/>
      <c r="G566" s="14"/>
      <c r="H566" s="14"/>
      <c r="I566" s="14"/>
    </row>
    <row r="567" spans="1:9" x14ac:dyDescent="0.2">
      <c r="A567" s="12"/>
      <c r="B567" s="12"/>
      <c r="C567" s="12"/>
      <c r="D567" s="10"/>
      <c r="E567" s="14"/>
      <c r="F567" s="14"/>
      <c r="G567" s="14"/>
      <c r="H567" s="14"/>
      <c r="I567" s="14"/>
    </row>
    <row r="568" spans="1:9" x14ac:dyDescent="0.2">
      <c r="A568" s="12"/>
      <c r="B568" s="12"/>
      <c r="C568" s="12"/>
      <c r="D568" s="10"/>
      <c r="E568" s="14"/>
      <c r="F568" s="14"/>
      <c r="G568" s="14"/>
      <c r="H568" s="14"/>
      <c r="I568" s="14"/>
    </row>
    <row r="569" spans="1:9" x14ac:dyDescent="0.2">
      <c r="A569" s="12"/>
      <c r="B569" s="12"/>
      <c r="C569" s="12"/>
      <c r="D569" s="10"/>
      <c r="E569" s="14"/>
      <c r="F569" s="14"/>
      <c r="G569" s="14"/>
      <c r="H569" s="14"/>
      <c r="I569" s="14"/>
    </row>
    <row r="570" spans="1:9" x14ac:dyDescent="0.2">
      <c r="A570" s="12"/>
      <c r="B570" s="12"/>
      <c r="C570" s="12"/>
      <c r="D570" s="10"/>
      <c r="E570" s="14"/>
      <c r="F570" s="14"/>
      <c r="G570" s="14"/>
      <c r="H570" s="19"/>
      <c r="I570" s="14"/>
    </row>
    <row r="571" spans="1:9" x14ac:dyDescent="0.2">
      <c r="A571" s="17"/>
      <c r="B571" s="17"/>
      <c r="C571" s="17"/>
      <c r="D571" s="18"/>
      <c r="I571" s="19"/>
    </row>
    <row r="572" spans="1:9" x14ac:dyDescent="0.2">
      <c r="A572" s="12"/>
      <c r="B572" s="12"/>
      <c r="C572" s="12"/>
      <c r="D572" s="10"/>
      <c r="E572" s="14"/>
      <c r="F572" s="14"/>
      <c r="G572" s="14"/>
      <c r="H572" s="14"/>
      <c r="I572" s="14"/>
    </row>
    <row r="573" spans="1:9" x14ac:dyDescent="0.2">
      <c r="A573" s="17"/>
      <c r="B573" s="17"/>
      <c r="C573" s="17"/>
      <c r="D573" s="18"/>
      <c r="I573" s="19"/>
    </row>
    <row r="574" spans="1:9" x14ac:dyDescent="0.2">
      <c r="A574" s="12"/>
      <c r="B574" s="12"/>
      <c r="C574" s="12"/>
      <c r="D574" s="10"/>
      <c r="E574" s="14"/>
      <c r="F574" s="14"/>
      <c r="G574" s="23"/>
      <c r="H574" s="14"/>
      <c r="I574" s="14"/>
    </row>
    <row r="575" spans="1:9" x14ac:dyDescent="0.2">
      <c r="A575" s="12"/>
      <c r="B575" s="12"/>
      <c r="C575" s="12"/>
      <c r="D575" s="10"/>
      <c r="E575" s="14"/>
      <c r="F575" s="14"/>
      <c r="G575" s="14"/>
      <c r="H575" s="14"/>
      <c r="I575" s="14"/>
    </row>
    <row r="576" spans="1:9" x14ac:dyDescent="0.2">
      <c r="A576" s="12"/>
      <c r="B576" s="12"/>
      <c r="C576" s="12"/>
      <c r="D576" s="10"/>
      <c r="E576" s="14"/>
      <c r="F576" s="14"/>
      <c r="G576" s="14"/>
      <c r="H576" s="14"/>
      <c r="I576" s="14"/>
    </row>
    <row r="577" spans="1:9" x14ac:dyDescent="0.2">
      <c r="A577" s="12"/>
      <c r="B577" s="12"/>
      <c r="C577" s="12"/>
      <c r="D577" s="10"/>
      <c r="E577" s="14"/>
      <c r="F577" s="14"/>
      <c r="G577" s="14"/>
      <c r="H577" s="14"/>
      <c r="I577" s="14"/>
    </row>
    <row r="578" spans="1:9" x14ac:dyDescent="0.2">
      <c r="E578" s="14"/>
      <c r="F578" s="14"/>
      <c r="G578" s="14"/>
      <c r="H578" s="14"/>
      <c r="I578" s="14"/>
    </row>
    <row r="579" spans="1:9" x14ac:dyDescent="0.2">
      <c r="A579" s="12"/>
      <c r="B579" s="12"/>
      <c r="C579" s="12"/>
      <c r="D579" s="10"/>
      <c r="E579" s="14"/>
      <c r="F579" s="14"/>
      <c r="G579" s="14"/>
      <c r="H579" s="14"/>
      <c r="I579" s="14"/>
    </row>
    <row r="580" spans="1:9" x14ac:dyDescent="0.2">
      <c r="A580" s="12"/>
      <c r="B580" s="12"/>
      <c r="C580" s="12"/>
      <c r="D580" s="10"/>
      <c r="E580" s="14"/>
      <c r="F580" s="14"/>
      <c r="G580" s="14"/>
      <c r="H580" s="14"/>
      <c r="I580" s="14"/>
    </row>
    <row r="581" spans="1:9" x14ac:dyDescent="0.2">
      <c r="A581" s="12"/>
      <c r="B581" s="12"/>
      <c r="C581" s="12"/>
      <c r="D581" s="10"/>
      <c r="E581" s="14"/>
      <c r="F581" s="14"/>
      <c r="G581" s="14"/>
      <c r="H581" s="14"/>
      <c r="I581" s="14"/>
    </row>
    <row r="582" spans="1:9" x14ac:dyDescent="0.2">
      <c r="A582" s="12"/>
      <c r="B582" s="12"/>
      <c r="C582" s="12"/>
      <c r="D582" s="10"/>
      <c r="E582" s="14"/>
      <c r="F582" s="14"/>
      <c r="G582" s="14"/>
      <c r="H582" s="14"/>
      <c r="I582" s="14"/>
    </row>
    <row r="583" spans="1:9" x14ac:dyDescent="0.2">
      <c r="A583" s="12"/>
      <c r="B583" s="12"/>
      <c r="C583" s="12"/>
      <c r="D583" s="10"/>
      <c r="E583" s="14"/>
      <c r="F583" s="14"/>
      <c r="G583" s="14"/>
      <c r="H583" s="14"/>
      <c r="I583" s="14"/>
    </row>
    <row r="584" spans="1:9" x14ac:dyDescent="0.2">
      <c r="A584" s="12"/>
      <c r="B584" s="12"/>
      <c r="C584" s="12"/>
      <c r="D584" s="10"/>
      <c r="E584" s="14"/>
      <c r="F584" s="14"/>
      <c r="G584" s="23"/>
      <c r="H584" s="14"/>
      <c r="I584" s="14"/>
    </row>
    <row r="585" spans="1:9" x14ac:dyDescent="0.2">
      <c r="A585" s="12"/>
      <c r="B585" s="12"/>
      <c r="C585" s="12"/>
      <c r="D585" s="10"/>
      <c r="E585" s="14"/>
      <c r="F585" s="14"/>
      <c r="G585" s="14"/>
      <c r="H585" s="14"/>
      <c r="I585" s="14"/>
    </row>
    <row r="586" spans="1:9" x14ac:dyDescent="0.2">
      <c r="A586" s="12"/>
      <c r="B586" s="12"/>
      <c r="C586" s="12"/>
      <c r="D586" s="10"/>
      <c r="E586" s="14"/>
      <c r="F586" s="14"/>
      <c r="G586" s="14"/>
      <c r="H586" s="23"/>
      <c r="I586" s="14"/>
    </row>
    <row r="587" spans="1:9" x14ac:dyDescent="0.2">
      <c r="A587" s="12"/>
      <c r="B587" s="12"/>
      <c r="C587" s="12"/>
      <c r="D587" s="10"/>
      <c r="E587" s="14"/>
      <c r="F587" s="14"/>
      <c r="G587" s="14"/>
      <c r="H587" s="23"/>
      <c r="I587" s="14"/>
    </row>
    <row r="588" spans="1:9" x14ac:dyDescent="0.2">
      <c r="A588" s="12"/>
      <c r="B588" s="12"/>
      <c r="C588" s="12"/>
      <c r="D588" s="10"/>
      <c r="E588" s="14"/>
      <c r="F588" s="14"/>
      <c r="G588" s="23"/>
      <c r="H588" s="14"/>
      <c r="I588" s="14"/>
    </row>
    <row r="589" spans="1:9" x14ac:dyDescent="0.2">
      <c r="A589" s="12"/>
      <c r="B589" s="12"/>
      <c r="C589" s="12"/>
      <c r="D589" s="10"/>
      <c r="E589" s="14"/>
      <c r="F589" s="14"/>
      <c r="G589" s="14"/>
      <c r="H589" s="14"/>
      <c r="I589" s="14"/>
    </row>
    <row r="590" spans="1:9" x14ac:dyDescent="0.2">
      <c r="A590" s="12"/>
      <c r="B590" s="12"/>
      <c r="C590" s="12"/>
      <c r="D590" s="10"/>
      <c r="E590" s="14"/>
      <c r="F590" s="14"/>
      <c r="G590" s="14"/>
      <c r="H590" s="14"/>
      <c r="I590" s="14"/>
    </row>
    <row r="591" spans="1:9" x14ac:dyDescent="0.2">
      <c r="A591" s="17"/>
      <c r="B591" s="17"/>
      <c r="C591" s="17"/>
      <c r="D591" s="18"/>
      <c r="G591" s="19"/>
      <c r="I591" s="19"/>
    </row>
    <row r="592" spans="1:9" x14ac:dyDescent="0.2">
      <c r="A592" s="12"/>
      <c r="B592" s="12"/>
      <c r="C592" s="12"/>
      <c r="D592" s="10"/>
      <c r="E592" s="14"/>
      <c r="F592" s="14"/>
      <c r="G592" s="14"/>
      <c r="H592" s="14"/>
      <c r="I592" s="14"/>
    </row>
    <row r="593" spans="1:9" x14ac:dyDescent="0.2">
      <c r="A593" s="12"/>
      <c r="B593" s="12"/>
      <c r="C593" s="12"/>
      <c r="D593" s="10"/>
      <c r="E593" s="14"/>
      <c r="F593" s="14"/>
      <c r="G593" s="14"/>
      <c r="H593" s="14"/>
      <c r="I593" s="14"/>
    </row>
    <row r="594" spans="1:9" x14ac:dyDescent="0.2">
      <c r="E594" s="14"/>
      <c r="F594" s="14"/>
      <c r="G594" s="14"/>
      <c r="H594" s="14"/>
      <c r="I594" s="14"/>
    </row>
    <row r="595" spans="1:9" x14ac:dyDescent="0.2">
      <c r="D595" s="10"/>
      <c r="E595" s="14"/>
      <c r="F595" s="14"/>
      <c r="G595" s="14"/>
      <c r="H595" s="14"/>
      <c r="I595" s="14"/>
    </row>
    <row r="598" spans="1:9" x14ac:dyDescent="0.2">
      <c r="D598" s="10"/>
    </row>
    <row r="600" spans="1:9" x14ac:dyDescent="0.2">
      <c r="D600" s="10"/>
      <c r="E600" s="22"/>
    </row>
    <row r="602" spans="1:9" x14ac:dyDescent="0.2">
      <c r="D602" s="10"/>
      <c r="E602" s="22"/>
    </row>
    <row r="604" spans="1:9" x14ac:dyDescent="0.2">
      <c r="D604" s="9"/>
      <c r="E604" s="10"/>
    </row>
    <row r="605" spans="1:9" x14ac:dyDescent="0.2">
      <c r="D605" s="10"/>
    </row>
    <row r="606" spans="1:9" x14ac:dyDescent="0.2">
      <c r="D606" s="10"/>
    </row>
    <row r="607" spans="1:9" x14ac:dyDescent="0.2">
      <c r="D607" s="10"/>
    </row>
    <row r="609" spans="1:9" x14ac:dyDescent="0.2">
      <c r="E609" s="11"/>
      <c r="F609" s="11"/>
      <c r="G609" s="11"/>
      <c r="H609" s="11"/>
      <c r="I609" s="11"/>
    </row>
    <row r="610" spans="1:9" x14ac:dyDescent="0.2">
      <c r="A610" s="10"/>
      <c r="B610" s="10"/>
      <c r="C610" s="10"/>
      <c r="D610" s="10"/>
      <c r="E610" s="11"/>
      <c r="F610" s="11"/>
      <c r="G610" s="11"/>
      <c r="H610" s="11"/>
      <c r="I610" s="11"/>
    </row>
    <row r="612" spans="1:9" x14ac:dyDescent="0.2">
      <c r="A612" s="12"/>
      <c r="B612" s="12"/>
      <c r="C612" s="12"/>
      <c r="D612" s="10"/>
      <c r="E612" s="14"/>
      <c r="F612" s="14"/>
      <c r="G612" s="14"/>
      <c r="H612" s="14"/>
      <c r="I612" s="14"/>
    </row>
    <row r="613" spans="1:9" x14ac:dyDescent="0.2">
      <c r="A613" s="12"/>
      <c r="B613" s="12"/>
      <c r="C613" s="12"/>
      <c r="D613" s="10"/>
      <c r="E613" s="14"/>
      <c r="F613" s="14"/>
      <c r="G613" s="14"/>
      <c r="H613" s="14"/>
      <c r="I613" s="14"/>
    </row>
    <row r="614" spans="1:9" x14ac:dyDescent="0.2">
      <c r="A614" s="12"/>
      <c r="B614" s="12"/>
      <c r="C614" s="12"/>
      <c r="D614" s="10"/>
      <c r="E614" s="14"/>
      <c r="F614" s="14"/>
      <c r="G614" s="14"/>
      <c r="H614" s="14"/>
      <c r="I614" s="14"/>
    </row>
    <row r="615" spans="1:9" x14ac:dyDescent="0.2">
      <c r="A615" s="12"/>
      <c r="B615" s="12"/>
      <c r="C615" s="12"/>
      <c r="D615" s="10"/>
      <c r="E615" s="14"/>
      <c r="F615" s="14"/>
      <c r="G615" s="14"/>
      <c r="H615" s="14"/>
      <c r="I615" s="14"/>
    </row>
    <row r="616" spans="1:9" x14ac:dyDescent="0.2">
      <c r="A616" s="12"/>
      <c r="B616" s="12"/>
      <c r="C616" s="12"/>
      <c r="D616" s="10"/>
      <c r="E616" s="14"/>
      <c r="F616" s="14"/>
      <c r="G616" s="14"/>
      <c r="H616" s="14"/>
      <c r="I616" s="14"/>
    </row>
    <row r="617" spans="1:9" x14ac:dyDescent="0.2">
      <c r="A617" s="12"/>
      <c r="B617" s="12"/>
      <c r="C617" s="12"/>
      <c r="D617" s="10"/>
      <c r="E617" s="14"/>
      <c r="F617" s="14"/>
      <c r="G617" s="14"/>
      <c r="H617" s="14"/>
      <c r="I617" s="14"/>
    </row>
    <row r="618" spans="1:9" x14ac:dyDescent="0.2">
      <c r="A618" s="12"/>
      <c r="B618" s="12"/>
      <c r="C618" s="12"/>
      <c r="D618" s="10"/>
      <c r="E618" s="14"/>
      <c r="F618" s="14"/>
      <c r="G618" s="14"/>
      <c r="H618" s="14"/>
      <c r="I618" s="14"/>
    </row>
    <row r="619" spans="1:9" x14ac:dyDescent="0.2">
      <c r="A619" s="12"/>
      <c r="B619" s="12"/>
      <c r="C619" s="12"/>
      <c r="D619" s="10"/>
      <c r="E619" s="14"/>
      <c r="F619" s="14"/>
      <c r="G619" s="14"/>
      <c r="H619" s="14"/>
      <c r="I619" s="14"/>
    </row>
    <row r="620" spans="1:9" x14ac:dyDescent="0.2">
      <c r="A620" s="12"/>
      <c r="B620" s="12"/>
      <c r="C620" s="12"/>
      <c r="D620" s="10"/>
      <c r="E620" s="14"/>
      <c r="F620" s="14"/>
      <c r="G620" s="14"/>
      <c r="H620" s="14"/>
      <c r="I620" s="14"/>
    </row>
    <row r="621" spans="1:9" x14ac:dyDescent="0.2">
      <c r="A621" s="12"/>
      <c r="B621" s="12"/>
      <c r="C621" s="12"/>
      <c r="D621" s="10"/>
      <c r="E621" s="14"/>
      <c r="F621" s="14"/>
      <c r="G621" s="14"/>
      <c r="H621" s="14"/>
      <c r="I621" s="14"/>
    </row>
    <row r="622" spans="1:9" x14ac:dyDescent="0.2">
      <c r="A622" s="12"/>
      <c r="B622" s="12"/>
      <c r="C622" s="12"/>
      <c r="D622" s="10"/>
      <c r="E622" s="14"/>
      <c r="F622" s="14"/>
      <c r="G622" s="14"/>
      <c r="H622" s="14"/>
      <c r="I622" s="14"/>
    </row>
    <row r="623" spans="1:9" x14ac:dyDescent="0.2">
      <c r="A623" s="12"/>
      <c r="B623" s="12"/>
      <c r="C623" s="12"/>
      <c r="D623" s="10"/>
      <c r="E623" s="14"/>
      <c r="F623" s="14"/>
      <c r="G623" s="14"/>
      <c r="H623" s="14"/>
      <c r="I623" s="14"/>
    </row>
    <row r="624" spans="1:9" x14ac:dyDescent="0.2">
      <c r="A624" s="12"/>
      <c r="B624" s="12"/>
      <c r="C624" s="12"/>
      <c r="D624" s="10"/>
      <c r="E624" s="14"/>
      <c r="F624" s="14"/>
      <c r="G624" s="14"/>
      <c r="H624" s="14"/>
      <c r="I624" s="14"/>
    </row>
    <row r="625" spans="1:9" x14ac:dyDescent="0.2">
      <c r="A625" s="17"/>
      <c r="B625" s="17"/>
      <c r="C625" s="17"/>
      <c r="D625" s="18"/>
      <c r="H625" s="19"/>
      <c r="I625" s="19"/>
    </row>
    <row r="626" spans="1:9" x14ac:dyDescent="0.2">
      <c r="A626" s="12"/>
      <c r="B626" s="12"/>
      <c r="C626" s="12"/>
      <c r="D626" s="10"/>
      <c r="E626" s="14"/>
      <c r="F626" s="14"/>
      <c r="G626" s="14"/>
      <c r="H626" s="14"/>
      <c r="I626" s="14"/>
    </row>
    <row r="627" spans="1:9" x14ac:dyDescent="0.2">
      <c r="A627" s="17"/>
      <c r="B627" s="17"/>
      <c r="C627" s="17"/>
      <c r="D627" s="18"/>
      <c r="G627" s="18"/>
      <c r="I627" s="19"/>
    </row>
    <row r="628" spans="1:9" x14ac:dyDescent="0.2">
      <c r="A628" s="12"/>
      <c r="B628" s="12"/>
      <c r="C628" s="12"/>
      <c r="D628" s="10"/>
      <c r="E628" s="14"/>
      <c r="F628" s="14"/>
      <c r="G628" s="14"/>
      <c r="H628" s="14"/>
      <c r="I628" s="14"/>
    </row>
    <row r="629" spans="1:9" x14ac:dyDescent="0.2">
      <c r="A629" s="12"/>
      <c r="B629" s="12"/>
      <c r="C629" s="12"/>
      <c r="D629" s="10"/>
      <c r="E629" s="14"/>
      <c r="F629" s="14"/>
      <c r="G629" s="14"/>
      <c r="H629" s="14"/>
      <c r="I629" s="14"/>
    </row>
    <row r="630" spans="1:9" x14ac:dyDescent="0.2">
      <c r="A630" s="12"/>
      <c r="B630" s="12"/>
      <c r="C630" s="12"/>
      <c r="D630" s="10"/>
      <c r="E630" s="14"/>
      <c r="F630" s="14"/>
      <c r="G630" s="14"/>
      <c r="H630" s="14"/>
      <c r="I630" s="14"/>
    </row>
    <row r="631" spans="1:9" x14ac:dyDescent="0.2">
      <c r="A631" s="12"/>
      <c r="B631" s="12"/>
      <c r="C631" s="12"/>
      <c r="D631" s="10"/>
      <c r="E631" s="14"/>
      <c r="F631" s="14"/>
      <c r="G631" s="14"/>
      <c r="H631" s="14"/>
      <c r="I631" s="14"/>
    </row>
    <row r="632" spans="1:9" x14ac:dyDescent="0.2">
      <c r="A632" s="18"/>
      <c r="E632" s="14"/>
      <c r="F632" s="14"/>
      <c r="G632" s="14"/>
      <c r="H632" s="14"/>
      <c r="I632" s="14"/>
    </row>
    <row r="633" spans="1:9" x14ac:dyDescent="0.2">
      <c r="A633" s="12"/>
      <c r="B633" s="12"/>
      <c r="C633" s="12"/>
      <c r="D633" s="10"/>
      <c r="E633" s="14"/>
      <c r="F633" s="14"/>
      <c r="G633" s="14"/>
      <c r="H633" s="14"/>
      <c r="I633" s="14"/>
    </row>
    <row r="634" spans="1:9" x14ac:dyDescent="0.2">
      <c r="A634" s="12"/>
      <c r="B634" s="12"/>
      <c r="C634" s="12"/>
      <c r="D634" s="10"/>
      <c r="E634" s="14"/>
      <c r="F634" s="14"/>
      <c r="G634" s="14"/>
      <c r="H634" s="14"/>
      <c r="I634" s="14"/>
    </row>
    <row r="635" spans="1:9" x14ac:dyDescent="0.2">
      <c r="A635" s="12"/>
      <c r="B635" s="12"/>
      <c r="C635" s="12"/>
      <c r="D635" s="10"/>
      <c r="E635" s="14"/>
      <c r="F635" s="14"/>
      <c r="G635" s="24"/>
      <c r="H635" s="14"/>
      <c r="I635" s="14"/>
    </row>
    <row r="636" spans="1:9" x14ac:dyDescent="0.2">
      <c r="A636" s="12"/>
      <c r="B636" s="12"/>
      <c r="C636" s="12"/>
      <c r="D636" s="10"/>
      <c r="E636" s="14"/>
      <c r="F636" s="14"/>
      <c r="G636" s="14"/>
      <c r="H636" s="14"/>
      <c r="I636" s="14"/>
    </row>
    <row r="637" spans="1:9" x14ac:dyDescent="0.2">
      <c r="A637" s="12"/>
      <c r="B637" s="12"/>
      <c r="C637" s="12"/>
      <c r="D637" s="10"/>
      <c r="E637" s="14"/>
      <c r="F637" s="14"/>
      <c r="G637" s="14"/>
      <c r="H637" s="14"/>
      <c r="I637" s="14"/>
    </row>
    <row r="638" spans="1:9" x14ac:dyDescent="0.2">
      <c r="A638" s="12"/>
      <c r="B638" s="12"/>
      <c r="C638" s="12"/>
      <c r="D638" s="10"/>
      <c r="E638" s="14"/>
      <c r="F638" s="14"/>
      <c r="G638" s="23"/>
      <c r="H638" s="14"/>
      <c r="I638" s="14"/>
    </row>
    <row r="639" spans="1:9" x14ac:dyDescent="0.2">
      <c r="A639" s="12"/>
      <c r="B639" s="12"/>
      <c r="C639" s="12"/>
      <c r="D639" s="10"/>
      <c r="E639" s="14"/>
      <c r="F639" s="14"/>
      <c r="G639" s="14"/>
      <c r="H639" s="14"/>
      <c r="I639" s="14"/>
    </row>
    <row r="640" spans="1:9" x14ac:dyDescent="0.2">
      <c r="A640" s="12"/>
      <c r="B640" s="12"/>
      <c r="C640" s="12"/>
      <c r="D640" s="10"/>
      <c r="E640" s="14"/>
      <c r="F640" s="14"/>
      <c r="G640" s="14"/>
      <c r="H640" s="23"/>
      <c r="I640" s="14"/>
    </row>
    <row r="641" spans="1:9" x14ac:dyDescent="0.2">
      <c r="A641" s="12"/>
      <c r="B641" s="12"/>
      <c r="C641" s="12"/>
      <c r="D641" s="10"/>
      <c r="E641" s="14"/>
      <c r="F641" s="14"/>
      <c r="G641" s="14"/>
      <c r="H641" s="14"/>
      <c r="I641" s="14"/>
    </row>
    <row r="642" spans="1:9" x14ac:dyDescent="0.2">
      <c r="A642" s="12"/>
      <c r="B642" s="12"/>
      <c r="C642" s="12"/>
      <c r="D642" s="10"/>
      <c r="E642" s="14"/>
      <c r="F642" s="14"/>
      <c r="G642" s="23"/>
      <c r="H642" s="14"/>
      <c r="I642" s="14"/>
    </row>
    <row r="643" spans="1:9" x14ac:dyDescent="0.2">
      <c r="A643" s="12"/>
      <c r="B643" s="12"/>
      <c r="C643" s="12"/>
      <c r="D643" s="10"/>
      <c r="E643" s="14"/>
      <c r="F643" s="14"/>
      <c r="G643" s="14"/>
      <c r="H643" s="14"/>
      <c r="I643" s="14"/>
    </row>
    <row r="644" spans="1:9" x14ac:dyDescent="0.2">
      <c r="A644" s="12"/>
      <c r="B644" s="12"/>
      <c r="C644" s="12"/>
      <c r="D644" s="10"/>
      <c r="E644" s="14"/>
      <c r="F644" s="14"/>
      <c r="G644" s="14"/>
      <c r="H644" s="14"/>
      <c r="I644" s="14"/>
    </row>
    <row r="645" spans="1:9" x14ac:dyDescent="0.2">
      <c r="A645" s="17"/>
      <c r="B645" s="17"/>
      <c r="C645" s="17"/>
      <c r="D645" s="18"/>
      <c r="G645" s="19"/>
      <c r="I645" s="19"/>
    </row>
    <row r="646" spans="1:9" x14ac:dyDescent="0.2">
      <c r="A646" s="12"/>
      <c r="B646" s="12"/>
      <c r="C646" s="12"/>
      <c r="D646" s="10"/>
      <c r="E646" s="14"/>
      <c r="F646" s="14"/>
      <c r="G646" s="14"/>
      <c r="H646" s="14"/>
      <c r="I646" s="14"/>
    </row>
    <row r="647" spans="1:9" x14ac:dyDescent="0.2">
      <c r="A647" s="12"/>
      <c r="B647" s="12"/>
      <c r="C647" s="12"/>
      <c r="D647" s="10"/>
      <c r="E647" s="14"/>
      <c r="F647" s="14"/>
      <c r="G647" s="14"/>
      <c r="H647" s="14"/>
      <c r="I647" s="14"/>
    </row>
    <row r="648" spans="1:9" x14ac:dyDescent="0.2">
      <c r="E648" s="14"/>
      <c r="F648" s="14"/>
      <c r="G648" s="14"/>
      <c r="H648" s="14"/>
      <c r="I648" s="14"/>
    </row>
    <row r="649" spans="1:9" x14ac:dyDescent="0.2">
      <c r="D649" s="10"/>
      <c r="E649" s="14"/>
      <c r="F649" s="14"/>
      <c r="G649" s="14"/>
      <c r="H649" s="14"/>
      <c r="I649" s="14"/>
    </row>
    <row r="652" spans="1:9" x14ac:dyDescent="0.2">
      <c r="D652" s="10"/>
    </row>
    <row r="654" spans="1:9" x14ac:dyDescent="0.2">
      <c r="D654" s="10"/>
      <c r="E654" s="22"/>
    </row>
    <row r="656" spans="1:9" x14ac:dyDescent="0.2">
      <c r="D656" s="10"/>
      <c r="E656" s="22"/>
    </row>
  </sheetData>
  <phoneticPr fontId="15" type="noConversion"/>
  <pageMargins left="0.75" right="0.75" top="1" bottom="1" header="0.5" footer="0.5"/>
  <pageSetup scale="7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Signature Page</vt:lpstr>
      <vt:lpstr>Directions</vt:lpstr>
      <vt:lpstr>Governmental Funds</vt:lpstr>
      <vt:lpstr>Revenues</vt:lpstr>
      <vt:lpstr>Expenses</vt:lpstr>
      <vt:lpstr>Employee Benefit Trust Fund</vt:lpstr>
      <vt:lpstr>Internal Service Funds</vt:lpstr>
      <vt:lpstr>Indirect cost instructions</vt:lpstr>
      <vt:lpstr>Indirect cost worksheet</vt:lpstr>
      <vt:lpstr>Expenses!Print_Area</vt:lpstr>
      <vt:lpstr>'Indirect cost worksheet'!Print_Area</vt:lpstr>
      <vt:lpstr>'Internal Service Funds'!Print_Area</vt:lpstr>
      <vt:lpstr>Revenues!Print_Area</vt:lpstr>
      <vt:lpstr>'Indirect cost worksheet'!Print_Titles</vt:lpstr>
    </vt:vector>
  </TitlesOfParts>
  <Company>Department of Public Instruction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Scott M. Huelsman</cp:lastModifiedBy>
  <cp:lastPrinted>2017-04-05T18:52:04Z</cp:lastPrinted>
  <dcterms:created xsi:type="dcterms:W3CDTF">2001-10-16T14:04:43Z</dcterms:created>
  <dcterms:modified xsi:type="dcterms:W3CDTF">2017-07-12T15:13:30Z</dcterms:modified>
  <cp:category>CESA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