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560" windowWidth="19260" windowHeight="5400" activeTab="0"/>
  </bookViews>
  <sheets>
    <sheet name="Reconciliation" sheetId="1" r:id="rId1"/>
    <sheet name="Definitions" sheetId="2" r:id="rId2"/>
    <sheet name="DATA" sheetId="3" state="hidden" r:id="rId3"/>
    <sheet name="OE Alt Appl Adjust" sheetId="4" state="hidden" r:id="rId4"/>
    <sheet name="OE Alt Appl Payment Adjustmt" sheetId="5" state="hidden" r:id="rId5"/>
  </sheets>
  <externalReferences>
    <externalReference r:id="rId8"/>
    <externalReference r:id="rId9"/>
    <externalReference r:id="rId10"/>
    <externalReference r:id="rId11"/>
  </externalReferences>
  <definedNames>
    <definedName name="_201Pmt">'DATA'!$T$2:$T$423</definedName>
    <definedName name="_xlnm._FilterDatabase" localSheetId="2" hidden="1">'DATA'!$A$2:$AN$428</definedName>
    <definedName name="_xlfn.BAHTTEXT" hidden="1">#NAME?</definedName>
    <definedName name="_xlfn.SINGLE" hidden="1">#NAME?</definedName>
    <definedName name="AntJulyEQ" localSheetId="4">'[1]DATA'!#REF!</definedName>
    <definedName name="AntJulyEQ">'DATA'!#REF!</definedName>
    <definedName name="CashPmt">'DATA'!$F$2:$F$425</definedName>
    <definedName name="CSFAidHeld" localSheetId="4">'[1]DATA'!#REF!</definedName>
    <definedName name="CSFAidHeld">'DATA'!#REF!</definedName>
    <definedName name="DebitJunEQ" localSheetId="4">'[1]DATA'!#REF!</definedName>
    <definedName name="DebitJunEQ">'DATA'!#REF!</definedName>
    <definedName name="District">'DATA'!$C$1</definedName>
    <definedName name="EqAidAdjustNegSA" localSheetId="4">'[1]DATA'!$AH$2:$AH$423</definedName>
    <definedName name="EqAidAdjustNegSA">'DATA'!$AH$2:$AH$423</definedName>
    <definedName name="EqAidAdjustRLPNoEQ" localSheetId="4">'[1]DATA'!#REF!</definedName>
    <definedName name="EqAidAdjustRLPNoEQ">'DATA'!#REF!</definedName>
    <definedName name="EqAidHeldPrior" localSheetId="4">'[1]DATA'!$S$2:$S$423</definedName>
    <definedName name="EqAidHeldPrior">'DATA'!$S$2:$S$423</definedName>
    <definedName name="FTOEAidHeld" localSheetId="4">'[1]DATA'!#REF!</definedName>
    <definedName name="FTOEAidHeld">'DATA'!#REF!</definedName>
    <definedName name="FTOETAidHeld" localSheetId="4">'[1]DATA'!$AE$2:$AE$424</definedName>
    <definedName name="FTOETAidHeld">'DATA'!$AE$2:$AE$424</definedName>
    <definedName name="GenAidReduction" localSheetId="4">'[1]DATA'!$N$2:$N$424</definedName>
    <definedName name="GenAidReduction">'DATA'!$N$2:$N$424</definedName>
    <definedName name="HCTrans" localSheetId="4">'[1]DATA'!$AA$2:$AA$423</definedName>
    <definedName name="HCTrans">'DATA'!$AA$2:$AA$423</definedName>
    <definedName name="HighCostAidHeld" localSheetId="4">'[1]DATA'!$AB$2:$AB$423</definedName>
    <definedName name="HighCostAidHeld">'DATA'!$AB$2:$AB$423</definedName>
    <definedName name="HighPovertyAidHeld" localSheetId="4">'[1]DATA'!$AD$2:$AD$424</definedName>
    <definedName name="HighPovertyAidHeld">'DATA'!$AD$2:$AD$424</definedName>
    <definedName name="ICS2X" localSheetId="4">'[1]DATA'!$P$2:$P$423</definedName>
    <definedName name="ICS2X">'DATA'!$P$2:$P$423</definedName>
    <definedName name="InterAid" localSheetId="4">'[1]DATA'!$U$2:$U$423</definedName>
    <definedName name="InterAid">'DATA'!$U$2:$U$423</definedName>
    <definedName name="IntraAid" localSheetId="4">'[1]DATA'!$V$2:$V$423</definedName>
    <definedName name="IntraAid">'DATA'!$V$2:$V$423</definedName>
    <definedName name="JulEqElg" localSheetId="4">'[1]DATA'!#REF!</definedName>
    <definedName name="JulEqElg">'DATA'!#REF!</definedName>
    <definedName name="JulyCashPmt" localSheetId="4">'[1]DATA'!#REF!</definedName>
    <definedName name="JulyCashPmt">'DATA'!#REF!</definedName>
    <definedName name="JulyDEAheld" localSheetId="4">'[1]DATA'!#REF!</definedName>
    <definedName name="JulyDEAheld">'DATA'!#REF!</definedName>
    <definedName name="JulyDueFromAdj" localSheetId="4">'[1]DATA'!#REF!</definedName>
    <definedName name="JulyDueFromAdj">'DATA'!#REF!</definedName>
    <definedName name="JulyOEexp" localSheetId="4">'[1]DATA'!#REF!</definedName>
    <definedName name="JulyOEexp">'DATA'!#REF!</definedName>
    <definedName name="JulyOEExpF27" localSheetId="4">'[1]DATA'!#REF!</definedName>
    <definedName name="JulyOEExpF27">'DATA'!#REF!</definedName>
    <definedName name="JulyOErev" localSheetId="4">'[1]DATA'!#REF!</definedName>
    <definedName name="JulyOErev">'DATA'!#REF!</definedName>
    <definedName name="JulyOERevF27" localSheetId="4">'[1]DATA'!#REF!</definedName>
    <definedName name="JulyOERevF27">'DATA'!#REF!</definedName>
    <definedName name="JulyRefundDPI" localSheetId="4">'[1]DATA'!#REF!</definedName>
    <definedName name="JulyRefundDPI">'DATA'!#REF!</definedName>
    <definedName name="JunCashPmt" localSheetId="4">'[1]DATA'!$F$2:$F$425</definedName>
    <definedName name="JunCashPmt">'DATA'!$F$2:$F$425</definedName>
    <definedName name="JuneCashPmtF27">'DATA'!$G$2:$G$423</definedName>
    <definedName name="JunEqElg" localSheetId="2">'DATA'!$D$2:$D$424</definedName>
    <definedName name="JuneSpedAidHeld">'DATA'!$Y$2:$Y$424</definedName>
    <definedName name="JunOEExp" localSheetId="4">'[1]DATA'!$J$2:$J$423</definedName>
    <definedName name="JunOEExp">'DATA'!$J$2:$J$423</definedName>
    <definedName name="JunOEExpF27" localSheetId="4">'[1]DATA'!$K$2:$K$423</definedName>
    <definedName name="JunOEExpF27">'DATA'!$K$2:$K$423</definedName>
    <definedName name="JunOERev" localSheetId="4">'[1]DATA'!$H$2:$H$423</definedName>
    <definedName name="JunOERev">'DATA'!$H$2:$H$423</definedName>
    <definedName name="JunOERevF27" localSheetId="4">'[1]DATA'!$I$2:$I$423</definedName>
    <definedName name="JunOERevF27">'DATA'!$I$2:$I$423</definedName>
    <definedName name="JunRefundDPI">'DATA'!$AC$2:$AC$423</definedName>
    <definedName name="JunRevLmtAdj" localSheetId="4">'[1]DATA'!$R$2:$R$423</definedName>
    <definedName name="JunRevLmtAdj">'DATA'!$R$2:$R$423</definedName>
    <definedName name="JunSAElg" localSheetId="4">'[1]DATA'!$E$2:$E$424</definedName>
    <definedName name="JunSAElg">'DATA'!$E$2:$E$424</definedName>
    <definedName name="NetJunEq" localSheetId="4">'[1]DATA'!#REF!</definedName>
    <definedName name="NetJunEq">'DATA'!#REF!</definedName>
    <definedName name="OEExp">'DATA'!$J$2:$J$423</definedName>
    <definedName name="OEJunExp">'DATA'!$J$2:$J$425</definedName>
    <definedName name="OEJunRev">'DATA'!$H$2:$H$427</definedName>
    <definedName name="OERev">'DATA'!$H$2:$H$423</definedName>
    <definedName name="OtherAidAdj">'DATA'!$S$2:$S$423</definedName>
    <definedName name="PPA" localSheetId="4">'[1]DATA'!$AG$2:$AG$423</definedName>
    <definedName name="PPA">'DATA'!$AG$2:$AG$423</definedName>
    <definedName name="_xlnm.Print_Area" localSheetId="2">'DATA'!$A$1:$AH$424</definedName>
    <definedName name="_xlnm.Print_Area" localSheetId="1">'Definitions'!$A$1:$C$49</definedName>
    <definedName name="_xlnm.Print_Area" localSheetId="0">'Reconciliation'!$A$1:$K$50</definedName>
    <definedName name="_xlnm.Print_Titles" localSheetId="1">'Definitions'!$3:$3</definedName>
    <definedName name="_xlnm.Print_Titles" localSheetId="0">'Reconciliation'!$1:$5</definedName>
    <definedName name="PriorJuneAdj" localSheetId="4">'[1]DATA'!#REF!</definedName>
    <definedName name="PriorJuneAdj">'DATA'!#REF!</definedName>
    <definedName name="RefundDPI">'DATA'!$AC$2:$AC$425</definedName>
    <definedName name="RevLmtAdj">'DATA'!$R$2:$R$424</definedName>
    <definedName name="SAGEheld" localSheetId="4">'[1]DATA'!$AF$2:$AF$425</definedName>
    <definedName name="SAGEheld">'DATA'!$AF$2:$AF$425</definedName>
    <definedName name="Saheldprior" localSheetId="4">'[1]DATA'!$X$2:$X$427</definedName>
    <definedName name="Saheldprior">'DATA'!$X$2:$X$427</definedName>
    <definedName name="SNSPreduction" localSheetId="4">'[1]DATA'!$O$2:$O$424</definedName>
    <definedName name="SNSPreduction">'DATA'!$O$2:$O$424</definedName>
    <definedName name="SparsityAidheld" localSheetId="4">'[1]DATA'!$AC$2:$AC$423</definedName>
    <definedName name="SparsityAidheld">'DATA'!$AC$2:$AC$423</definedName>
    <definedName name="SpedAidHeld" localSheetId="4">'[1]DATA'!$Y$2:$Y$424</definedName>
    <definedName name="SpedAidHeld">'DATA'!$Y$2:$Y$424</definedName>
    <definedName name="Transportationheld" localSheetId="4">'[1]DATA'!$Z$2:$Z$424</definedName>
    <definedName name="Transportationheld">'DATA'!$Z$2:$Z$424</definedName>
    <definedName name="TWExp" localSheetId="4">'[1]DATA'!$M$2:$M$423</definedName>
    <definedName name="TWExp">'DATA'!$M$2:$M$423</definedName>
    <definedName name="TWRev" localSheetId="4">'[1]DATA'!$L$2:$L$423</definedName>
    <definedName name="TWRev">'DATA'!$L$2:$L$423</definedName>
    <definedName name="YCA" localSheetId="4">'[1]DATA'!$Q$2:$Q$424</definedName>
    <definedName name="YCA">'DATA'!$Q$2:$Q$424</definedName>
  </definedNames>
  <calcPr fullCalcOnLoad="1"/>
</workbook>
</file>

<file path=xl/comments1.xml><?xml version="1.0" encoding="utf-8"?>
<comments xmlns="http://schemas.openxmlformats.org/spreadsheetml/2006/main">
  <authors>
    <author>Department of Public Instruction</author>
    <author>Casper, Terry W.   DPI</author>
  </authors>
  <commentList>
    <comment ref="F33" authorId="0">
      <text>
        <r>
          <rPr>
            <b/>
            <sz val="14"/>
            <rFont val="Tahoma"/>
            <family val="2"/>
          </rPr>
          <t>Department of Public Instruction:</t>
        </r>
        <r>
          <rPr>
            <sz val="14"/>
            <rFont val="Tahoma"/>
            <family val="2"/>
          </rPr>
          <t xml:space="preserve">
Achievement Gap Reduction (AGR).
Student Achievement Guarantee in Education (SAGE).</t>
        </r>
      </text>
    </comment>
    <comment ref="B25" authorId="0">
      <text>
        <r>
          <rPr>
            <b/>
            <sz val="14"/>
            <rFont val="Tahoma"/>
            <family val="2"/>
          </rPr>
          <t>Department of Public Instruction:</t>
        </r>
        <r>
          <rPr>
            <sz val="14"/>
            <rFont val="Tahoma"/>
            <family val="2"/>
          </rPr>
          <t xml:space="preserve">
Special Need Scholarship Program (SNSP)</t>
        </r>
      </text>
    </comment>
    <comment ref="B23" authorId="0">
      <text>
        <r>
          <rPr>
            <b/>
            <sz val="14"/>
            <rFont val="Tahoma"/>
            <family val="2"/>
          </rPr>
          <t>Department of Public Instruction:</t>
        </r>
        <r>
          <rPr>
            <sz val="14"/>
            <rFont val="Tahoma"/>
            <family val="2"/>
          </rPr>
          <t xml:space="preserve">
Wisconsin/Racine Parental Choice Program (WPCP/RPCP)</t>
        </r>
      </text>
    </comment>
    <comment ref="E9" authorId="0">
      <text>
        <r>
          <rPr>
            <b/>
            <sz val="14"/>
            <rFont val="Tahoma"/>
            <family val="2"/>
          </rPr>
          <t>Department of Public Instruction:</t>
        </r>
        <r>
          <rPr>
            <sz val="14"/>
            <rFont val="Tahoma"/>
            <family val="2"/>
          </rPr>
          <t xml:space="preserve">
If amount is negative see Definitions tab for further instructions.</t>
        </r>
      </text>
    </comment>
    <comment ref="E11" authorId="1">
      <text>
        <r>
          <rPr>
            <b/>
            <sz val="14"/>
            <rFont val="Tahoma"/>
            <family val="2"/>
          </rPr>
          <t xml:space="preserve">Department of Public Instruction:
</t>
        </r>
        <r>
          <rPr>
            <sz val="14"/>
            <rFont val="Tahoma"/>
            <family val="2"/>
          </rPr>
          <t>If amount is negative credit Fund 27 Cash.</t>
        </r>
      </text>
    </comment>
    <comment ref="E45" authorId="1">
      <text>
        <r>
          <rPr>
            <b/>
            <sz val="14"/>
            <rFont val="Tahoma"/>
            <family val="2"/>
          </rPr>
          <t xml:space="preserve">Department of Public Instruction:
</t>
        </r>
        <r>
          <rPr>
            <sz val="14"/>
            <rFont val="Tahoma"/>
            <family val="2"/>
          </rPr>
          <t>If any amounts in this column are negative, this total will not match the actual journal entry total.</t>
        </r>
      </text>
    </comment>
    <comment ref="J45" authorId="1">
      <text>
        <r>
          <rPr>
            <b/>
            <sz val="14"/>
            <rFont val="Tahoma"/>
            <family val="2"/>
          </rPr>
          <t xml:space="preserve">Department of Public Instruction:
</t>
        </r>
        <r>
          <rPr>
            <sz val="14"/>
            <rFont val="Tahoma"/>
            <family val="2"/>
          </rPr>
          <t>If any amounts in this column are negative, this total will not match the actual journal entry total.</t>
        </r>
      </text>
    </comment>
    <comment ref="J9" authorId="0">
      <text>
        <r>
          <rPr>
            <b/>
            <sz val="14"/>
            <rFont val="Tahoma"/>
            <family val="2"/>
          </rPr>
          <t xml:space="preserve">Department of Public Instruction:
</t>
        </r>
        <r>
          <rPr>
            <sz val="14"/>
            <rFont val="Tahoma"/>
            <family val="2"/>
          </rPr>
          <t>If amount is negative, Debit this account, even if it will result in a negative revenue for the year.</t>
        </r>
      </text>
    </comment>
    <comment ref="J11" authorId="0">
      <text>
        <r>
          <rPr>
            <b/>
            <sz val="14"/>
            <rFont val="Tahoma"/>
            <family val="2"/>
          </rPr>
          <t>Department of Public Instruction:</t>
        </r>
        <r>
          <rPr>
            <sz val="14"/>
            <rFont val="Tahoma"/>
            <family val="2"/>
          </rPr>
          <t xml:space="preserve">
If amount is negative, Debit this account, even if it will result in a negative revenue for the year.</t>
        </r>
      </text>
    </comment>
  </commentList>
</comments>
</file>

<file path=xl/comments3.xml><?xml version="1.0" encoding="utf-8"?>
<comments xmlns="http://schemas.openxmlformats.org/spreadsheetml/2006/main">
  <authors>
    <author>Pam Schumacher</author>
    <author>Department of Public Instruction</author>
    <author>Sengupta, Sumana   DPI</author>
  </authors>
  <commentList>
    <comment ref="T1" authorId="0">
      <text>
        <r>
          <rPr>
            <b/>
            <sz val="8"/>
            <rFont val="Tahoma"/>
            <family val="2"/>
          </rPr>
          <t>June Equalization plus June Special Adjustment</t>
        </r>
      </text>
    </comment>
    <comment ref="F1" authorId="0">
      <text>
        <r>
          <rPr>
            <b/>
            <sz val="8"/>
            <rFont val="Tahoma"/>
            <family val="2"/>
          </rPr>
          <t xml:space="preserve">June Eq plus June SA and 220 aid less OE, revenue limit, and Challenge Academy, WPCP/RPCP/SNSP General Aid Reduction, 2X charter
</t>
        </r>
      </text>
    </comment>
    <comment ref="AM2" authorId="1">
      <text>
        <r>
          <rPr>
            <b/>
            <sz val="10"/>
            <rFont val="Tahoma"/>
            <family val="2"/>
          </rPr>
          <t>Department of Public Instruction:</t>
        </r>
        <r>
          <rPr>
            <sz val="10"/>
            <rFont val="Tahoma"/>
            <family val="2"/>
          </rPr>
          <t xml:space="preserve">
If there are amounts, it could be that there is RLP and district has no EQ Aid, need to add amount on EQ Aid Adjustment. 
</t>
        </r>
      </text>
    </comment>
    <comment ref="E1" authorId="1">
      <text>
        <r>
          <rPr>
            <b/>
            <sz val="10"/>
            <rFont val="Tahoma"/>
            <family val="2"/>
          </rPr>
          <t xml:space="preserve">Department of Public Instruction:
</t>
        </r>
        <r>
          <rPr>
            <sz val="10"/>
            <rFont val="Tahoma"/>
            <family val="2"/>
          </rPr>
          <t xml:space="preserve">June certified SA amount. 
</t>
        </r>
      </text>
    </comment>
    <comment ref="W1" authorId="1">
      <text>
        <r>
          <rPr>
            <b/>
            <sz val="10"/>
            <rFont val="Tahoma"/>
            <family val="2"/>
          </rPr>
          <t>Department of Public Instruction:</t>
        </r>
        <r>
          <rPr>
            <sz val="10"/>
            <rFont val="Tahoma"/>
            <family val="2"/>
          </rPr>
          <t xml:space="preserve">
June SA Cash Payment </t>
        </r>
      </text>
    </comment>
    <comment ref="AH1" authorId="1">
      <text>
        <r>
          <rPr>
            <sz val="10"/>
            <rFont val="Tahoma"/>
            <family val="2"/>
          </rPr>
          <t xml:space="preserve">Department of Public Instruction:
Negative Adjustments. For example: Negative SA Aid.
</t>
        </r>
      </text>
    </comment>
    <comment ref="AE1" authorId="1">
      <text>
        <r>
          <rPr>
            <b/>
            <sz val="10"/>
            <rFont val="Tahoma"/>
            <family val="2"/>
          </rPr>
          <t>Department of Public Instruction:</t>
        </r>
        <r>
          <rPr>
            <sz val="10"/>
            <rFont val="Tahoma"/>
            <family val="2"/>
          </rPr>
          <t xml:space="preserve">
Negative OE that exceeds State Aids and therefore is paid out of the State Tuition Appn.</t>
        </r>
      </text>
    </comment>
    <comment ref="D1" authorId="1">
      <text>
        <r>
          <rPr>
            <b/>
            <sz val="9"/>
            <rFont val="Tahoma"/>
            <family val="2"/>
          </rPr>
          <t>Department of Public Instruction:</t>
        </r>
        <r>
          <rPr>
            <sz val="9"/>
            <rFont val="Tahoma"/>
            <family val="2"/>
          </rPr>
          <t xml:space="preserve">
June certified EQ amount.  
(JUNE EQ tab: Column D)
</t>
        </r>
      </text>
    </comment>
    <comment ref="N1" authorId="1">
      <text>
        <r>
          <rPr>
            <b/>
            <sz val="9"/>
            <rFont val="Tahoma"/>
            <family val="2"/>
          </rPr>
          <t>Final</t>
        </r>
      </text>
    </comment>
    <comment ref="O1" authorId="1">
      <text>
        <r>
          <rPr>
            <b/>
            <sz val="9"/>
            <rFont val="Tahoma"/>
            <family val="2"/>
          </rPr>
          <t xml:space="preserve">Final </t>
        </r>
      </text>
    </comment>
    <comment ref="X1" authorId="1">
      <text>
        <r>
          <rPr>
            <b/>
            <sz val="9"/>
            <rFont val="Tahoma"/>
            <family val="2"/>
          </rPr>
          <t>Department of Public Instruction:</t>
        </r>
        <r>
          <rPr>
            <sz val="9"/>
            <rFont val="Tahoma"/>
            <family val="2"/>
          </rPr>
          <t xml:space="preserve">
Dec SA plus Mar SA</t>
        </r>
      </text>
    </comment>
    <comment ref="G1" authorId="0">
      <text>
        <r>
          <rPr>
            <b/>
            <sz val="8"/>
            <rFont val="Tahoma"/>
            <family val="2"/>
          </rPr>
          <t xml:space="preserve">June Eq plus June SA and 220 aid less OE, revenue limit, and Challenge Academy, WPCP/RPCP/SNSP General Aid Reduction, 2X charter
</t>
        </r>
      </text>
    </comment>
    <comment ref="AI1" authorId="2">
      <text>
        <r>
          <rPr>
            <b/>
            <sz val="9"/>
            <rFont val="Tahoma"/>
            <family val="2"/>
          </rPr>
          <t xml:space="preserve"> DPI:</t>
        </r>
        <r>
          <rPr>
            <sz val="9"/>
            <rFont val="Tahoma"/>
            <family val="2"/>
          </rPr>
          <t xml:space="preserve">
Data received in Mid July
</t>
        </r>
      </text>
    </comment>
  </commentList>
</comments>
</file>

<file path=xl/sharedStrings.xml><?xml version="1.0" encoding="utf-8"?>
<sst xmlns="http://schemas.openxmlformats.org/spreadsheetml/2006/main" count="719" uniqueCount="627">
  <si>
    <t>District</t>
  </si>
  <si>
    <t>District:</t>
  </si>
  <si>
    <t>District Code:</t>
  </si>
  <si>
    <t>Total Credits</t>
  </si>
  <si>
    <t>Debits</t>
  </si>
  <si>
    <t>Credits</t>
  </si>
  <si>
    <t>June Equalization Aid</t>
  </si>
  <si>
    <t>YCA</t>
  </si>
  <si>
    <t>CODE</t>
  </si>
  <si>
    <t>(Fund 10 Function 431 000 Object 387)</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</si>
  <si>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</si>
  <si>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</si>
  <si>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</si>
  <si>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</si>
  <si>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</si>
  <si>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</si>
  <si>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</si>
  <si>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</si>
  <si>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</si>
  <si>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</si>
  <si>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</si>
  <si>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</si>
  <si>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</si>
  <si>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</si>
  <si>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</si>
  <si>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</si>
  <si>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</si>
  <si>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</si>
  <si>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</si>
  <si>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</si>
  <si>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</si>
  <si>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</si>
  <si>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</si>
  <si>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</si>
  <si>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</si>
  <si>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</si>
  <si>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</si>
  <si>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</si>
  <si>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</si>
  <si>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</si>
  <si>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</si>
  <si>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</si>
  <si>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</si>
  <si>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</si>
  <si>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</si>
  <si>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</si>
  <si>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</si>
  <si>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</si>
  <si>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</si>
  <si>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</si>
  <si>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 AREA</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</si>
  <si>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</si>
  <si>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</si>
  <si>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</si>
  <si>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</si>
  <si>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</si>
  <si>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</si>
  <si>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</si>
  <si>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</si>
  <si>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</si>
  <si>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</si>
  <si>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</si>
  <si>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</si>
  <si>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</si>
  <si>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</si>
  <si>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</si>
  <si>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</si>
  <si>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</si>
  <si>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</si>
  <si>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</si>
  <si>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</si>
  <si>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</si>
  <si>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</si>
  <si>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</si>
  <si>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</si>
  <si>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</si>
  <si>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</si>
  <si>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</si>
  <si>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</si>
  <si>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</si>
  <si>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</si>
  <si>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</si>
  <si>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</si>
  <si>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</si>
  <si>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</si>
  <si>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</si>
  <si>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</si>
  <si>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</si>
  <si>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</si>
  <si>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</si>
  <si>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</si>
  <si>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</si>
  <si>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</si>
  <si>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</si>
  <si>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</si>
  <si>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</si>
  <si>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</si>
  <si>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DESOTO AREA</t>
  </si>
  <si>
    <t>DODGEVILLE</t>
  </si>
  <si>
    <t>DOVER #1</t>
  </si>
  <si>
    <t>DRUMMOND</t>
  </si>
  <si>
    <t>DURAND</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</si>
  <si>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</si>
  <si>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</si>
  <si>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</si>
  <si>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</si>
  <si>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</si>
  <si>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</si>
  <si>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</si>
  <si>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</si>
  <si>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</si>
  <si>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</si>
  <si>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</si>
  <si>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</si>
  <si>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</si>
  <si>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</si>
  <si>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</si>
  <si>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</si>
  <si>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</si>
  <si>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</si>
  <si>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</si>
  <si>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</si>
  <si>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</si>
  <si>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</si>
  <si>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</si>
  <si>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</si>
  <si>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</si>
  <si>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</si>
  <si>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</si>
  <si>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</si>
  <si>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</si>
  <si>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GALESVILLE-ETTRICK</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</si>
  <si>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</si>
  <si>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</si>
  <si>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</si>
  <si>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</si>
  <si>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</si>
  <si>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</si>
  <si>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</si>
  <si>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</si>
  <si>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</si>
  <si>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</si>
  <si>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</si>
  <si>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</si>
  <si>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</si>
  <si>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</si>
  <si>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</si>
  <si>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</si>
  <si>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</si>
  <si>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</si>
  <si>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</si>
  <si>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</si>
  <si>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</si>
  <si>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</si>
  <si>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</si>
  <si>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</si>
  <si>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</si>
  <si>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</si>
  <si>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</si>
  <si>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</si>
  <si>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</si>
  <si>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</si>
  <si>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HIGHLAND</t>
  </si>
  <si>
    <t>HILBERT</t>
  </si>
  <si>
    <t>HILLSBORO</t>
  </si>
  <si>
    <t>HOLMEN</t>
  </si>
  <si>
    <t>HORICON</t>
  </si>
  <si>
    <t>HORTONVILLE AREA</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</si>
  <si>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</si>
  <si>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</si>
  <si>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</si>
  <si>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</si>
  <si>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</si>
  <si>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</si>
  <si>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</si>
  <si>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</si>
  <si>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</si>
  <si>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</si>
  <si>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</si>
  <si>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</si>
  <si>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</si>
  <si>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</si>
  <si>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</si>
  <si>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</si>
  <si>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</si>
  <si>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</si>
  <si>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</si>
  <si>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</si>
  <si>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</si>
  <si>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</si>
  <si>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LADYSMITH-HAWKINS</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</si>
  <si>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</si>
  <si>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</si>
  <si>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</si>
  <si>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</si>
  <si>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</si>
  <si>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</si>
  <si>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</si>
  <si>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</si>
  <si>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</si>
  <si>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</si>
  <si>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</si>
  <si>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</si>
  <si>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</si>
  <si>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</si>
  <si>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</si>
  <si>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</si>
  <si>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</si>
  <si>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</si>
  <si>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</si>
  <si>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</si>
  <si>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</si>
  <si>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</si>
  <si>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</si>
  <si>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</si>
  <si>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</si>
  <si>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</si>
  <si>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</si>
  <si>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</si>
  <si>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</si>
  <si>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</si>
  <si>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</si>
  <si>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</si>
  <si>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</si>
  <si>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</si>
  <si>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</si>
  <si>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</si>
  <si>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</si>
  <si>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</si>
  <si>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</si>
  <si>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</si>
  <si>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</si>
  <si>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</si>
  <si>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</si>
  <si>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</si>
  <si>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</si>
  <si>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</si>
  <si>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</si>
  <si>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</si>
  <si>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</si>
  <si>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</si>
  <si>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</si>
  <si>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</si>
  <si>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</si>
  <si>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</si>
  <si>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</si>
  <si>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</si>
  <si>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</si>
  <si>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</si>
  <si>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</si>
  <si>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</si>
  <si>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</si>
  <si>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</si>
  <si>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</si>
  <si>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</si>
  <si>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</si>
  <si>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</si>
  <si>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</si>
  <si>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</si>
  <si>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</si>
  <si>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</si>
  <si>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</si>
  <si>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</si>
  <si>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</si>
  <si>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</si>
  <si>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</si>
  <si>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</si>
  <si>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</si>
  <si>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</si>
  <si>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</si>
  <si>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</si>
  <si>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</si>
  <si>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</si>
  <si>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</si>
  <si>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</si>
  <si>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</si>
  <si>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</si>
  <si>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</si>
  <si>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</si>
  <si>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</si>
  <si>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</si>
  <si>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</si>
  <si>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</si>
  <si>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</si>
  <si>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</si>
  <si>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</si>
  <si>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</si>
  <si>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</si>
  <si>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</si>
  <si>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</si>
  <si>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</si>
  <si>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</si>
  <si>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</si>
  <si>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</si>
  <si>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</si>
  <si>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</si>
  <si>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</si>
  <si>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</si>
  <si>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</si>
  <si>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</si>
  <si>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</si>
  <si>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</si>
  <si>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</si>
  <si>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</si>
  <si>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</si>
  <si>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</si>
  <si>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</si>
  <si>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</si>
  <si>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</si>
  <si>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</si>
  <si>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</si>
  <si>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</si>
  <si>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</si>
  <si>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</si>
  <si>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</si>
  <si>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</si>
  <si>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</si>
  <si>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</si>
  <si>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</si>
  <si>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</si>
  <si>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</si>
  <si>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</si>
  <si>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</si>
  <si>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</si>
  <si>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</si>
  <si>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</si>
  <si>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</si>
  <si>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</si>
  <si>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</si>
  <si>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</si>
  <si>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</si>
  <si>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</si>
  <si>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</si>
  <si>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</si>
  <si>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</si>
  <si>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</si>
  <si>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</si>
  <si>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</si>
  <si>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</si>
  <si>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</si>
  <si>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</si>
  <si>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</si>
  <si>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</si>
  <si>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</si>
  <si>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</si>
  <si>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</si>
  <si>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</si>
  <si>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</si>
  <si>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</si>
  <si>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</si>
  <si>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</si>
  <si>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</si>
  <si>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</si>
  <si>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</si>
  <si>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 AREA</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</si>
  <si>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</si>
  <si>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</si>
  <si>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</si>
  <si>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</si>
  <si>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</si>
  <si>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</si>
  <si>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</si>
  <si>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</si>
  <si>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</si>
  <si>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</si>
  <si>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</si>
  <si>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</si>
  <si>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</si>
  <si>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</si>
  <si>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</si>
  <si>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</si>
  <si>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</si>
  <si>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</si>
  <si>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</si>
  <si>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</si>
  <si>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</si>
  <si>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</si>
  <si>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</si>
  <si>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</si>
  <si>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</si>
  <si>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</si>
  <si>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</si>
  <si>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</si>
  <si>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</si>
  <si>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</si>
  <si>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</si>
  <si>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</si>
  <si>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</si>
  <si>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</si>
  <si>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 J1</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</si>
  <si>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</si>
  <si>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</si>
  <si>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</si>
  <si>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</si>
  <si>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</si>
  <si>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</si>
  <si>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</si>
  <si>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</si>
  <si>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</si>
  <si>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</si>
  <si>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</si>
  <si>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</si>
  <si>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</si>
  <si>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</si>
  <si>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</si>
  <si>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</si>
  <si>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</si>
  <si>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</si>
  <si>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</si>
  <si>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</si>
  <si>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</si>
  <si>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</si>
  <si>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</si>
  <si>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</si>
  <si>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</si>
  <si>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</si>
  <si>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</si>
  <si>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</si>
  <si>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</si>
  <si>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</si>
  <si>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</si>
  <si>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</si>
  <si>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</si>
  <si>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</si>
  <si>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</si>
  <si>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</si>
  <si>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</si>
  <si>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</si>
  <si>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t>TWRev</t>
  </si>
  <si>
    <t>TWExp</t>
  </si>
  <si>
    <t>_201Pmt</t>
  </si>
  <si>
    <t>InterAid</t>
  </si>
  <si>
    <t>IntraAid</t>
  </si>
  <si>
    <t>Integration Transfer - Non-Resident</t>
  </si>
  <si>
    <t>CHETEK-WEYERHAEUSER</t>
  </si>
  <si>
    <t>SPED Aid Held</t>
  </si>
  <si>
    <t>Pupil Transportation Aid (held in prior periods)</t>
  </si>
  <si>
    <t>Transportation Held</t>
  </si>
  <si>
    <t>Special Education Aid Held</t>
  </si>
  <si>
    <t>(Fund 10 Function 492 000 Object 972)</t>
  </si>
  <si>
    <t>Total Debits</t>
  </si>
  <si>
    <t>JunRevLmtAdj</t>
  </si>
  <si>
    <t>High Poverty Aid Held</t>
  </si>
  <si>
    <t>June Payment Letter Check</t>
  </si>
  <si>
    <t xml:space="preserve">Should be ZERO </t>
  </si>
  <si>
    <t>Sparsity Aid Held</t>
  </si>
  <si>
    <t>Inter payment</t>
  </si>
  <si>
    <t>Intra payment</t>
  </si>
  <si>
    <t>June EQ payment</t>
  </si>
  <si>
    <t>June SA payment</t>
  </si>
  <si>
    <t>Per Pupil Aid Held</t>
  </si>
  <si>
    <t xml:space="preserve">F/T Open Enrollment Transfer Payments </t>
  </si>
  <si>
    <t>High Cost Transportation (held in prior periods)</t>
  </si>
  <si>
    <t xml:space="preserve">Vlookup </t>
  </si>
  <si>
    <t>Vlookup</t>
  </si>
  <si>
    <t>Note of Activity:</t>
  </si>
  <si>
    <t>WPCP/RPCP State General Aid Reduction</t>
  </si>
  <si>
    <t xml:space="preserve">Description: </t>
  </si>
  <si>
    <t>Explanation:</t>
  </si>
  <si>
    <t>SAGE/AGR Aid Held</t>
  </si>
  <si>
    <t>Line No:</t>
  </si>
  <si>
    <t>SNSP State General Aid Reduction</t>
  </si>
  <si>
    <t>Equalization Aid (held in prior periods)</t>
  </si>
  <si>
    <t>Special Adjustment Aid (held in prior periods)</t>
  </si>
  <si>
    <t>June Special Adjustment Aid</t>
  </si>
  <si>
    <t>Integration Transfer - Resident</t>
  </si>
  <si>
    <t>Open Enrollment Tuition Expense</t>
  </si>
  <si>
    <t>Open Enrollment Tuition Revenue</t>
  </si>
  <si>
    <t>USE ARROW AT RIGHT TO SELECT DISTRICT.</t>
  </si>
  <si>
    <t>HERMAN-NEOSHO-RUBICON</t>
  </si>
  <si>
    <t xml:space="preserve">June </t>
  </si>
  <si>
    <t>FINAL</t>
  </si>
  <si>
    <t>(Fund 10 Source 621)</t>
  </si>
  <si>
    <t>(Fund 10 Source 623)</t>
  </si>
  <si>
    <t>(Fund 10 Source 616)</t>
  </si>
  <si>
    <t>(Fund 10 Function 435 000 Object 382)</t>
  </si>
  <si>
    <t>(Fund 10 Function 438 000 Object 387)</t>
  </si>
  <si>
    <t>(Fund 10 Source 615)</t>
  </si>
  <si>
    <t>(Fund 10 Source 345)</t>
  </si>
  <si>
    <t>(Fund 10 Source 649)</t>
  </si>
  <si>
    <t>(Fund 10 Source 650)</t>
  </si>
  <si>
    <t>(Fund 10 Source 694)</t>
  </si>
  <si>
    <t>(Fund 10 Source 628 )</t>
  </si>
  <si>
    <t>(Fund 10 Source 612)</t>
  </si>
  <si>
    <t>High Cost Transportation Held</t>
  </si>
  <si>
    <t xml:space="preserve"> Per Pupil Aid Held</t>
  </si>
  <si>
    <r>
      <rPr>
        <b/>
        <sz val="16"/>
        <color indexed="60"/>
        <rFont val="Calibri"/>
        <family val="2"/>
      </rPr>
      <t>3.</t>
    </r>
    <r>
      <rPr>
        <b/>
        <sz val="16"/>
        <color indexed="8"/>
        <rFont val="Calibri"/>
        <family val="2"/>
      </rPr>
      <t xml:space="preserve"> Open Enrollment Tuition Expense</t>
    </r>
  </si>
  <si>
    <t>(Cash - Fund 10 Account 711 000)</t>
  </si>
  <si>
    <t>Challenge Academy</t>
  </si>
  <si>
    <t>Aid held during FY due to net negative open enrollment</t>
  </si>
  <si>
    <t>SA Cash Paid</t>
  </si>
  <si>
    <t>EQ Held Prior to June</t>
  </si>
  <si>
    <t>AGR Held</t>
  </si>
  <si>
    <t>EqAidAdjust-Neg EQ or SA</t>
  </si>
  <si>
    <t>Calculation</t>
  </si>
  <si>
    <r>
      <t xml:space="preserve">(Fund 10 </t>
    </r>
    <r>
      <rPr>
        <sz val="16"/>
        <rFont val="Calibri"/>
        <family val="2"/>
      </rPr>
      <t>Source 695)</t>
    </r>
  </si>
  <si>
    <r>
      <t xml:space="preserve">(Fund 10 </t>
    </r>
    <r>
      <rPr>
        <sz val="16"/>
        <rFont val="Calibri"/>
        <family val="2"/>
      </rPr>
      <t>Source 696)</t>
    </r>
  </si>
  <si>
    <r>
      <t xml:space="preserve">(Cash - </t>
    </r>
    <r>
      <rPr>
        <sz val="16"/>
        <color indexed="10"/>
        <rFont val="Calibri"/>
        <family val="2"/>
      </rPr>
      <t>Fund 27</t>
    </r>
    <r>
      <rPr>
        <sz val="16"/>
        <color indexed="8"/>
        <rFont val="Calibri"/>
        <family val="2"/>
      </rPr>
      <t xml:space="preserve"> Account 711 000)</t>
    </r>
  </si>
  <si>
    <t>HOLY HILL</t>
  </si>
  <si>
    <t>Independent Charter Schools</t>
  </si>
  <si>
    <t>SA Held Prior to June</t>
  </si>
  <si>
    <t>F/T OE Transfer Aid Held from State Tuition Appr.</t>
  </si>
  <si>
    <t>Jun Eq Elgibility</t>
  </si>
  <si>
    <t>JunSAEligibility</t>
  </si>
  <si>
    <t>SNSP (Special Needs Scholarship Program) State General Aid Deduction</t>
  </si>
  <si>
    <t>(Fund 10 Function 439 000 Object 387)</t>
  </si>
  <si>
    <t>Revenue Limit Penalty Adjustment</t>
  </si>
  <si>
    <t>Definitions for Aid Payment Adjustment Explanations Worksheet</t>
  </si>
  <si>
    <t>WPCP (Wisconsin Parental Choice Program) / RPCP (Racine Parental Choice Program) State General Aid Deduction</t>
  </si>
  <si>
    <t>Per Wisconsin Statues 121.92(b) - Revenue Limit Penalty adjustments. Also see: https://dpi.wi.gov/sfs/limits/worksheets/overview</t>
  </si>
  <si>
    <t>New Independent Charter Schools (ICS) State Aid Deductions</t>
  </si>
  <si>
    <r>
      <t xml:space="preserve">Per Wisconsin Statues 121.095(1) - Challenge Academy </t>
    </r>
    <r>
      <rPr>
        <sz val="16"/>
        <color indexed="8"/>
        <rFont val="Calibri"/>
        <family val="2"/>
      </rPr>
      <t>State Aid Deduction</t>
    </r>
  </si>
  <si>
    <t>Per Wisconsin Satutues 115.7915(4m)(f) SNSP State Aid Deduction for private vouchers</t>
  </si>
  <si>
    <t>Per Wisconsin Statutues 118.60(4d)(b) - WPCP/RPCP State Aid Deduction for private vouchers</t>
  </si>
  <si>
    <r>
      <t xml:space="preserve">District's </t>
    </r>
    <r>
      <rPr>
        <b/>
        <sz val="16"/>
        <color indexed="8"/>
        <rFont val="Calibri"/>
        <family val="2"/>
      </rPr>
      <t>Eligible Certified</t>
    </r>
    <r>
      <rPr>
        <sz val="16"/>
        <color indexed="8"/>
        <rFont val="Calibri"/>
        <family val="2"/>
      </rPr>
      <t xml:space="preserve"> Integration Transfer - Non-Resident amount</t>
    </r>
  </si>
  <si>
    <t>Per Wisconsin statues. 118.51(16)(b)2 - insufficent aid</t>
  </si>
  <si>
    <r>
      <t xml:space="preserve">Per Wisconsin Statues 118.51(16)(b) and 118.51(17)(c) - Open Enrollment Tuition Revenue as of late </t>
    </r>
    <r>
      <rPr>
        <b/>
        <u val="single"/>
        <sz val="16"/>
        <rFont val="Calibri"/>
        <family val="2"/>
      </rPr>
      <t>MAY</t>
    </r>
    <r>
      <rPr>
        <b/>
        <sz val="16"/>
        <rFont val="Calibri"/>
        <family val="2"/>
      </rPr>
      <t xml:space="preserve"> </t>
    </r>
    <r>
      <rPr>
        <sz val="16"/>
        <rFont val="Calibri"/>
        <family val="2"/>
      </rPr>
      <t>(addition to aid)</t>
    </r>
  </si>
  <si>
    <r>
      <t xml:space="preserve">District's </t>
    </r>
    <r>
      <rPr>
        <b/>
        <sz val="16"/>
        <rFont val="Calibri"/>
        <family val="2"/>
      </rPr>
      <t>Eligible Certified</t>
    </r>
    <r>
      <rPr>
        <sz val="16"/>
        <rFont val="Calibri"/>
        <family val="2"/>
      </rPr>
      <t xml:space="preserve"> Integration Transfer - Resident amount</t>
    </r>
  </si>
  <si>
    <r>
      <t xml:space="preserve">Per Wisconsin Statutes 121.84(4)(b) - Additional Year Tuition Waiver Expense as of late </t>
    </r>
    <r>
      <rPr>
        <b/>
        <u val="single"/>
        <sz val="16"/>
        <rFont val="Calibri"/>
        <family val="2"/>
      </rPr>
      <t>MAY</t>
    </r>
    <r>
      <rPr>
        <sz val="16"/>
        <rFont val="Calibri"/>
        <family val="2"/>
      </rPr>
      <t xml:space="preserve"> (deduction to aid)</t>
    </r>
  </si>
  <si>
    <r>
      <t xml:space="preserve">Per Wisconsin Statutes 121.84(4)(b) - Additional Year Tuition Waiver Revenue as of late </t>
    </r>
    <r>
      <rPr>
        <b/>
        <u val="single"/>
        <sz val="16"/>
        <rFont val="Calibri"/>
        <family val="2"/>
      </rPr>
      <t>MAY</t>
    </r>
    <r>
      <rPr>
        <sz val="16"/>
        <rFont val="Calibri"/>
        <family val="2"/>
      </rPr>
      <t xml:space="preserve"> (addition to aid)</t>
    </r>
  </si>
  <si>
    <r>
      <t xml:space="preserve">EQ Aid held during FY </t>
    </r>
    <r>
      <rPr>
        <b/>
        <u val="single"/>
        <sz val="16"/>
        <rFont val="Calibri"/>
        <family val="2"/>
      </rPr>
      <t>prior to JUNE payment</t>
    </r>
    <r>
      <rPr>
        <u val="single"/>
        <sz val="16"/>
        <rFont val="Calibri"/>
        <family val="2"/>
      </rPr>
      <t xml:space="preserve"> </t>
    </r>
  </si>
  <si>
    <r>
      <t xml:space="preserve">SA Aid held during FY </t>
    </r>
    <r>
      <rPr>
        <b/>
        <u val="single"/>
        <sz val="16"/>
        <rFont val="Calibri"/>
        <family val="2"/>
      </rPr>
      <t xml:space="preserve">prior to JUNE payment </t>
    </r>
  </si>
  <si>
    <t xml:space="preserve">Additional Year Tuition Waiver Tuition (AYTW) Expense </t>
  </si>
  <si>
    <t xml:space="preserve">Additional Year Tuition Waiver (AYTW) Revenue </t>
  </si>
  <si>
    <r>
      <rPr>
        <b/>
        <sz val="16"/>
        <color indexed="60"/>
        <rFont val="Calibri"/>
        <family val="2"/>
      </rPr>
      <t>4.</t>
    </r>
    <r>
      <rPr>
        <b/>
        <sz val="16"/>
        <color indexed="8"/>
        <rFont val="Calibri"/>
        <family val="2"/>
      </rPr>
      <t xml:space="preserve"> Additional Year Tuition Waiver Expense </t>
    </r>
  </si>
  <si>
    <r>
      <rPr>
        <b/>
        <sz val="16"/>
        <color indexed="60"/>
        <rFont val="Calibri"/>
        <family val="2"/>
      </rPr>
      <t>1.</t>
    </r>
    <r>
      <rPr>
        <b/>
        <sz val="16"/>
        <color indexed="8"/>
        <rFont val="Calibri"/>
        <family val="2"/>
      </rPr>
      <t xml:space="preserve"> June 15th General Aids Deposit Amount</t>
    </r>
  </si>
  <si>
    <r>
      <rPr>
        <b/>
        <sz val="16"/>
        <color indexed="60"/>
        <rFont val="Calibri"/>
        <family val="2"/>
      </rPr>
      <t>2.</t>
    </r>
    <r>
      <rPr>
        <b/>
        <sz val="16"/>
        <color indexed="8"/>
        <rFont val="Calibri"/>
        <family val="2"/>
      </rPr>
      <t xml:space="preserve"> June 15th Deposit Amount - SPED</t>
    </r>
  </si>
  <si>
    <t>JunOERev-F10</t>
  </si>
  <si>
    <t>JunOEExp-F10</t>
  </si>
  <si>
    <t>JunOERev-F27</t>
  </si>
  <si>
    <t>JunOEExp-F27</t>
  </si>
  <si>
    <r>
      <rPr>
        <b/>
        <sz val="16"/>
        <color indexed="60"/>
        <rFont val="Calibri"/>
        <family val="2"/>
      </rPr>
      <t>5.</t>
    </r>
    <r>
      <rPr>
        <b/>
        <sz val="16"/>
        <color indexed="8"/>
        <rFont val="Calibri"/>
        <family val="2"/>
      </rPr>
      <t xml:space="preserve"> Open Enrollment SPED Actual Cost Expense</t>
    </r>
  </si>
  <si>
    <r>
      <rPr>
        <sz val="16"/>
        <rFont val="Calibri"/>
        <family val="2"/>
      </rPr>
      <t>(</t>
    </r>
    <r>
      <rPr>
        <sz val="16"/>
        <color indexed="10"/>
        <rFont val="Calibri"/>
        <family val="2"/>
      </rPr>
      <t>Fund 27</t>
    </r>
    <r>
      <rPr>
        <sz val="16"/>
        <rFont val="Calibri"/>
        <family val="2"/>
      </rPr>
      <t xml:space="preserve"> Source 347)</t>
    </r>
  </si>
  <si>
    <r>
      <rPr>
        <b/>
        <sz val="16"/>
        <color indexed="60"/>
        <rFont val="Calibri"/>
        <family val="2"/>
      </rPr>
      <t>6.</t>
    </r>
    <r>
      <rPr>
        <b/>
        <sz val="16"/>
        <color indexed="8"/>
        <rFont val="Calibri"/>
        <family val="2"/>
      </rPr>
      <t xml:space="preserve"> WPCP/RPCP State General Aid Deduction</t>
    </r>
  </si>
  <si>
    <r>
      <rPr>
        <b/>
        <sz val="16"/>
        <color indexed="60"/>
        <rFont val="Calibri"/>
        <family val="2"/>
      </rPr>
      <t xml:space="preserve">7. </t>
    </r>
    <r>
      <rPr>
        <b/>
        <sz val="16"/>
        <color indexed="8"/>
        <rFont val="Calibri"/>
        <family val="2"/>
      </rPr>
      <t>SNSP State General Aid Deduction</t>
    </r>
  </si>
  <si>
    <r>
      <rPr>
        <b/>
        <sz val="16"/>
        <color indexed="60"/>
        <rFont val="Calibri"/>
        <family val="2"/>
      </rPr>
      <t xml:space="preserve">8. </t>
    </r>
    <r>
      <rPr>
        <b/>
        <sz val="16"/>
        <color indexed="8"/>
        <rFont val="Calibri"/>
        <family val="2"/>
      </rPr>
      <t>Challenge Academy Aid Deduction</t>
    </r>
  </si>
  <si>
    <r>
      <rPr>
        <b/>
        <sz val="16"/>
        <color indexed="60"/>
        <rFont val="Calibri"/>
        <family val="2"/>
      </rPr>
      <t>9.</t>
    </r>
    <r>
      <rPr>
        <b/>
        <sz val="16"/>
        <color indexed="8"/>
        <rFont val="Calibri"/>
        <family val="2"/>
      </rPr>
      <t xml:space="preserve"> New Independent Charter Schools Deduction</t>
    </r>
  </si>
  <si>
    <r>
      <rPr>
        <b/>
        <sz val="16"/>
        <color indexed="60"/>
        <rFont val="Calibri"/>
        <family val="2"/>
      </rPr>
      <t xml:space="preserve">10. </t>
    </r>
    <r>
      <rPr>
        <b/>
        <sz val="16"/>
        <color indexed="8"/>
        <rFont val="Calibri"/>
        <family val="2"/>
      </rPr>
      <t>Revenue Limit Penalty Adjustment</t>
    </r>
  </si>
  <si>
    <r>
      <rPr>
        <b/>
        <sz val="16"/>
        <color indexed="60"/>
        <rFont val="Calibri"/>
        <family val="2"/>
      </rPr>
      <t>11.</t>
    </r>
    <r>
      <rPr>
        <b/>
        <sz val="16"/>
        <color indexed="8"/>
        <rFont val="Calibri"/>
        <family val="2"/>
      </rPr>
      <t xml:space="preserve"> June Equalization Aid</t>
    </r>
  </si>
  <si>
    <r>
      <rPr>
        <b/>
        <sz val="16"/>
        <color indexed="60"/>
        <rFont val="Calibri"/>
        <family val="2"/>
      </rPr>
      <t xml:space="preserve">12. </t>
    </r>
    <r>
      <rPr>
        <b/>
        <sz val="16"/>
        <color indexed="8"/>
        <rFont val="Calibri"/>
        <family val="2"/>
      </rPr>
      <t>June Special Adjustment Aid</t>
    </r>
  </si>
  <si>
    <r>
      <rPr>
        <b/>
        <sz val="16"/>
        <color indexed="60"/>
        <rFont val="Calibri"/>
        <family val="2"/>
      </rPr>
      <t xml:space="preserve">13. </t>
    </r>
    <r>
      <rPr>
        <b/>
        <sz val="16"/>
        <color indexed="8"/>
        <rFont val="Calibri"/>
        <family val="2"/>
      </rPr>
      <t>Integration Transfer - Non-Resident</t>
    </r>
  </si>
  <si>
    <r>
      <rPr>
        <b/>
        <sz val="16"/>
        <color indexed="60"/>
        <rFont val="Calibri"/>
        <family val="2"/>
      </rPr>
      <t xml:space="preserve">14. </t>
    </r>
    <r>
      <rPr>
        <b/>
        <sz val="16"/>
        <color indexed="8"/>
        <rFont val="Calibri"/>
        <family val="2"/>
      </rPr>
      <t>Integration Transfer - Resident</t>
    </r>
  </si>
  <si>
    <r>
      <rPr>
        <b/>
        <sz val="16"/>
        <color indexed="60"/>
        <rFont val="Calibri"/>
        <family val="2"/>
      </rPr>
      <t>15.</t>
    </r>
    <r>
      <rPr>
        <b/>
        <sz val="16"/>
        <color indexed="8"/>
        <rFont val="Calibri"/>
        <family val="2"/>
      </rPr>
      <t xml:space="preserve"> Open Enrollment Tuition Revenue</t>
    </r>
  </si>
  <si>
    <r>
      <rPr>
        <b/>
        <sz val="16"/>
        <color indexed="60"/>
        <rFont val="Calibri"/>
        <family val="2"/>
      </rPr>
      <t>16.</t>
    </r>
    <r>
      <rPr>
        <b/>
        <sz val="16"/>
        <color indexed="8"/>
        <rFont val="Calibri"/>
        <family val="2"/>
      </rPr>
      <t xml:space="preserve"> Additional Year Tuition Waiver Revenue </t>
    </r>
  </si>
  <si>
    <r>
      <rPr>
        <b/>
        <sz val="16"/>
        <color indexed="60"/>
        <rFont val="Calibri"/>
        <family val="2"/>
      </rPr>
      <t xml:space="preserve">17. </t>
    </r>
    <r>
      <rPr>
        <b/>
        <sz val="16"/>
        <color indexed="8"/>
        <rFont val="Calibri"/>
        <family val="2"/>
      </rPr>
      <t>Open Enrollment SPED Actual Cost Revenue</t>
    </r>
  </si>
  <si>
    <r>
      <rPr>
        <b/>
        <sz val="16"/>
        <color indexed="60"/>
        <rFont val="Calibri"/>
        <family val="2"/>
      </rPr>
      <t xml:space="preserve">18. </t>
    </r>
    <r>
      <rPr>
        <b/>
        <sz val="16"/>
        <color indexed="8"/>
        <rFont val="Calibri"/>
        <family val="2"/>
      </rPr>
      <t>Equalization Aid (held in prior periods)</t>
    </r>
  </si>
  <si>
    <r>
      <rPr>
        <b/>
        <sz val="16"/>
        <color indexed="60"/>
        <rFont val="Calibri"/>
        <family val="2"/>
      </rPr>
      <t>19.</t>
    </r>
    <r>
      <rPr>
        <b/>
        <sz val="16"/>
        <color indexed="8"/>
        <rFont val="Calibri"/>
        <family val="2"/>
      </rPr>
      <t xml:space="preserve"> Special Adjustment Aid (held in prior periods)</t>
    </r>
  </si>
  <si>
    <r>
      <rPr>
        <b/>
        <sz val="16"/>
        <color indexed="60"/>
        <rFont val="Calibri"/>
        <family val="2"/>
      </rPr>
      <t>20</t>
    </r>
    <r>
      <rPr>
        <b/>
        <sz val="16"/>
        <color indexed="8"/>
        <rFont val="Calibri"/>
        <family val="2"/>
      </rPr>
      <t>. High Poverty Aid Held</t>
    </r>
  </si>
  <si>
    <r>
      <rPr>
        <b/>
        <sz val="16"/>
        <color indexed="60"/>
        <rFont val="Calibri"/>
        <family val="2"/>
      </rPr>
      <t>21.</t>
    </r>
    <r>
      <rPr>
        <b/>
        <sz val="16"/>
        <color indexed="8"/>
        <rFont val="Calibri"/>
        <family val="2"/>
      </rPr>
      <t xml:space="preserve"> Pupil Transportation Aid Held</t>
    </r>
  </si>
  <si>
    <r>
      <rPr>
        <b/>
        <sz val="16"/>
        <color indexed="60"/>
        <rFont val="Calibri"/>
        <family val="2"/>
      </rPr>
      <t>23.</t>
    </r>
    <r>
      <rPr>
        <b/>
        <sz val="16"/>
        <color indexed="8"/>
        <rFont val="Calibri"/>
        <family val="2"/>
      </rPr>
      <t xml:space="preserve"> F/T Open Enrollment Transfer Payments </t>
    </r>
  </si>
  <si>
    <r>
      <rPr>
        <b/>
        <sz val="16"/>
        <color indexed="60"/>
        <rFont val="Calibri"/>
        <family val="2"/>
      </rPr>
      <t>24.</t>
    </r>
    <r>
      <rPr>
        <b/>
        <sz val="16"/>
        <color indexed="8"/>
        <rFont val="Calibri"/>
        <family val="2"/>
      </rPr>
      <t xml:space="preserve"> AGR/SAGE Aid Held</t>
    </r>
  </si>
  <si>
    <r>
      <rPr>
        <b/>
        <sz val="16"/>
        <color indexed="60"/>
        <rFont val="Calibri"/>
        <family val="2"/>
      </rPr>
      <t>25.</t>
    </r>
    <r>
      <rPr>
        <b/>
        <sz val="16"/>
        <color indexed="8"/>
        <rFont val="Calibri"/>
        <family val="2"/>
      </rPr>
      <t xml:space="preserve"> Sparsity Aid Held</t>
    </r>
  </si>
  <si>
    <r>
      <rPr>
        <b/>
        <sz val="16"/>
        <color indexed="60"/>
        <rFont val="Calibri"/>
        <family val="2"/>
      </rPr>
      <t>26.</t>
    </r>
    <r>
      <rPr>
        <b/>
        <sz val="16"/>
        <color indexed="8"/>
        <rFont val="Calibri"/>
        <family val="2"/>
      </rPr>
      <t xml:space="preserve"> Per Pupil Aid Held</t>
    </r>
  </si>
  <si>
    <r>
      <rPr>
        <b/>
        <sz val="16"/>
        <color indexed="60"/>
        <rFont val="Calibri"/>
        <family val="2"/>
      </rPr>
      <t>27.</t>
    </r>
    <r>
      <rPr>
        <b/>
        <sz val="16"/>
        <color indexed="8"/>
        <rFont val="Calibri"/>
        <family val="2"/>
      </rPr>
      <t xml:space="preserve"> High Cost Transportation Aid Held</t>
    </r>
  </si>
  <si>
    <r>
      <rPr>
        <b/>
        <sz val="16"/>
        <color indexed="60"/>
        <rFont val="Calibri"/>
        <family val="2"/>
      </rPr>
      <t xml:space="preserve">28. </t>
    </r>
    <r>
      <rPr>
        <b/>
        <sz val="16"/>
        <color indexed="8"/>
        <rFont val="Calibri"/>
        <family val="2"/>
      </rPr>
      <t>Special Education Aid Held</t>
    </r>
  </si>
  <si>
    <t>Cash amount paid to district applicable to Fund 10.  This amount should match the payments on the Aids Register (Source 621+623+615+616) less amount on Line 2 related to Special Education (SPED) transactions.  If this amount is negative due to SPED transactions, which include lines 5, 17, 28, and 29, then CREDIT Fund 10 Cash.  If this amount is negative, and is due to a withholding or deduction not related to SPED transactions, a refund will be requested by DPI from district. Record the negative amount that is excess of Line 2 as a CREDIT to Due to State until paid.</t>
  </si>
  <si>
    <t>Cash amount paid to district applicable to Fund 27 (Special Education).  Includes lines 5, 17, 28, and 29.  If amount is negative, CREDIT Fund 27 Cash.</t>
  </si>
  <si>
    <t>Open Enrollment SPED Actual Cost Expense</t>
  </si>
  <si>
    <t>Per Wisconsin Statutes 118.40(2r)(g) and 118.40(2x)(f) - ICS State Aid Deduction for new ICS.</t>
  </si>
  <si>
    <t>Open Enrollment SPED Actual Cost Revenue</t>
  </si>
  <si>
    <r>
      <t xml:space="preserve">Per Wisconsin Statutes 118.51(12)(a) - Open Enrollment Special Education Actual Cost Revenue as of late </t>
    </r>
    <r>
      <rPr>
        <b/>
        <u val="single"/>
        <sz val="16"/>
        <rFont val="Calibri"/>
        <family val="2"/>
      </rPr>
      <t>MAY</t>
    </r>
    <r>
      <rPr>
        <sz val="16"/>
        <rFont val="Calibri"/>
        <family val="2"/>
      </rPr>
      <t xml:space="preserve"> (addition to aid)</t>
    </r>
  </si>
  <si>
    <r>
      <t xml:space="preserve">District's </t>
    </r>
    <r>
      <rPr>
        <b/>
        <sz val="16"/>
        <rFont val="Calibri"/>
        <family val="2"/>
      </rPr>
      <t>Eligible Certified</t>
    </r>
    <r>
      <rPr>
        <u val="single"/>
        <sz val="16"/>
        <rFont val="Calibri"/>
        <family val="2"/>
      </rPr>
      <t xml:space="preserve"> </t>
    </r>
    <r>
      <rPr>
        <b/>
        <u val="single"/>
        <sz val="16"/>
        <rFont val="Calibri"/>
        <family val="2"/>
      </rPr>
      <t>JUNE</t>
    </r>
    <r>
      <rPr>
        <sz val="16"/>
        <rFont val="Calibri"/>
        <family val="2"/>
      </rPr>
      <t xml:space="preserve"> Equalization Aid Amount.  If amount is negative, DEBIT this account, even if the revenue will be negative for the year.</t>
    </r>
  </si>
  <si>
    <r>
      <t xml:space="preserve">District's </t>
    </r>
    <r>
      <rPr>
        <b/>
        <sz val="16"/>
        <rFont val="Calibri"/>
        <family val="2"/>
      </rPr>
      <t>Eligible Certified</t>
    </r>
    <r>
      <rPr>
        <sz val="16"/>
        <rFont val="Calibri"/>
        <family val="2"/>
      </rPr>
      <t xml:space="preserve"> </t>
    </r>
    <r>
      <rPr>
        <b/>
        <u val="single"/>
        <sz val="16"/>
        <rFont val="Calibri"/>
        <family val="2"/>
      </rPr>
      <t>JUNE</t>
    </r>
    <r>
      <rPr>
        <sz val="16"/>
        <rFont val="Calibri"/>
        <family val="2"/>
      </rPr>
      <t xml:space="preserve"> Special Adjustment Aid Amount.   If amount is negative, DEBIT this account, even if the revenue will be negative for the year.</t>
    </r>
  </si>
  <si>
    <t>JunCashPmt-F10</t>
  </si>
  <si>
    <t>JunCashPmt-F27</t>
  </si>
  <si>
    <t>Total payments</t>
  </si>
  <si>
    <t>JuneCashPmt</t>
  </si>
  <si>
    <r>
      <t xml:space="preserve">Per Wisconsin Statues 118.51(16) and 118.51(17) - Open Enrollment Tuition Expense as of late </t>
    </r>
    <r>
      <rPr>
        <b/>
        <u val="single"/>
        <sz val="16"/>
        <rFont val="Calibri"/>
        <family val="2"/>
      </rPr>
      <t>MAY</t>
    </r>
    <r>
      <rPr>
        <b/>
        <sz val="16"/>
        <rFont val="Calibri"/>
        <family val="2"/>
      </rPr>
      <t xml:space="preserve"> </t>
    </r>
    <r>
      <rPr>
        <sz val="16"/>
        <rFont val="Calibri"/>
        <family val="2"/>
      </rPr>
      <t>(deduction to aid)</t>
    </r>
  </si>
  <si>
    <r>
      <t xml:space="preserve">Per Wisconsin Statues 118.51(16) and 118.51(17) - Open Enrollment Special Education Actual Cost Expense as of late </t>
    </r>
    <r>
      <rPr>
        <b/>
        <u val="single"/>
        <sz val="16"/>
        <rFont val="Calibri"/>
        <family val="2"/>
      </rPr>
      <t>MAY</t>
    </r>
    <r>
      <rPr>
        <sz val="16"/>
        <rFont val="Calibri"/>
        <family val="2"/>
      </rPr>
      <t xml:space="preserve"> (deduction to aid)</t>
    </r>
  </si>
  <si>
    <r>
      <rPr>
        <sz val="16"/>
        <rFont val="Calibri"/>
        <family val="2"/>
      </rPr>
      <t>(</t>
    </r>
    <r>
      <rPr>
        <sz val="16"/>
        <color indexed="10"/>
        <rFont val="Calibri"/>
        <family val="2"/>
      </rPr>
      <t>Fund 27</t>
    </r>
    <r>
      <rPr>
        <sz val="16"/>
        <rFont val="Calibri"/>
        <family val="2"/>
      </rPr>
      <t xml:space="preserve"> Function 437 000 Object 382 Project 019)</t>
    </r>
  </si>
  <si>
    <t>Supplemental Per Pupil Aid</t>
  </si>
  <si>
    <r>
      <t>(</t>
    </r>
    <r>
      <rPr>
        <sz val="16"/>
        <color indexed="10"/>
        <rFont val="Calibri"/>
        <family val="2"/>
      </rPr>
      <t>Fund 27</t>
    </r>
    <r>
      <rPr>
        <sz val="16"/>
        <color indexed="8"/>
        <rFont val="Calibri"/>
        <family val="2"/>
      </rPr>
      <t xml:space="preserve"> Source 611)</t>
    </r>
  </si>
  <si>
    <r>
      <rPr>
        <b/>
        <sz val="16"/>
        <color indexed="60"/>
        <rFont val="Calibri"/>
        <family val="2"/>
      </rPr>
      <t>29.</t>
    </r>
    <r>
      <rPr>
        <b/>
        <sz val="16"/>
        <color indexed="8"/>
        <rFont val="Calibri"/>
        <family val="2"/>
      </rPr>
      <t>High Cost Special Ed Aid Held</t>
    </r>
  </si>
  <si>
    <r>
      <t>(</t>
    </r>
    <r>
      <rPr>
        <sz val="16"/>
        <color indexed="10"/>
        <rFont val="Calibri"/>
        <family val="2"/>
      </rPr>
      <t>Fund 27</t>
    </r>
    <r>
      <rPr>
        <sz val="16"/>
        <color indexed="8"/>
        <rFont val="Calibri"/>
        <family val="2"/>
      </rPr>
      <t xml:space="preserve"> Source 625)</t>
    </r>
  </si>
  <si>
    <t>High Cost Special Ed Aid Aid Held</t>
  </si>
  <si>
    <t xml:space="preserve">The following is a breakdown of the expected journal entries related to the June General Aid payments, including adjustments for Open Enrollment, Tuition Waiver, Challenge Academy, WPCP/RPCP/SNSP General Aid reductions, New Independent Charter Schools, and Other Adjustments.  </t>
  </si>
  <si>
    <t>NR Dist</t>
  </si>
  <si>
    <t>FTE</t>
  </si>
  <si>
    <t>NR Dist Total</t>
  </si>
  <si>
    <t>Final 2021-22 Adjustment to On-Record Amount for State General  Aid</t>
  </si>
  <si>
    <t>10R-000000-620-000 = State General Aid</t>
  </si>
  <si>
    <t>Madison Metropolitan (3269)</t>
  </si>
  <si>
    <t xml:space="preserve">These positive amounts are coded to: </t>
  </si>
  <si>
    <t>Norris (3976)</t>
  </si>
  <si>
    <t>Saint Croix Central (2422)</t>
  </si>
  <si>
    <t>Tomorrow River (0126)</t>
  </si>
  <si>
    <t xml:space="preserve"> </t>
  </si>
  <si>
    <t>Res Dist</t>
  </si>
  <si>
    <t>Res Dist Total</t>
  </si>
  <si>
    <t>Albany (0063)</t>
  </si>
  <si>
    <t xml:space="preserve">These negative amounts are coded to: </t>
  </si>
  <si>
    <t>Madison (3269)</t>
  </si>
  <si>
    <t>Milwaukee (3619)</t>
  </si>
  <si>
    <t>Mineral Point (3633)</t>
  </si>
  <si>
    <t>River Falls (4893)</t>
  </si>
  <si>
    <t>Shell Lake (5306)</t>
  </si>
  <si>
    <t>Spring Valley (5586)</t>
  </si>
  <si>
    <t>June 20, 2023 General Aids Payments  (Must be posted as a FY22-23 entry)</t>
  </si>
  <si>
    <t>June 20th General Aids Deposit Amount</t>
  </si>
  <si>
    <t>June 12th Deposit Amount - SPED</t>
  </si>
  <si>
    <t>District Administrator</t>
  </si>
  <si>
    <t>Business Manager</t>
  </si>
  <si>
    <t>Elkhorn Area (1638)</t>
  </si>
  <si>
    <t>tadlja@elkhorn.k12.wi.us</t>
  </si>
  <si>
    <t>trewwi@elkhorn.k12.wi.us</t>
  </si>
  <si>
    <t>cdjenkins@madison.k12.wi.us</t>
  </si>
  <si>
    <t>nprew@madison.k12.wi.us</t>
  </si>
  <si>
    <t>twidiker@scc.k12.wi.us</t>
  </si>
  <si>
    <t>jkleschold@scc.k12.wi.us</t>
  </si>
  <si>
    <t>South Milwaukee (5439)</t>
  </si>
  <si>
    <r>
      <t> </t>
    </r>
    <r>
      <rPr>
        <sz val="11"/>
        <color indexed="18"/>
        <rFont val="Lato"/>
        <family val="2"/>
      </rPr>
      <t>jweiss@sdsm.k12.wi.us </t>
    </r>
    <r>
      <rPr>
        <sz val="11"/>
        <color indexed="63"/>
        <rFont val="Lato"/>
        <family val="2"/>
      </rPr>
      <t>  </t>
    </r>
  </si>
  <si>
    <t>darnold@sdsm.k12.wi.us</t>
  </si>
  <si>
    <t>Delavan-Darien (1380)</t>
  </si>
  <si>
    <r>
      <t> </t>
    </r>
    <r>
      <rPr>
        <sz val="12"/>
        <color indexed="18"/>
        <rFont val="Lato"/>
        <family val="2"/>
      </rPr>
      <t>jsorbie@ddschools.org </t>
    </r>
  </si>
  <si>
    <t>aklein@ddschools.org</t>
  </si>
  <si>
    <t>Greendale (2296)</t>
  </si>
  <si>
    <t>kim.amidzich@greendaleschools.org</t>
  </si>
  <si>
    <t>jonathan.mitchell@greendaleschools.org</t>
  </si>
  <si>
    <t>Mukwonago (3822)</t>
  </si>
  <si>
    <t>kochjo@masd.k12.wi.us</t>
  </si>
  <si>
    <t>karthto@masd.k12.wi.us</t>
  </si>
  <si>
    <t>Verona Area (5901)</t>
  </si>
  <si>
    <t>clardyt@verona.k12.wi.us </t>
  </si>
  <si>
    <t>grenderp@verona.k12.wi.us</t>
  </si>
  <si>
    <t>Emailed on 7/19/2023</t>
  </si>
  <si>
    <t>OE Alt Appl.</t>
  </si>
  <si>
    <t>Adjust  column J</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</si>
</sst>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0000"/>
    <numFmt numFmtId="167" formatCode="_(* #,##0_);_(* \(#,##0\);_(* &quot;-&quot;??_);_(@_)"/>
    <numFmt numFmtId="168" formatCode="d\-mmm\-yyyy"/>
    <numFmt numFmtId="169" formatCode="&quot;Yes&quot;;&quot;Yes&quot;;&quot;No&quot;"/>
    <numFmt numFmtId="170" formatCode="&quot;True&quot;;&quot;True&quot;;&quot;False&quot;"/>
    <numFmt numFmtId="171" formatCode="&quot;On&quot;;&quot;On&quot;;&quot;Off&quot;"/>
    <numFmt numFmtId="172" formatCode="[$€-2]\ #,##0.00_);[Red]\([$€-2]\ #,##0.00\)"/>
    <numFmt numFmtId="173" formatCode="0.0"/>
  </numFmts>
  <fonts count="116">
    <font>
      <sz val="11"/>
      <color theme="1"/>
      <name val="Calibri"/>
      <family val="2"/>
    </font>
    <font>
      <sz val="10"/>
      <color indexed="8"/>
      <name val="Arial"/>
      <family val="2"/>
    </font>
    <font>
      <sz val="10"/>
      <name val="Arial"/>
      <family val="2"/>
    </font>
    <font>
      <b/>
      <sz val="8"/>
      <name val="Tahoma"/>
      <family val="2"/>
    </font>
    <font>
      <sz val="10"/>
      <name val="Tahoma"/>
      <family val="2"/>
    </font>
    <font>
      <b/>
      <sz val="10"/>
      <name val="Tahoma"/>
      <family val="2"/>
    </font>
    <font>
      <sz val="9"/>
      <name val="Tahoma"/>
      <family val="2"/>
    </font>
    <font>
      <b/>
      <sz val="9"/>
      <name val="Tahoma"/>
      <family val="2"/>
    </font>
    <font>
      <b/>
      <sz val="14"/>
      <name val="Tahoma"/>
      <family val="2"/>
    </font>
    <font>
      <sz val="14"/>
      <name val="Tahoma"/>
      <family val="2"/>
    </font>
    <font>
      <sz val="16"/>
      <color indexed="8"/>
      <name val="Calibri"/>
      <family val="2"/>
    </font>
    <font>
      <b/>
      <sz val="16"/>
      <color indexed="8"/>
      <name val="Calibri"/>
      <family val="2"/>
    </font>
    <font>
      <b/>
      <sz val="16"/>
      <color indexed="60"/>
      <name val="Calibri"/>
      <family val="2"/>
    </font>
    <font>
      <sz val="16"/>
      <name val="Calibri"/>
      <family val="2"/>
    </font>
    <font>
      <sz val="16"/>
      <color indexed="10"/>
      <name val="Calibri"/>
      <family val="2"/>
    </font>
    <font>
      <b/>
      <sz val="16"/>
      <name val="Calibri"/>
      <family val="2"/>
    </font>
    <font>
      <b/>
      <u val="single"/>
      <sz val="16"/>
      <name val="Calibri"/>
      <family val="2"/>
    </font>
    <font>
      <u val="single"/>
      <sz val="16"/>
      <name val="Calibri"/>
      <family val="2"/>
    </font>
    <font>
      <sz val="11"/>
      <color indexed="18"/>
      <name val="Lato"/>
      <family val="2"/>
    </font>
    <font>
      <sz val="11"/>
      <color indexed="63"/>
      <name val="Lato"/>
      <family val="2"/>
    </font>
    <font>
      <sz val="12"/>
      <color indexed="18"/>
      <name val="Lato"/>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60"/>
      <name val="Calibri"/>
      <family val="2"/>
    </font>
    <font>
      <sz val="11"/>
      <color indexed="10"/>
      <name val="Calibri"/>
      <family val="2"/>
    </font>
    <font>
      <b/>
      <sz val="11"/>
      <color indexed="8"/>
      <name val="Calibri"/>
      <family val="2"/>
    </font>
    <font>
      <sz val="11"/>
      <color indexed="36"/>
      <name val="Calibri"/>
      <family val="2"/>
    </font>
    <font>
      <b/>
      <sz val="11"/>
      <color indexed="36"/>
      <name val="Calibri"/>
      <family val="2"/>
    </font>
    <font>
      <b/>
      <sz val="11"/>
      <color indexed="10"/>
      <name val="Calibri"/>
      <family val="2"/>
    </font>
    <font>
      <sz val="11"/>
      <color indexed="40"/>
      <name val="Calibri"/>
      <family val="2"/>
    </font>
    <font>
      <sz val="11"/>
      <name val="Calibri"/>
      <family val="2"/>
    </font>
    <font>
      <i/>
      <sz val="11"/>
      <color indexed="10"/>
      <name val="Calibri"/>
      <family val="2"/>
    </font>
    <font>
      <i/>
      <sz val="11"/>
      <color indexed="36"/>
      <name val="Calibri"/>
      <family val="2"/>
    </font>
    <font>
      <i/>
      <sz val="11"/>
      <color indexed="8"/>
      <name val="Calibri"/>
      <family val="2"/>
    </font>
    <font>
      <sz val="11"/>
      <color indexed="8"/>
      <name val="Arial"/>
      <family val="2"/>
    </font>
    <font>
      <b/>
      <sz val="11"/>
      <color indexed="60"/>
      <name val="Calibri"/>
      <family val="2"/>
    </font>
    <font>
      <b/>
      <sz val="18.7"/>
      <color indexed="8"/>
      <name val="Calibri"/>
      <family val="2"/>
    </font>
    <font>
      <b/>
      <u val="single"/>
      <sz val="16"/>
      <color indexed="8"/>
      <name val="Calibri"/>
      <family val="2"/>
    </font>
    <font>
      <b/>
      <u val="single"/>
      <sz val="16"/>
      <color indexed="60"/>
      <name val="Calibri"/>
      <family val="2"/>
    </font>
    <font>
      <u val="single"/>
      <sz val="16"/>
      <color indexed="12"/>
      <name val="Calibri"/>
      <family val="2"/>
    </font>
    <font>
      <b/>
      <u val="single"/>
      <sz val="12"/>
      <color indexed="8"/>
      <name val="Calibri"/>
      <family val="2"/>
    </font>
    <font>
      <sz val="12"/>
      <color indexed="8"/>
      <name val="Calibri"/>
      <family val="2"/>
    </font>
    <font>
      <b/>
      <sz val="12"/>
      <color indexed="8"/>
      <name val="Calibri"/>
      <family val="2"/>
    </font>
    <font>
      <sz val="11"/>
      <color indexed="8"/>
      <name val="Verdana"/>
      <family val="2"/>
    </font>
    <font>
      <sz val="12"/>
      <color indexed="10"/>
      <name val="Calibri"/>
      <family val="2"/>
    </font>
    <font>
      <b/>
      <i/>
      <sz val="12"/>
      <color indexed="8"/>
      <name val="Calibri"/>
      <family val="2"/>
    </font>
    <font>
      <sz val="14"/>
      <color indexed="23"/>
      <name val="Arial"/>
      <family val="2"/>
    </font>
    <font>
      <sz val="8"/>
      <color indexed="18"/>
      <name val="Lato"/>
      <family val="2"/>
    </font>
    <font>
      <sz val="8"/>
      <color indexed="63"/>
      <name val="Work Sans"/>
      <family val="0"/>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C00000"/>
      <name val="Calibri"/>
      <family val="2"/>
    </font>
    <font>
      <sz val="11"/>
      <color rgb="FFFF0000"/>
      <name val="Calibri"/>
      <family val="2"/>
    </font>
    <font>
      <b/>
      <sz val="11"/>
      <color theme="1"/>
      <name val="Calibri"/>
      <family val="2"/>
    </font>
    <font>
      <sz val="11"/>
      <color theme="7" tint="-0.24997000396251678"/>
      <name val="Calibri"/>
      <family val="2"/>
    </font>
    <font>
      <b/>
      <sz val="11"/>
      <color theme="7" tint="-0.24997000396251678"/>
      <name val="Calibri"/>
      <family val="2"/>
    </font>
    <font>
      <b/>
      <sz val="11"/>
      <color rgb="FFFF0000"/>
      <name val="Calibri"/>
      <family val="2"/>
    </font>
    <font>
      <sz val="11"/>
      <color rgb="FF00B0F0"/>
      <name val="Calibri"/>
      <family val="2"/>
    </font>
    <font>
      <i/>
      <sz val="11"/>
      <color rgb="FFFF0000"/>
      <name val="Calibri"/>
      <family val="2"/>
    </font>
    <font>
      <i/>
      <sz val="11"/>
      <color theme="7" tint="-0.24997000396251678"/>
      <name val="Calibri"/>
      <family val="2"/>
    </font>
    <font>
      <i/>
      <sz val="11"/>
      <color theme="1"/>
      <name val="Calibri"/>
      <family val="2"/>
    </font>
    <font>
      <sz val="11"/>
      <color rgb="FF000000"/>
      <name val="Arial"/>
      <family val="2"/>
    </font>
    <font>
      <b/>
      <sz val="11"/>
      <color theme="9" tint="-0.4999699890613556"/>
      <name val="Calibri"/>
      <family val="2"/>
    </font>
    <font>
      <sz val="16"/>
      <color theme="1"/>
      <name val="Calibri"/>
      <family val="2"/>
    </font>
    <font>
      <b/>
      <sz val="18.7"/>
      <color rgb="FF000000"/>
      <name val="Calibri"/>
      <family val="2"/>
    </font>
    <font>
      <b/>
      <u val="single"/>
      <sz val="16"/>
      <color theme="1"/>
      <name val="Calibri"/>
      <family val="2"/>
    </font>
    <font>
      <b/>
      <u val="single"/>
      <sz val="16"/>
      <color theme="9" tint="-0.4999699890613556"/>
      <name val="Calibri"/>
      <family val="2"/>
    </font>
    <font>
      <b/>
      <sz val="16"/>
      <color theme="9" tint="-0.4999699890613556"/>
      <name val="Calibri"/>
      <family val="2"/>
    </font>
    <font>
      <b/>
      <sz val="16"/>
      <color theme="1"/>
      <name val="Calibri"/>
      <family val="2"/>
    </font>
    <font>
      <u val="single"/>
      <sz val="16"/>
      <color theme="10"/>
      <name val="Calibri"/>
      <family val="2"/>
    </font>
    <font>
      <b/>
      <u val="single"/>
      <sz val="12"/>
      <color theme="1"/>
      <name val="Calibri"/>
      <family val="2"/>
    </font>
    <font>
      <sz val="12"/>
      <color theme="1"/>
      <name val="Calibri"/>
      <family val="2"/>
    </font>
    <font>
      <b/>
      <sz val="12"/>
      <color theme="1"/>
      <name val="Calibri"/>
      <family val="2"/>
    </font>
    <font>
      <sz val="11"/>
      <color rgb="FF000000"/>
      <name val="Verdana"/>
      <family val="2"/>
    </font>
    <font>
      <sz val="12"/>
      <color rgb="FFFF0000"/>
      <name val="Calibri"/>
      <family val="2"/>
    </font>
    <font>
      <b/>
      <i/>
      <sz val="12"/>
      <color theme="1"/>
      <name val="Calibri"/>
      <family val="2"/>
    </font>
    <font>
      <sz val="14"/>
      <color rgb="FF717171"/>
      <name val="Arial"/>
      <family val="2"/>
    </font>
    <font>
      <sz val="8"/>
      <color rgb="FF033B96"/>
      <name val="Lato"/>
      <family val="2"/>
    </font>
    <font>
      <sz val="8"/>
      <color rgb="FF333333"/>
      <name val="Work Sans"/>
      <family val="0"/>
    </font>
    <font>
      <sz val="16"/>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
      <left style="medium"/>
      <right/>
      <top/>
      <bottom style="medium"/>
    </border>
    <border>
      <left/>
      <right style="thin"/>
      <top/>
      <bottom style="medium"/>
    </border>
    <border>
      <left style="thin"/>
      <right style="medium"/>
      <top/>
      <bottom style="medium"/>
    </border>
    <border>
      <left/>
      <right style="medium"/>
      <top/>
      <bottom style="medium"/>
    </border>
    <border>
      <left/>
      <right/>
      <top style="medium"/>
      <bottom style="medium"/>
    </border>
    <border>
      <left/>
      <right/>
      <top/>
      <bottom style="thin"/>
    </border>
    <border>
      <left>
        <color indexed="63"/>
      </left>
      <right style="thin"/>
      <top style="thin"/>
      <bottom style="thin"/>
    </border>
    <border>
      <left/>
      <right style="thin"/>
      <top style="thin"/>
      <bottom style="medium"/>
    </border>
    <border>
      <left style="medium"/>
      <right/>
      <top/>
      <bottom style="thin"/>
    </border>
    <border>
      <left/>
      <right style="thin"/>
      <top/>
      <bottom style="thin"/>
    </border>
    <border>
      <left style="medium"/>
      <right/>
      <top style="thin"/>
      <bottom style="medium"/>
    </border>
    <border>
      <left/>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01">
    <xf numFmtId="0" fontId="0" fillId="0" borderId="0" xfId="0" applyFont="1" applyAlignment="1">
      <alignment/>
    </xf>
    <xf numFmtId="0" fontId="2" fillId="0" borderId="0" xfId="0" applyNumberFormat="1" applyFont="1" applyFill="1" applyBorder="1" applyAlignment="1">
      <alignment/>
    </xf>
    <xf numFmtId="0" fontId="0" fillId="0" borderId="10" xfId="0" applyNumberFormat="1" applyBorder="1" applyAlignment="1" quotePrefix="1">
      <alignment/>
    </xf>
    <xf numFmtId="43" fontId="0" fillId="0" borderId="0" xfId="42" applyFont="1" applyFill="1" applyAlignment="1">
      <alignment/>
    </xf>
    <xf numFmtId="43" fontId="0" fillId="0" borderId="0" xfId="42" applyFont="1" applyFill="1" applyAlignment="1">
      <alignment/>
    </xf>
    <xf numFmtId="43" fontId="86" fillId="0" borderId="0" xfId="42" applyFont="1" applyFill="1" applyAlignment="1">
      <alignment horizontal="center"/>
    </xf>
    <xf numFmtId="43" fontId="0" fillId="0" borderId="0" xfId="42" applyFont="1" applyFill="1" applyBorder="1" applyAlignment="1" quotePrefix="1">
      <alignment/>
    </xf>
    <xf numFmtId="43" fontId="0" fillId="0" borderId="10" xfId="42" applyFont="1" applyFill="1" applyBorder="1" applyAlignment="1">
      <alignment/>
    </xf>
    <xf numFmtId="43" fontId="0" fillId="0" borderId="0" xfId="42" applyFont="1" applyFill="1" applyBorder="1" applyAlignment="1">
      <alignment/>
    </xf>
    <xf numFmtId="43" fontId="87" fillId="0" borderId="0" xfId="42" applyFont="1" applyFill="1" applyAlignment="1">
      <alignment/>
    </xf>
    <xf numFmtId="0" fontId="87" fillId="0" borderId="0" xfId="0" applyNumberFormat="1" applyFont="1" applyFill="1" applyBorder="1" applyAlignment="1">
      <alignment/>
    </xf>
    <xf numFmtId="167" fontId="87" fillId="0" borderId="10" xfId="42" applyNumberFormat="1" applyFont="1" applyBorder="1" applyAlignment="1">
      <alignment/>
    </xf>
    <xf numFmtId="0" fontId="87" fillId="0" borderId="10" xfId="0" applyNumberFormat="1" applyFont="1" applyBorder="1" applyAlignment="1">
      <alignment/>
    </xf>
    <xf numFmtId="0" fontId="87" fillId="0" borderId="10" xfId="0" applyNumberFormat="1" applyFont="1" applyBorder="1" applyAlignment="1" quotePrefix="1">
      <alignment/>
    </xf>
    <xf numFmtId="43" fontId="87" fillId="0" borderId="0" xfId="42" applyFont="1" applyFill="1" applyBorder="1" applyAlignment="1">
      <alignment/>
    </xf>
    <xf numFmtId="43" fontId="88" fillId="0" borderId="0" xfId="42" applyFont="1" applyFill="1" applyBorder="1" applyAlignment="1">
      <alignment wrapText="1"/>
    </xf>
    <xf numFmtId="43" fontId="89" fillId="0" borderId="0" xfId="42" applyFont="1" applyFill="1" applyAlignment="1">
      <alignment/>
    </xf>
    <xf numFmtId="43" fontId="90" fillId="0" borderId="0" xfId="42" applyFont="1" applyFill="1" applyBorder="1" applyAlignment="1">
      <alignment wrapText="1"/>
    </xf>
    <xf numFmtId="43" fontId="89" fillId="0" borderId="10" xfId="42" applyFont="1" applyFill="1" applyBorder="1" applyAlignment="1">
      <alignment/>
    </xf>
    <xf numFmtId="43" fontId="89" fillId="0" borderId="11" xfId="42" applyFont="1" applyFill="1" applyBorder="1" applyAlignment="1">
      <alignment/>
    </xf>
    <xf numFmtId="43" fontId="89" fillId="0" borderId="12" xfId="42" applyFont="1" applyFill="1" applyBorder="1" applyAlignment="1">
      <alignment/>
    </xf>
    <xf numFmtId="43" fontId="2" fillId="0" borderId="0" xfId="42" applyFont="1" applyFill="1" applyBorder="1" applyAlignment="1">
      <alignment/>
    </xf>
    <xf numFmtId="43" fontId="89" fillId="0" borderId="0" xfId="42" applyFont="1" applyFill="1" applyBorder="1" applyAlignment="1">
      <alignment horizontal="center"/>
    </xf>
    <xf numFmtId="43" fontId="89" fillId="0" borderId="0" xfId="42" applyFont="1" applyFill="1" applyBorder="1" applyAlignment="1">
      <alignment/>
    </xf>
    <xf numFmtId="43" fontId="91" fillId="0" borderId="0" xfId="42" applyFont="1" applyFill="1" applyBorder="1" applyAlignment="1">
      <alignment/>
    </xf>
    <xf numFmtId="43" fontId="88" fillId="0" borderId="0" xfId="42" applyFont="1" applyFill="1" applyAlignment="1">
      <alignment/>
    </xf>
    <xf numFmtId="43" fontId="90" fillId="0" borderId="13" xfId="42" applyFont="1" applyFill="1" applyBorder="1" applyAlignment="1">
      <alignment/>
    </xf>
    <xf numFmtId="43" fontId="90" fillId="0" borderId="14" xfId="42" applyFont="1" applyFill="1" applyBorder="1" applyAlignment="1">
      <alignment/>
    </xf>
    <xf numFmtId="43" fontId="90" fillId="0" borderId="15" xfId="42" applyFont="1" applyFill="1" applyBorder="1" applyAlignment="1">
      <alignment/>
    </xf>
    <xf numFmtId="43" fontId="90" fillId="0" borderId="0" xfId="42" applyFont="1" applyFill="1" applyBorder="1" applyAlignment="1">
      <alignment/>
    </xf>
    <xf numFmtId="43" fontId="0" fillId="0" borderId="0" xfId="42" applyFont="1" applyFill="1" applyAlignment="1">
      <alignment/>
    </xf>
    <xf numFmtId="43" fontId="92" fillId="0" borderId="0" xfId="42" applyFont="1" applyFill="1" applyBorder="1" applyAlignment="1">
      <alignment/>
    </xf>
    <xf numFmtId="43" fontId="92" fillId="0" borderId="0" xfId="42" applyFont="1" applyFill="1" applyAlignment="1">
      <alignment/>
    </xf>
    <xf numFmtId="43" fontId="47" fillId="0" borderId="0" xfId="42" applyFont="1" applyFill="1" applyAlignment="1">
      <alignment horizontal="center"/>
    </xf>
    <xf numFmtId="43" fontId="0" fillId="0" borderId="0" xfId="42" applyFont="1" applyFill="1" applyBorder="1" applyAlignment="1">
      <alignment/>
    </xf>
    <xf numFmtId="43" fontId="93" fillId="0" borderId="16" xfId="42" applyFont="1" applyFill="1" applyBorder="1" applyAlignment="1">
      <alignment horizontal="right"/>
    </xf>
    <xf numFmtId="43" fontId="87" fillId="0" borderId="17" xfId="42" applyFont="1" applyFill="1" applyBorder="1" applyAlignment="1">
      <alignment/>
    </xf>
    <xf numFmtId="43" fontId="87" fillId="0" borderId="18" xfId="42" applyFont="1" applyFill="1" applyBorder="1" applyAlignment="1">
      <alignment/>
    </xf>
    <xf numFmtId="43" fontId="93" fillId="0" borderId="19" xfId="42" applyFont="1" applyFill="1" applyBorder="1" applyAlignment="1">
      <alignment horizontal="right"/>
    </xf>
    <xf numFmtId="43" fontId="87" fillId="0" borderId="20" xfId="42" applyFont="1" applyFill="1" applyBorder="1" applyAlignment="1">
      <alignment/>
    </xf>
    <xf numFmtId="43" fontId="87" fillId="0" borderId="21" xfId="42" applyFont="1" applyFill="1" applyBorder="1" applyAlignment="1">
      <alignment/>
    </xf>
    <xf numFmtId="43" fontId="47" fillId="0" borderId="10" xfId="42" applyFont="1" applyFill="1" applyBorder="1" applyAlignment="1">
      <alignment/>
    </xf>
    <xf numFmtId="40" fontId="47" fillId="0" borderId="10" xfId="42" applyNumberFormat="1" applyFont="1" applyFill="1" applyBorder="1" applyAlignment="1" quotePrefix="1">
      <alignment/>
    </xf>
    <xf numFmtId="43" fontId="86" fillId="0" borderId="0" xfId="42" applyFont="1" applyFill="1" applyBorder="1" applyAlignment="1">
      <alignment horizontal="center"/>
    </xf>
    <xf numFmtId="43" fontId="0" fillId="0" borderId="0" xfId="42" applyFont="1" applyFill="1" applyAlignment="1">
      <alignment/>
    </xf>
    <xf numFmtId="43" fontId="90" fillId="0" borderId="0" xfId="42" applyFont="1" applyFill="1" applyBorder="1" applyAlignment="1">
      <alignment horizontal="right" wrapText="1"/>
    </xf>
    <xf numFmtId="43" fontId="94" fillId="0" borderId="0" xfId="42" applyFont="1" applyFill="1" applyAlignment="1">
      <alignment/>
    </xf>
    <xf numFmtId="0" fontId="0" fillId="0" borderId="0" xfId="0" applyAlignment="1">
      <alignment horizontal="center"/>
    </xf>
    <xf numFmtId="0" fontId="95" fillId="0" borderId="0" xfId="0" applyFont="1" applyAlignment="1">
      <alignment/>
    </xf>
    <xf numFmtId="0" fontId="96" fillId="0" borderId="0" xfId="0" applyFont="1" applyAlignment="1">
      <alignment wrapText="1"/>
    </xf>
    <xf numFmtId="0" fontId="96" fillId="0" borderId="0" xfId="0" applyFont="1" applyAlignment="1">
      <alignment horizontal="left" wrapText="1"/>
    </xf>
    <xf numFmtId="0" fontId="97" fillId="0" borderId="0" xfId="0" applyFont="1" applyAlignment="1">
      <alignment horizontal="center"/>
    </xf>
    <xf numFmtId="0" fontId="98" fillId="0" borderId="0" xfId="0" applyFont="1" applyAlignment="1">
      <alignment/>
    </xf>
    <xf numFmtId="0" fontId="99" fillId="0" borderId="0" xfId="0" applyFont="1" applyAlignment="1">
      <alignment horizontal="left" vertical="center"/>
    </xf>
    <xf numFmtId="0" fontId="100" fillId="0" borderId="0" xfId="0" applyFont="1" applyAlignment="1">
      <alignment/>
    </xf>
    <xf numFmtId="0" fontId="98" fillId="0" borderId="10" xfId="0" applyFont="1" applyBorder="1" applyAlignment="1">
      <alignment/>
    </xf>
    <xf numFmtId="0" fontId="98" fillId="0" borderId="10" xfId="0" applyFont="1" applyBorder="1" applyAlignment="1">
      <alignment wrapText="1"/>
    </xf>
    <xf numFmtId="0" fontId="98" fillId="0" borderId="22" xfId="0" applyFont="1" applyBorder="1" applyAlignment="1">
      <alignment/>
    </xf>
    <xf numFmtId="0" fontId="98" fillId="0" borderId="0" xfId="0" applyFont="1" applyFill="1" applyAlignment="1">
      <alignment/>
    </xf>
    <xf numFmtId="2" fontId="101" fillId="0" borderId="23" xfId="0" applyNumberFormat="1" applyFont="1" applyBorder="1" applyAlignment="1">
      <alignment horizontal="center" wrapText="1"/>
    </xf>
    <xf numFmtId="0" fontId="100" fillId="0" borderId="24" xfId="0" applyFont="1" applyBorder="1" applyAlignment="1">
      <alignment/>
    </xf>
    <xf numFmtId="0" fontId="100" fillId="0" borderId="25" xfId="0" applyFont="1" applyBorder="1" applyAlignment="1">
      <alignment/>
    </xf>
    <xf numFmtId="0" fontId="102" fillId="0" borderId="11" xfId="0" applyFont="1" applyBorder="1" applyAlignment="1">
      <alignment horizontal="center"/>
    </xf>
    <xf numFmtId="43" fontId="47" fillId="0" borderId="0" xfId="42" applyFont="1" applyFill="1" applyBorder="1" applyAlignment="1">
      <alignment horizontal="center"/>
    </xf>
    <xf numFmtId="0" fontId="98" fillId="0" borderId="0" xfId="0" applyFont="1" applyAlignment="1" applyProtection="1">
      <alignment/>
      <protection locked="0"/>
    </xf>
    <xf numFmtId="0" fontId="98" fillId="33" borderId="19" xfId="0" applyFont="1" applyFill="1" applyBorder="1" applyAlignment="1" applyProtection="1">
      <alignment/>
      <protection locked="0"/>
    </xf>
    <xf numFmtId="0" fontId="98" fillId="33" borderId="20" xfId="0" applyFont="1" applyFill="1" applyBorder="1" applyAlignment="1" applyProtection="1">
      <alignment/>
      <protection locked="0"/>
    </xf>
    <xf numFmtId="165" fontId="103" fillId="0" borderId="0" xfId="0" applyNumberFormat="1" applyFont="1" applyFill="1" applyBorder="1" applyAlignment="1" applyProtection="1" quotePrefix="1">
      <alignment/>
      <protection locked="0"/>
    </xf>
    <xf numFmtId="0" fontId="98" fillId="33" borderId="0" xfId="0" applyFont="1" applyFill="1" applyBorder="1" applyAlignment="1" applyProtection="1">
      <alignment/>
      <protection locked="0"/>
    </xf>
    <xf numFmtId="0" fontId="103" fillId="33" borderId="0" xfId="0" applyFont="1" applyFill="1" applyBorder="1" applyAlignment="1" applyProtection="1">
      <alignment/>
      <protection locked="0"/>
    </xf>
    <xf numFmtId="0" fontId="104" fillId="33" borderId="0" xfId="53" applyFont="1" applyFill="1" applyBorder="1" applyAlignment="1" applyProtection="1">
      <alignment/>
      <protection locked="0"/>
    </xf>
    <xf numFmtId="0" fontId="98" fillId="33" borderId="0" xfId="0" applyFont="1" applyFill="1" applyBorder="1" applyAlignment="1" applyProtection="1">
      <alignment/>
      <protection locked="0"/>
    </xf>
    <xf numFmtId="0" fontId="103" fillId="33" borderId="0" xfId="0" applyFont="1" applyFill="1" applyBorder="1" applyAlignment="1" applyProtection="1">
      <alignment horizontal="left"/>
      <protection locked="0"/>
    </xf>
    <xf numFmtId="8" fontId="98" fillId="33" borderId="25" xfId="0" applyNumberFormat="1" applyFont="1" applyFill="1" applyBorder="1" applyAlignment="1" applyProtection="1">
      <alignment horizontal="left"/>
      <protection locked="0"/>
    </xf>
    <xf numFmtId="164" fontId="98" fillId="33" borderId="25" xfId="0" applyNumberFormat="1" applyFont="1" applyFill="1" applyBorder="1" applyAlignment="1" applyProtection="1">
      <alignment horizontal="right"/>
      <protection locked="0"/>
    </xf>
    <xf numFmtId="164" fontId="98" fillId="0" borderId="0" xfId="0" applyNumberFormat="1" applyFont="1" applyAlignment="1" applyProtection="1">
      <alignment/>
      <protection locked="0"/>
    </xf>
    <xf numFmtId="8" fontId="98" fillId="34" borderId="15" xfId="0" applyNumberFormat="1" applyFont="1" applyFill="1" applyBorder="1" applyAlignment="1" applyProtection="1">
      <alignment horizontal="left"/>
      <protection locked="0"/>
    </xf>
    <xf numFmtId="164" fontId="98" fillId="34" borderId="15" xfId="0" applyNumberFormat="1" applyFont="1" applyFill="1" applyBorder="1" applyAlignment="1" applyProtection="1">
      <alignment horizontal="right"/>
      <protection locked="0"/>
    </xf>
    <xf numFmtId="164" fontId="98" fillId="33" borderId="26" xfId="0" applyNumberFormat="1" applyFont="1" applyFill="1" applyBorder="1" applyAlignment="1" applyProtection="1">
      <alignment horizontal="left"/>
      <protection locked="0"/>
    </xf>
    <xf numFmtId="164" fontId="98" fillId="34" borderId="15" xfId="0" applyNumberFormat="1" applyFont="1" applyFill="1" applyBorder="1" applyAlignment="1" applyProtection="1">
      <alignment horizontal="left"/>
      <protection locked="0"/>
    </xf>
    <xf numFmtId="164" fontId="98" fillId="0" borderId="26" xfId="0" applyNumberFormat="1" applyFont="1" applyFill="1" applyBorder="1" applyAlignment="1" applyProtection="1">
      <alignment horizontal="left"/>
      <protection locked="0"/>
    </xf>
    <xf numFmtId="164" fontId="98" fillId="33" borderId="26" xfId="0" applyNumberFormat="1" applyFont="1" applyFill="1" applyBorder="1" applyAlignment="1" applyProtection="1">
      <alignment horizontal="right"/>
      <protection locked="0"/>
    </xf>
    <xf numFmtId="164" fontId="98" fillId="0" borderId="26" xfId="0" applyNumberFormat="1" applyFont="1" applyFill="1" applyBorder="1" applyAlignment="1" applyProtection="1">
      <alignment horizontal="right"/>
      <protection locked="0"/>
    </xf>
    <xf numFmtId="164" fontId="98" fillId="33" borderId="25" xfId="0" applyNumberFormat="1" applyFont="1" applyFill="1" applyBorder="1" applyAlignment="1" applyProtection="1">
      <alignment horizontal="left"/>
      <protection locked="0"/>
    </xf>
    <xf numFmtId="0" fontId="98" fillId="35" borderId="19" xfId="0" applyFont="1" applyFill="1" applyBorder="1" applyAlignment="1" applyProtection="1">
      <alignment/>
      <protection locked="0"/>
    </xf>
    <xf numFmtId="0" fontId="98" fillId="33" borderId="27" xfId="0" applyFont="1" applyFill="1" applyBorder="1" applyAlignment="1" applyProtection="1">
      <alignment/>
      <protection locked="0"/>
    </xf>
    <xf numFmtId="0" fontId="103" fillId="33" borderId="28" xfId="0" applyFont="1" applyFill="1" applyBorder="1" applyAlignment="1" applyProtection="1">
      <alignment horizontal="right"/>
      <protection locked="0"/>
    </xf>
    <xf numFmtId="164" fontId="103" fillId="33" borderId="29" xfId="0" applyNumberFormat="1" applyFont="1" applyFill="1" applyBorder="1" applyAlignment="1" applyProtection="1">
      <alignment horizontal="left"/>
      <protection locked="0"/>
    </xf>
    <xf numFmtId="0" fontId="98" fillId="35" borderId="0" xfId="0" applyFont="1" applyFill="1" applyBorder="1" applyAlignment="1" applyProtection="1">
      <alignment/>
      <protection locked="0"/>
    </xf>
    <xf numFmtId="164" fontId="103" fillId="33" borderId="29" xfId="0" applyNumberFormat="1" applyFont="1" applyFill="1" applyBorder="1" applyAlignment="1" applyProtection="1">
      <alignment horizontal="right"/>
      <protection locked="0"/>
    </xf>
    <xf numFmtId="0" fontId="98" fillId="35" borderId="20" xfId="0" applyFont="1" applyFill="1" applyBorder="1" applyAlignment="1" applyProtection="1">
      <alignment/>
      <protection locked="0"/>
    </xf>
    <xf numFmtId="0" fontId="98" fillId="35" borderId="27" xfId="0" applyFont="1" applyFill="1" applyBorder="1" applyAlignment="1" applyProtection="1">
      <alignment/>
      <protection locked="0"/>
    </xf>
    <xf numFmtId="0" fontId="98" fillId="35" borderId="21" xfId="0" applyFont="1" applyFill="1" applyBorder="1" applyAlignment="1" applyProtection="1">
      <alignment/>
      <protection locked="0"/>
    </xf>
    <xf numFmtId="0" fontId="98" fillId="35" borderId="30" xfId="0" applyFont="1" applyFill="1" applyBorder="1" applyAlignment="1" applyProtection="1">
      <alignment/>
      <protection locked="0"/>
    </xf>
    <xf numFmtId="0" fontId="98" fillId="0" borderId="19" xfId="0" applyFont="1" applyBorder="1" applyAlignment="1" applyProtection="1">
      <alignment/>
      <protection locked="0"/>
    </xf>
    <xf numFmtId="0" fontId="98" fillId="33" borderId="0" xfId="0" applyFont="1" applyFill="1" applyBorder="1" applyAlignment="1" applyProtection="1">
      <alignment horizontal="left"/>
      <protection locked="0"/>
    </xf>
    <xf numFmtId="0" fontId="98" fillId="0" borderId="27" xfId="0" applyFont="1" applyBorder="1" applyAlignment="1" applyProtection="1">
      <alignment/>
      <protection locked="0"/>
    </xf>
    <xf numFmtId="0" fontId="98" fillId="33" borderId="21" xfId="0" applyFont="1" applyFill="1" applyBorder="1" applyAlignment="1" applyProtection="1">
      <alignment/>
      <protection locked="0"/>
    </xf>
    <xf numFmtId="0" fontId="103" fillId="33" borderId="21" xfId="0" applyFont="1" applyFill="1" applyBorder="1" applyAlignment="1" applyProtection="1">
      <alignment horizontal="center"/>
      <protection locked="0"/>
    </xf>
    <xf numFmtId="0" fontId="98" fillId="33" borderId="30" xfId="0" applyFont="1" applyFill="1" applyBorder="1" applyAlignment="1" applyProtection="1">
      <alignment/>
      <protection locked="0"/>
    </xf>
    <xf numFmtId="0" fontId="47" fillId="0" borderId="10" xfId="0" applyNumberFormat="1" applyFont="1" applyBorder="1" applyAlignment="1" quotePrefix="1">
      <alignment/>
    </xf>
    <xf numFmtId="0" fontId="47" fillId="0" borderId="10" xfId="0" applyNumberFormat="1" applyFont="1" applyBorder="1" applyAlignment="1">
      <alignment/>
    </xf>
    <xf numFmtId="43" fontId="0" fillId="0" borderId="0" xfId="42" applyFont="1" applyFill="1" applyAlignment="1">
      <alignment/>
    </xf>
    <xf numFmtId="43" fontId="0" fillId="0" borderId="16" xfId="42" applyFont="1" applyFill="1" applyBorder="1" applyAlignment="1">
      <alignment/>
    </xf>
    <xf numFmtId="43" fontId="0" fillId="0" borderId="17" xfId="42" applyFont="1" applyFill="1" applyBorder="1" applyAlignment="1">
      <alignment/>
    </xf>
    <xf numFmtId="0" fontId="0" fillId="0" borderId="17" xfId="0" applyFill="1" applyBorder="1" applyAlignment="1">
      <alignment/>
    </xf>
    <xf numFmtId="43" fontId="0" fillId="0" borderId="17" xfId="42" applyFont="1" applyFill="1" applyBorder="1" applyAlignment="1">
      <alignment horizontal="center" wrapText="1"/>
    </xf>
    <xf numFmtId="43" fontId="86" fillId="0" borderId="17" xfId="42" applyFont="1" applyFill="1" applyBorder="1" applyAlignment="1">
      <alignment horizontal="center"/>
    </xf>
    <xf numFmtId="43" fontId="0" fillId="0" borderId="17" xfId="42" applyFont="1" applyFill="1" applyBorder="1" applyAlignment="1">
      <alignment horizontal="center"/>
    </xf>
    <xf numFmtId="43" fontId="47" fillId="0" borderId="17" xfId="42" applyFont="1" applyFill="1" applyBorder="1" applyAlignment="1">
      <alignment horizontal="center" wrapText="1"/>
    </xf>
    <xf numFmtId="0" fontId="0" fillId="0" borderId="19" xfId="0" applyNumberFormat="1" applyFill="1" applyBorder="1" applyAlignment="1">
      <alignment/>
    </xf>
    <xf numFmtId="166" fontId="0" fillId="0" borderId="11" xfId="0" applyNumberFormat="1" applyBorder="1" applyAlignment="1">
      <alignment/>
    </xf>
    <xf numFmtId="166" fontId="0" fillId="0" borderId="11" xfId="0" applyNumberFormat="1" applyFill="1" applyBorder="1" applyAlignment="1">
      <alignment/>
    </xf>
    <xf numFmtId="166" fontId="0" fillId="0" borderId="11" xfId="0" applyNumberFormat="1" applyFill="1" applyBorder="1" applyAlignment="1" quotePrefix="1">
      <alignment/>
    </xf>
    <xf numFmtId="166" fontId="0" fillId="0" borderId="11" xfId="0" applyNumberFormat="1" applyBorder="1" applyAlignment="1" quotePrefix="1">
      <alignment/>
    </xf>
    <xf numFmtId="43" fontId="88" fillId="0" borderId="27" xfId="42" applyFont="1" applyFill="1" applyBorder="1" applyAlignment="1">
      <alignment/>
    </xf>
    <xf numFmtId="43" fontId="91" fillId="0" borderId="21" xfId="42" applyFont="1" applyFill="1" applyBorder="1" applyAlignment="1">
      <alignment/>
    </xf>
    <xf numFmtId="43" fontId="88" fillId="0" borderId="21" xfId="42" applyFont="1" applyFill="1" applyBorder="1" applyAlignment="1">
      <alignment/>
    </xf>
    <xf numFmtId="0" fontId="104" fillId="0" borderId="12" xfId="53" applyFont="1" applyBorder="1" applyAlignment="1" applyProtection="1">
      <alignment wrapText="1"/>
      <protection/>
    </xf>
    <xf numFmtId="0" fontId="98" fillId="0" borderId="12" xfId="0" applyFont="1" applyBorder="1" applyAlignment="1">
      <alignment wrapText="1"/>
    </xf>
    <xf numFmtId="0" fontId="13" fillId="0" borderId="12" xfId="0" applyFont="1" applyBorder="1" applyAlignment="1">
      <alignment wrapText="1"/>
    </xf>
    <xf numFmtId="8" fontId="98" fillId="33" borderId="25" xfId="0" applyNumberFormat="1" applyFont="1" applyFill="1" applyBorder="1" applyAlignment="1" applyProtection="1">
      <alignment horizontal="right"/>
      <protection locked="0"/>
    </xf>
    <xf numFmtId="43" fontId="0" fillId="36" borderId="17" xfId="42" applyFont="1" applyFill="1" applyBorder="1" applyAlignment="1">
      <alignment wrapText="1"/>
    </xf>
    <xf numFmtId="43" fontId="0" fillId="0" borderId="17" xfId="42" applyFont="1" applyFill="1" applyBorder="1" applyAlignment="1">
      <alignment/>
    </xf>
    <xf numFmtId="0" fontId="98" fillId="33" borderId="17" xfId="0" applyFont="1" applyFill="1" applyBorder="1" applyAlignment="1" applyProtection="1">
      <alignment/>
      <protection locked="0"/>
    </xf>
    <xf numFmtId="0" fontId="98" fillId="35" borderId="31" xfId="0" applyFont="1" applyFill="1" applyBorder="1" applyAlignment="1" applyProtection="1">
      <alignment/>
      <protection locked="0"/>
    </xf>
    <xf numFmtId="0" fontId="98" fillId="0" borderId="12" xfId="0" applyFont="1" applyFill="1" applyBorder="1" applyAlignment="1">
      <alignment wrapText="1"/>
    </xf>
    <xf numFmtId="43" fontId="0" fillId="0" borderId="27" xfId="42" applyFont="1" applyFill="1" applyBorder="1" applyAlignment="1">
      <alignment/>
    </xf>
    <xf numFmtId="43" fontId="92" fillId="0" borderId="30" xfId="42" applyFont="1" applyFill="1" applyBorder="1" applyAlignment="1">
      <alignment/>
    </xf>
    <xf numFmtId="0" fontId="47" fillId="0" borderId="10" xfId="0" applyNumberFormat="1" applyFont="1" applyFill="1" applyBorder="1" applyAlignment="1" quotePrefix="1">
      <alignment/>
    </xf>
    <xf numFmtId="43" fontId="92" fillId="0" borderId="0" xfId="42" applyNumberFormat="1" applyFont="1" applyFill="1" applyBorder="1" applyAlignment="1">
      <alignment/>
    </xf>
    <xf numFmtId="8" fontId="92" fillId="0" borderId="0" xfId="42" applyNumberFormat="1" applyFont="1" applyFill="1" applyAlignment="1">
      <alignment/>
    </xf>
    <xf numFmtId="0" fontId="105" fillId="0" borderId="0" xfId="0" applyFont="1" applyAlignment="1">
      <alignment/>
    </xf>
    <xf numFmtId="0" fontId="105" fillId="0" borderId="0" xfId="0" applyFont="1" applyAlignment="1">
      <alignment horizontal="left"/>
    </xf>
    <xf numFmtId="164" fontId="105" fillId="0" borderId="0" xfId="0" applyNumberFormat="1" applyFont="1" applyAlignment="1">
      <alignment/>
    </xf>
    <xf numFmtId="0" fontId="106" fillId="0" borderId="0" xfId="0" applyFont="1" applyAlignment="1">
      <alignment/>
    </xf>
    <xf numFmtId="0" fontId="107" fillId="0" borderId="0" xfId="0" applyFont="1" applyAlignment="1">
      <alignment wrapText="1"/>
    </xf>
    <xf numFmtId="0" fontId="108" fillId="0" borderId="0" xfId="0" applyFont="1" applyAlignment="1">
      <alignment/>
    </xf>
    <xf numFmtId="173" fontId="106" fillId="0" borderId="0" xfId="0" applyNumberFormat="1" applyFont="1" applyAlignment="1">
      <alignment horizontal="left"/>
    </xf>
    <xf numFmtId="164" fontId="106" fillId="0" borderId="0" xfId="0" applyNumberFormat="1" applyFont="1" applyAlignment="1">
      <alignment/>
    </xf>
    <xf numFmtId="40" fontId="106" fillId="0" borderId="0" xfId="0" applyNumberFormat="1" applyFont="1" applyAlignment="1">
      <alignment/>
    </xf>
    <xf numFmtId="0" fontId="106" fillId="0" borderId="32" xfId="0" applyFont="1" applyBorder="1" applyAlignment="1">
      <alignment/>
    </xf>
    <xf numFmtId="173" fontId="106" fillId="0" borderId="32" xfId="0" applyNumberFormat="1" applyFont="1" applyBorder="1" applyAlignment="1">
      <alignment horizontal="left"/>
    </xf>
    <xf numFmtId="164" fontId="106" fillId="0" borderId="32" xfId="0" applyNumberFormat="1" applyFont="1" applyBorder="1" applyAlignment="1">
      <alignment/>
    </xf>
    <xf numFmtId="164" fontId="107" fillId="0" borderId="0" xfId="0" applyNumberFormat="1" applyFont="1" applyAlignment="1">
      <alignment/>
    </xf>
    <xf numFmtId="0" fontId="106" fillId="0" borderId="0" xfId="0" applyFont="1" applyAlignment="1">
      <alignment horizontal="left"/>
    </xf>
    <xf numFmtId="8" fontId="106" fillId="0" borderId="0" xfId="0" applyNumberFormat="1" applyFont="1" applyAlignment="1">
      <alignment/>
    </xf>
    <xf numFmtId="164" fontId="109" fillId="0" borderId="0" xfId="0" applyNumberFormat="1" applyFont="1" applyAlignment="1">
      <alignment/>
    </xf>
    <xf numFmtId="0" fontId="110" fillId="0" borderId="0" xfId="0" applyFont="1" applyAlignment="1">
      <alignment/>
    </xf>
    <xf numFmtId="0" fontId="106" fillId="0" borderId="0" xfId="0" applyFont="1" applyAlignment="1">
      <alignment wrapText="1"/>
    </xf>
    <xf numFmtId="0" fontId="106" fillId="0" borderId="0" xfId="0" applyFont="1" applyAlignment="1">
      <alignment horizontal="center" wrapText="1"/>
    </xf>
    <xf numFmtId="0" fontId="106" fillId="0" borderId="0" xfId="0" applyFont="1" applyAlignment="1">
      <alignment horizontal="center"/>
    </xf>
    <xf numFmtId="40" fontId="106" fillId="0" borderId="32" xfId="0" applyNumberFormat="1" applyFont="1" applyBorder="1" applyAlignment="1">
      <alignment/>
    </xf>
    <xf numFmtId="40" fontId="107" fillId="0" borderId="0" xfId="0" applyNumberFormat="1" applyFont="1" applyAlignment="1">
      <alignment/>
    </xf>
    <xf numFmtId="0" fontId="111" fillId="0" borderId="0" xfId="0" applyFont="1" applyAlignment="1">
      <alignment/>
    </xf>
    <xf numFmtId="0" fontId="78" fillId="0" borderId="0" xfId="53" applyAlignment="1" applyProtection="1">
      <alignment/>
      <protection/>
    </xf>
    <xf numFmtId="0" fontId="112" fillId="0" borderId="0" xfId="0" applyFont="1" applyAlignment="1">
      <alignment/>
    </xf>
    <xf numFmtId="0" fontId="113" fillId="0" borderId="0" xfId="0" applyFont="1" applyAlignment="1">
      <alignment/>
    </xf>
    <xf numFmtId="43" fontId="0" fillId="33" borderId="0" xfId="42" applyFont="1" applyFill="1" applyBorder="1" applyAlignment="1">
      <alignment wrapText="1"/>
    </xf>
    <xf numFmtId="43" fontId="89" fillId="0" borderId="33" xfId="42" applyFont="1" applyFill="1" applyBorder="1" applyAlignment="1">
      <alignment/>
    </xf>
    <xf numFmtId="43" fontId="87" fillId="0" borderId="10" xfId="42" applyFont="1" applyFill="1" applyBorder="1" applyAlignment="1">
      <alignment/>
    </xf>
    <xf numFmtId="43" fontId="88" fillId="0" borderId="34" xfId="42" applyFont="1" applyFill="1" applyBorder="1" applyAlignment="1">
      <alignment/>
    </xf>
    <xf numFmtId="0" fontId="103" fillId="33" borderId="35" xfId="0" applyFont="1" applyFill="1" applyBorder="1" applyAlignment="1" applyProtection="1">
      <alignment horizontal="left" wrapText="1"/>
      <protection locked="0"/>
    </xf>
    <xf numFmtId="0" fontId="103" fillId="33" borderId="32" xfId="0" applyFont="1" applyFill="1" applyBorder="1" applyAlignment="1" applyProtection="1">
      <alignment horizontal="left" wrapText="1"/>
      <protection locked="0"/>
    </xf>
    <xf numFmtId="0" fontId="103" fillId="33" borderId="36" xfId="0" applyFont="1" applyFill="1" applyBorder="1" applyAlignment="1" applyProtection="1">
      <alignment horizontal="left" wrapText="1"/>
      <protection locked="0"/>
    </xf>
    <xf numFmtId="0" fontId="98" fillId="34" borderId="37" xfId="0" applyFont="1" applyFill="1" applyBorder="1" applyAlignment="1" applyProtection="1">
      <alignment horizontal="center"/>
      <protection locked="0"/>
    </xf>
    <xf numFmtId="0" fontId="98" fillId="34" borderId="38" xfId="0" applyFont="1" applyFill="1" applyBorder="1" applyAlignment="1" applyProtection="1">
      <alignment horizontal="center"/>
      <protection locked="0"/>
    </xf>
    <xf numFmtId="0" fontId="98" fillId="34" borderId="34" xfId="0" applyFont="1" applyFill="1" applyBorder="1" applyAlignment="1" applyProtection="1">
      <alignment horizontal="center"/>
      <protection locked="0"/>
    </xf>
    <xf numFmtId="0" fontId="114" fillId="34" borderId="13" xfId="0" applyFont="1" applyFill="1" applyBorder="1" applyAlignment="1" applyProtection="1">
      <alignment horizontal="center" wrapText="1"/>
      <protection locked="0"/>
    </xf>
    <xf numFmtId="0" fontId="98" fillId="34" borderId="14" xfId="0" applyFont="1" applyFill="1" applyBorder="1" applyAlignment="1" applyProtection="1">
      <alignment horizontal="center" wrapText="1"/>
      <protection locked="0"/>
    </xf>
    <xf numFmtId="0" fontId="114" fillId="34" borderId="37" xfId="0" applyFont="1" applyFill="1" applyBorder="1" applyAlignment="1" applyProtection="1">
      <alignment horizontal="center"/>
      <protection locked="0"/>
    </xf>
    <xf numFmtId="0" fontId="98" fillId="34" borderId="37" xfId="0" applyFont="1" applyFill="1" applyBorder="1" applyAlignment="1" applyProtection="1">
      <alignment horizontal="center" wrapText="1"/>
      <protection locked="0"/>
    </xf>
    <xf numFmtId="0" fontId="98" fillId="34" borderId="38" xfId="0" applyFont="1" applyFill="1" applyBorder="1" applyAlignment="1" applyProtection="1">
      <alignment horizontal="center" wrapText="1"/>
      <protection locked="0"/>
    </xf>
    <xf numFmtId="0" fontId="98" fillId="34" borderId="34" xfId="0" applyFont="1" applyFill="1" applyBorder="1" applyAlignment="1" applyProtection="1">
      <alignment horizontal="center" wrapText="1"/>
      <protection locked="0"/>
    </xf>
    <xf numFmtId="0" fontId="103" fillId="33" borderId="39" xfId="0" applyFont="1" applyFill="1" applyBorder="1" applyAlignment="1" applyProtection="1">
      <alignment horizontal="left" wrapText="1"/>
      <protection locked="0"/>
    </xf>
    <xf numFmtId="0" fontId="103" fillId="33" borderId="40" xfId="0" applyFont="1" applyFill="1" applyBorder="1" applyAlignment="1" applyProtection="1">
      <alignment horizontal="left" wrapText="1"/>
      <protection locked="0"/>
    </xf>
    <xf numFmtId="0" fontId="103" fillId="33" borderId="41" xfId="0" applyFont="1" applyFill="1" applyBorder="1" applyAlignment="1" applyProtection="1">
      <alignment horizontal="left" wrapText="1"/>
      <protection locked="0"/>
    </xf>
    <xf numFmtId="0" fontId="13" fillId="34" borderId="37" xfId="0" applyFont="1" applyFill="1" applyBorder="1" applyAlignment="1" applyProtection="1">
      <alignment horizontal="center"/>
      <protection locked="0"/>
    </xf>
    <xf numFmtId="0" fontId="13" fillId="34" borderId="38" xfId="0" applyFont="1" applyFill="1" applyBorder="1" applyAlignment="1" applyProtection="1">
      <alignment horizontal="center"/>
      <protection locked="0"/>
    </xf>
    <xf numFmtId="0" fontId="13" fillId="34" borderId="34" xfId="0" applyFont="1" applyFill="1" applyBorder="1" applyAlignment="1" applyProtection="1">
      <alignment horizontal="center"/>
      <protection locked="0"/>
    </xf>
    <xf numFmtId="0" fontId="103" fillId="33" borderId="35" xfId="0" applyFont="1" applyFill="1" applyBorder="1" applyAlignment="1" applyProtection="1">
      <alignment horizontal="left" wrapText="1"/>
      <protection locked="0"/>
    </xf>
    <xf numFmtId="0" fontId="103" fillId="33" borderId="39" xfId="0" applyFont="1" applyFill="1" applyBorder="1" applyAlignment="1" applyProtection="1">
      <alignment horizontal="left" wrapText="1"/>
      <protection locked="0"/>
    </xf>
    <xf numFmtId="0" fontId="98" fillId="34" borderId="13" xfId="0" applyFont="1" applyFill="1" applyBorder="1" applyAlignment="1" applyProtection="1">
      <alignment horizontal="center" wrapText="1"/>
      <protection locked="0"/>
    </xf>
    <xf numFmtId="0" fontId="103" fillId="0" borderId="0" xfId="0" applyFont="1" applyBorder="1" applyAlignment="1" applyProtection="1">
      <alignment horizontal="center" vertical="top" wrapText="1"/>
      <protection locked="0"/>
    </xf>
    <xf numFmtId="0" fontId="103" fillId="35" borderId="17" xfId="0" applyFont="1" applyFill="1" applyBorder="1" applyAlignment="1" applyProtection="1">
      <alignment horizontal="center"/>
      <protection locked="0"/>
    </xf>
    <xf numFmtId="0" fontId="103" fillId="35" borderId="18" xfId="0" applyFont="1" applyFill="1" applyBorder="1" applyAlignment="1" applyProtection="1">
      <alignment horizontal="center"/>
      <protection locked="0"/>
    </xf>
    <xf numFmtId="0" fontId="103" fillId="33" borderId="39" xfId="0" applyFont="1" applyFill="1" applyBorder="1" applyAlignment="1" applyProtection="1">
      <alignment horizontal="left"/>
      <protection locked="0"/>
    </xf>
    <xf numFmtId="0" fontId="103" fillId="33" borderId="40" xfId="0" applyFont="1" applyFill="1" applyBorder="1" applyAlignment="1" applyProtection="1">
      <alignment horizontal="left"/>
      <protection locked="0"/>
    </xf>
    <xf numFmtId="0" fontId="103" fillId="33" borderId="41" xfId="0" applyFont="1" applyFill="1" applyBorder="1" applyAlignment="1" applyProtection="1">
      <alignment horizontal="left"/>
      <protection locked="0"/>
    </xf>
    <xf numFmtId="0" fontId="103" fillId="36" borderId="0" xfId="0" applyFont="1" applyFill="1" applyBorder="1" applyAlignment="1" applyProtection="1">
      <alignment horizontal="left"/>
      <protection locked="0"/>
    </xf>
    <xf numFmtId="0" fontId="103" fillId="0" borderId="35" xfId="0" applyFont="1" applyFill="1" applyBorder="1" applyAlignment="1" applyProtection="1">
      <alignment horizontal="left" wrapText="1"/>
      <protection locked="0"/>
    </xf>
    <xf numFmtId="0" fontId="103" fillId="0" borderId="32" xfId="0" applyFont="1" applyFill="1" applyBorder="1" applyAlignment="1" applyProtection="1">
      <alignment horizontal="left" wrapText="1"/>
      <protection locked="0"/>
    </xf>
    <xf numFmtId="0" fontId="103" fillId="0" borderId="36" xfId="0" applyFont="1" applyFill="1" applyBorder="1" applyAlignment="1" applyProtection="1">
      <alignment horizontal="left" wrapText="1"/>
      <protection locked="0"/>
    </xf>
    <xf numFmtId="0" fontId="103" fillId="0" borderId="35" xfId="0" applyFont="1" applyFill="1" applyBorder="1" applyAlignment="1" applyProtection="1">
      <alignment horizontal="left" wrapText="1"/>
      <protection locked="0"/>
    </xf>
    <xf numFmtId="0" fontId="103" fillId="35" borderId="42" xfId="0" applyFont="1" applyFill="1" applyBorder="1" applyAlignment="1" applyProtection="1">
      <alignment horizontal="center"/>
      <protection locked="0"/>
    </xf>
    <xf numFmtId="0" fontId="103" fillId="35" borderId="31" xfId="0" applyFont="1" applyFill="1" applyBorder="1" applyAlignment="1" applyProtection="1">
      <alignment horizontal="center"/>
      <protection locked="0"/>
    </xf>
    <xf numFmtId="0" fontId="103" fillId="35" borderId="43" xfId="0" applyFont="1" applyFill="1" applyBorder="1" applyAlignment="1" applyProtection="1">
      <alignment horizontal="center"/>
      <protection locked="0"/>
    </xf>
    <xf numFmtId="43" fontId="89" fillId="0" borderId="23" xfId="42" applyFont="1" applyFill="1" applyBorder="1" applyAlignment="1">
      <alignment horizontal="center"/>
    </xf>
    <xf numFmtId="43" fontId="89" fillId="0" borderId="24" xfId="42" applyFont="1" applyFill="1" applyBorder="1" applyAlignment="1">
      <alignment horizontal="center"/>
    </xf>
    <xf numFmtId="43" fontId="89" fillId="0" borderId="25" xfId="42" applyFont="1" applyFill="1" applyBorder="1" applyAlignment="1">
      <alignment horizontal="center"/>
    </xf>
    <xf numFmtId="0" fontId="87" fillId="0" borderId="10" xfId="0" applyNumberFormat="1" applyFont="1" applyFill="1" applyBorder="1" applyAlignment="1" quotePrefix="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T\Accounting\Fiscal%20Year%202021-22\June%20July%20Payment%20Letter\June2022%20paymentreconciliation%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T\Accounting\Fiscal%20Year%202022-23\General%20Equalization%20Aid\June\AidDistribution2023_Jun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T\Accounting\Fiscal%20Year%202022-23\Open%20Enrollment\Workbooks%20Used\2022-23%20OE%20AND%20AYTW%20JUNE%20AID%20PAYMENTS%20(FINA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T\Accounting\Fiscal%20Year%202022-23\Open%20Enrollment\ActualAndProjectedAidAdjustment_6-6-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onciliation"/>
      <sheetName val="Definitions"/>
      <sheetName val="DATA"/>
      <sheetName val="OE Alt Appl Payment Adjustmt"/>
    </sheetNames>
    <sheetDataSet>
      <sheetData sheetId="2">
        <row r="2">
          <cell r="E2">
            <v>0</v>
          </cell>
          <cell r="F2">
            <v>0</v>
          </cell>
          <cell r="H2">
            <v>0</v>
          </cell>
          <cell r="I2">
            <v>0</v>
          </cell>
          <cell r="J2">
            <v>0</v>
          </cell>
          <cell r="K2">
            <v>0</v>
          </cell>
          <cell r="L2">
            <v>0</v>
          </cell>
          <cell r="M2">
            <v>0</v>
          </cell>
          <cell r="N2">
            <v>0</v>
          </cell>
          <cell r="O2">
            <v>0</v>
          </cell>
          <cell r="P2">
            <v>0</v>
          </cell>
          <cell r="Q2">
            <v>0</v>
          </cell>
          <cell r="R2">
            <v>0</v>
          </cell>
          <cell r="S2">
            <v>0</v>
          </cell>
          <cell r="U2">
            <v>0</v>
          </cell>
          <cell r="V2">
            <v>0</v>
          </cell>
          <cell r="X2">
            <v>0</v>
          </cell>
          <cell r="Y2">
            <v>0</v>
          </cell>
          <cell r="Z2">
            <v>0</v>
          </cell>
          <cell r="AA2">
            <v>0</v>
          </cell>
          <cell r="AB2">
            <v>0</v>
          </cell>
          <cell r="AC2">
            <v>0</v>
          </cell>
          <cell r="AD2">
            <v>0</v>
          </cell>
          <cell r="AE2">
            <v>0</v>
          </cell>
          <cell r="AF2">
            <v>0</v>
          </cell>
          <cell r="AG2">
            <v>0</v>
          </cell>
          <cell r="AH2">
            <v>0</v>
          </cell>
        </row>
        <row r="3">
          <cell r="E3">
            <v>0</v>
          </cell>
          <cell r="F3">
            <v>2365853</v>
          </cell>
          <cell r="H3">
            <v>818298</v>
          </cell>
          <cell r="I3">
            <v>0</v>
          </cell>
          <cell r="J3">
            <v>942071</v>
          </cell>
          <cell r="K3">
            <v>0</v>
          </cell>
          <cell r="L3">
            <v>0</v>
          </cell>
          <cell r="M3">
            <v>0</v>
          </cell>
          <cell r="N3">
            <v>25008</v>
          </cell>
          <cell r="O3">
            <v>0</v>
          </cell>
          <cell r="P3">
            <v>0</v>
          </cell>
          <cell r="Q3">
            <v>0</v>
          </cell>
          <cell r="R3">
            <v>0</v>
          </cell>
          <cell r="S3">
            <v>0</v>
          </cell>
          <cell r="U3">
            <v>0</v>
          </cell>
          <cell r="V3">
            <v>0</v>
          </cell>
          <cell r="X3">
            <v>0</v>
          </cell>
          <cell r="Y3">
            <v>0</v>
          </cell>
          <cell r="Z3">
            <v>0</v>
          </cell>
          <cell r="AA3">
            <v>0</v>
          </cell>
          <cell r="AB3">
            <v>0</v>
          </cell>
          <cell r="AC3">
            <v>0</v>
          </cell>
          <cell r="AD3">
            <v>0</v>
          </cell>
          <cell r="AE3">
            <v>0</v>
          </cell>
          <cell r="AF3">
            <v>0</v>
          </cell>
          <cell r="AG3">
            <v>0</v>
          </cell>
          <cell r="AH3">
            <v>0</v>
          </cell>
        </row>
        <row r="4">
          <cell r="E4">
            <v>0</v>
          </cell>
          <cell r="F4">
            <v>606901</v>
          </cell>
          <cell r="H4">
            <v>256375</v>
          </cell>
          <cell r="I4">
            <v>0</v>
          </cell>
          <cell r="J4">
            <v>1161815</v>
          </cell>
          <cell r="K4">
            <v>0</v>
          </cell>
          <cell r="L4">
            <v>0</v>
          </cell>
          <cell r="M4">
            <v>0</v>
          </cell>
          <cell r="N4">
            <v>26300</v>
          </cell>
          <cell r="O4">
            <v>13013</v>
          </cell>
          <cell r="P4">
            <v>0</v>
          </cell>
          <cell r="Q4">
            <v>0</v>
          </cell>
          <cell r="R4">
            <v>0</v>
          </cell>
          <cell r="S4">
            <v>0</v>
          </cell>
          <cell r="U4">
            <v>0</v>
          </cell>
          <cell r="V4">
            <v>0</v>
          </cell>
          <cell r="X4">
            <v>0</v>
          </cell>
          <cell r="Y4">
            <v>0</v>
          </cell>
          <cell r="Z4">
            <v>0</v>
          </cell>
          <cell r="AA4">
            <v>0</v>
          </cell>
          <cell r="AB4">
            <v>0</v>
          </cell>
          <cell r="AC4">
            <v>0</v>
          </cell>
          <cell r="AD4">
            <v>0</v>
          </cell>
          <cell r="AE4">
            <v>0</v>
          </cell>
          <cell r="AF4">
            <v>0</v>
          </cell>
          <cell r="AG4">
            <v>0</v>
          </cell>
          <cell r="AH4">
            <v>0</v>
          </cell>
        </row>
        <row r="5">
          <cell r="E5">
            <v>0</v>
          </cell>
          <cell r="F5">
            <v>-1103.6200000000026</v>
          </cell>
          <cell r="H5">
            <v>166124</v>
          </cell>
          <cell r="I5">
            <v>0</v>
          </cell>
          <cell r="J5">
            <v>1118591</v>
          </cell>
          <cell r="K5">
            <v>0</v>
          </cell>
          <cell r="L5">
            <v>0</v>
          </cell>
          <cell r="M5">
            <v>0</v>
          </cell>
          <cell r="N5">
            <v>0</v>
          </cell>
          <cell r="O5">
            <v>0</v>
          </cell>
          <cell r="P5">
            <v>0</v>
          </cell>
          <cell r="Q5">
            <v>8464.62</v>
          </cell>
          <cell r="R5">
            <v>0</v>
          </cell>
          <cell r="S5">
            <v>46056</v>
          </cell>
          <cell r="U5">
            <v>0</v>
          </cell>
          <cell r="V5">
            <v>0</v>
          </cell>
          <cell r="X5">
            <v>0</v>
          </cell>
          <cell r="Y5">
            <v>0</v>
          </cell>
          <cell r="Z5">
            <v>0</v>
          </cell>
          <cell r="AA5">
            <v>0</v>
          </cell>
          <cell r="AB5">
            <v>0</v>
          </cell>
          <cell r="AC5">
            <v>0</v>
          </cell>
          <cell r="AD5">
            <v>0</v>
          </cell>
          <cell r="AE5">
            <v>0</v>
          </cell>
          <cell r="AF5">
            <v>0</v>
          </cell>
          <cell r="AG5">
            <v>0</v>
          </cell>
          <cell r="AH5">
            <v>0</v>
          </cell>
        </row>
        <row r="6">
          <cell r="E6">
            <v>0</v>
          </cell>
          <cell r="F6">
            <v>1287968</v>
          </cell>
          <cell r="H6">
            <v>389924</v>
          </cell>
          <cell r="I6">
            <v>0</v>
          </cell>
          <cell r="J6">
            <v>729965</v>
          </cell>
          <cell r="K6">
            <v>0</v>
          </cell>
          <cell r="L6">
            <v>0</v>
          </cell>
          <cell r="M6">
            <v>0</v>
          </cell>
          <cell r="N6">
            <v>55476</v>
          </cell>
          <cell r="O6">
            <v>0</v>
          </cell>
          <cell r="P6">
            <v>0</v>
          </cell>
          <cell r="Q6">
            <v>0</v>
          </cell>
          <cell r="R6">
            <v>0</v>
          </cell>
          <cell r="S6">
            <v>0</v>
          </cell>
          <cell r="U6">
            <v>0</v>
          </cell>
          <cell r="V6">
            <v>0</v>
          </cell>
          <cell r="X6">
            <v>0</v>
          </cell>
          <cell r="Y6">
            <v>0</v>
          </cell>
          <cell r="Z6">
            <v>0</v>
          </cell>
          <cell r="AA6">
            <v>0</v>
          </cell>
          <cell r="AB6">
            <v>0</v>
          </cell>
          <cell r="AC6">
            <v>0</v>
          </cell>
          <cell r="AD6">
            <v>0</v>
          </cell>
          <cell r="AE6">
            <v>0</v>
          </cell>
          <cell r="AF6">
            <v>0</v>
          </cell>
          <cell r="AG6">
            <v>0</v>
          </cell>
          <cell r="AH6">
            <v>0</v>
          </cell>
        </row>
        <row r="7">
          <cell r="E7">
            <v>0</v>
          </cell>
          <cell r="F7">
            <v>546044</v>
          </cell>
          <cell r="H7">
            <v>415884</v>
          </cell>
          <cell r="I7">
            <v>0</v>
          </cell>
          <cell r="J7">
            <v>235991</v>
          </cell>
          <cell r="K7">
            <v>26026</v>
          </cell>
          <cell r="L7">
            <v>0</v>
          </cell>
          <cell r="M7">
            <v>0</v>
          </cell>
          <cell r="N7">
            <v>0</v>
          </cell>
          <cell r="O7">
            <v>0</v>
          </cell>
          <cell r="P7">
            <v>0</v>
          </cell>
          <cell r="Q7">
            <v>0</v>
          </cell>
          <cell r="R7">
            <v>0</v>
          </cell>
          <cell r="S7">
            <v>0</v>
          </cell>
          <cell r="U7">
            <v>0</v>
          </cell>
          <cell r="V7">
            <v>0</v>
          </cell>
          <cell r="X7">
            <v>0</v>
          </cell>
          <cell r="Y7">
            <v>0</v>
          </cell>
          <cell r="Z7">
            <v>0</v>
          </cell>
          <cell r="AA7">
            <v>0</v>
          </cell>
          <cell r="AB7">
            <v>0</v>
          </cell>
          <cell r="AC7">
            <v>0</v>
          </cell>
          <cell r="AD7">
            <v>0</v>
          </cell>
          <cell r="AE7">
            <v>0</v>
          </cell>
          <cell r="AF7">
            <v>0</v>
          </cell>
          <cell r="AG7">
            <v>0</v>
          </cell>
          <cell r="AH7">
            <v>0</v>
          </cell>
        </row>
        <row r="8">
          <cell r="E8">
            <v>0</v>
          </cell>
          <cell r="F8">
            <v>1798938.38</v>
          </cell>
          <cell r="H8">
            <v>725751</v>
          </cell>
          <cell r="I8">
            <v>0</v>
          </cell>
          <cell r="J8">
            <v>322431</v>
          </cell>
          <cell r="K8">
            <v>0</v>
          </cell>
          <cell r="L8">
            <v>0</v>
          </cell>
          <cell r="M8">
            <v>0</v>
          </cell>
          <cell r="N8">
            <v>0</v>
          </cell>
          <cell r="O8">
            <v>0</v>
          </cell>
          <cell r="P8">
            <v>0</v>
          </cell>
          <cell r="Q8">
            <v>8464.62</v>
          </cell>
          <cell r="R8">
            <v>0</v>
          </cell>
          <cell r="S8">
            <v>0</v>
          </cell>
          <cell r="U8">
            <v>0</v>
          </cell>
          <cell r="V8">
            <v>0</v>
          </cell>
          <cell r="X8">
            <v>0</v>
          </cell>
          <cell r="Y8">
            <v>0</v>
          </cell>
          <cell r="Z8">
            <v>0</v>
          </cell>
          <cell r="AA8">
            <v>0</v>
          </cell>
          <cell r="AB8">
            <v>0</v>
          </cell>
          <cell r="AC8">
            <v>0</v>
          </cell>
          <cell r="AD8">
            <v>0</v>
          </cell>
          <cell r="AE8">
            <v>0</v>
          </cell>
          <cell r="AF8">
            <v>0</v>
          </cell>
          <cell r="AG8">
            <v>0</v>
          </cell>
          <cell r="AH8">
            <v>0</v>
          </cell>
        </row>
        <row r="9">
          <cell r="E9">
            <v>0</v>
          </cell>
          <cell r="F9">
            <v>430318</v>
          </cell>
          <cell r="H9">
            <v>243835</v>
          </cell>
          <cell r="I9">
            <v>0</v>
          </cell>
          <cell r="J9">
            <v>931511</v>
          </cell>
          <cell r="K9">
            <v>0</v>
          </cell>
          <cell r="L9">
            <v>0</v>
          </cell>
          <cell r="M9">
            <v>0</v>
          </cell>
          <cell r="N9">
            <v>33990</v>
          </cell>
          <cell r="O9">
            <v>0</v>
          </cell>
          <cell r="P9">
            <v>0</v>
          </cell>
          <cell r="Q9">
            <v>0</v>
          </cell>
          <cell r="R9">
            <v>10960</v>
          </cell>
          <cell r="S9">
            <v>0</v>
          </cell>
          <cell r="U9">
            <v>0</v>
          </cell>
          <cell r="V9">
            <v>0</v>
          </cell>
          <cell r="X9">
            <v>0</v>
          </cell>
          <cell r="Y9">
            <v>0</v>
          </cell>
          <cell r="Z9">
            <v>0</v>
          </cell>
          <cell r="AA9">
            <v>0</v>
          </cell>
          <cell r="AB9">
            <v>0</v>
          </cell>
          <cell r="AC9">
            <v>0</v>
          </cell>
          <cell r="AD9">
            <v>0</v>
          </cell>
          <cell r="AE9">
            <v>0</v>
          </cell>
          <cell r="AF9">
            <v>0</v>
          </cell>
          <cell r="AG9">
            <v>0</v>
          </cell>
          <cell r="AH9">
            <v>0</v>
          </cell>
        </row>
        <row r="10">
          <cell r="E10">
            <v>0</v>
          </cell>
          <cell r="F10">
            <v>6216690.5</v>
          </cell>
          <cell r="H10">
            <v>3168296</v>
          </cell>
          <cell r="I10">
            <v>121021</v>
          </cell>
          <cell r="J10">
            <v>1200993</v>
          </cell>
          <cell r="K10">
            <v>16389</v>
          </cell>
          <cell r="L10">
            <v>0</v>
          </cell>
          <cell r="M10">
            <v>0</v>
          </cell>
          <cell r="N10">
            <v>84329</v>
          </cell>
          <cell r="O10">
            <v>6506.5</v>
          </cell>
          <cell r="P10">
            <v>0</v>
          </cell>
          <cell r="Q10">
            <v>0</v>
          </cell>
          <cell r="R10">
            <v>0</v>
          </cell>
          <cell r="S10">
            <v>0</v>
          </cell>
          <cell r="U10">
            <v>0</v>
          </cell>
          <cell r="V10">
            <v>0</v>
          </cell>
          <cell r="X10">
            <v>0</v>
          </cell>
          <cell r="Y10">
            <v>0</v>
          </cell>
          <cell r="Z10">
            <v>0</v>
          </cell>
          <cell r="AA10">
            <v>0</v>
          </cell>
          <cell r="AB10">
            <v>0</v>
          </cell>
          <cell r="AC10">
            <v>0</v>
          </cell>
          <cell r="AD10">
            <v>0</v>
          </cell>
          <cell r="AE10">
            <v>0</v>
          </cell>
          <cell r="AF10">
            <v>0</v>
          </cell>
          <cell r="AG10">
            <v>0</v>
          </cell>
          <cell r="AH10">
            <v>0</v>
          </cell>
        </row>
        <row r="11">
          <cell r="E11">
            <v>0</v>
          </cell>
          <cell r="F11">
            <v>2618754</v>
          </cell>
          <cell r="H11">
            <v>1064614</v>
          </cell>
          <cell r="I11">
            <v>0</v>
          </cell>
          <cell r="J11">
            <v>1354946</v>
          </cell>
          <cell r="K11">
            <v>0</v>
          </cell>
          <cell r="L11">
            <v>0</v>
          </cell>
          <cell r="M11">
            <v>0</v>
          </cell>
          <cell r="N11">
            <v>0</v>
          </cell>
          <cell r="O11">
            <v>0</v>
          </cell>
          <cell r="P11">
            <v>0</v>
          </cell>
          <cell r="Q11">
            <v>0</v>
          </cell>
          <cell r="R11">
            <v>0</v>
          </cell>
          <cell r="S11">
            <v>0</v>
          </cell>
          <cell r="U11">
            <v>0</v>
          </cell>
          <cell r="V11">
            <v>0</v>
          </cell>
          <cell r="X11">
            <v>0</v>
          </cell>
          <cell r="Y11">
            <v>0</v>
          </cell>
          <cell r="Z11">
            <v>0</v>
          </cell>
          <cell r="AA11">
            <v>0</v>
          </cell>
          <cell r="AB11">
            <v>0</v>
          </cell>
          <cell r="AC11">
            <v>0</v>
          </cell>
          <cell r="AD11">
            <v>0</v>
          </cell>
          <cell r="AE11">
            <v>0</v>
          </cell>
          <cell r="AF11">
            <v>0</v>
          </cell>
          <cell r="AG11">
            <v>0</v>
          </cell>
          <cell r="AH11">
            <v>0</v>
          </cell>
        </row>
        <row r="12">
          <cell r="E12">
            <v>0</v>
          </cell>
          <cell r="F12">
            <v>3447870.78</v>
          </cell>
          <cell r="H12">
            <v>353060</v>
          </cell>
          <cell r="I12">
            <v>0</v>
          </cell>
          <cell r="J12">
            <v>1468574</v>
          </cell>
          <cell r="K12">
            <v>0</v>
          </cell>
          <cell r="L12">
            <v>0</v>
          </cell>
          <cell r="M12">
            <v>0</v>
          </cell>
          <cell r="N12">
            <v>860733.6</v>
          </cell>
          <cell r="O12">
            <v>0</v>
          </cell>
          <cell r="P12">
            <v>0</v>
          </cell>
          <cell r="Q12">
            <v>8464.62</v>
          </cell>
          <cell r="R12">
            <v>0</v>
          </cell>
          <cell r="S12">
            <v>0</v>
          </cell>
          <cell r="U12">
            <v>0</v>
          </cell>
          <cell r="V12">
            <v>0</v>
          </cell>
          <cell r="X12">
            <v>0</v>
          </cell>
          <cell r="Y12">
            <v>0</v>
          </cell>
          <cell r="Z12">
            <v>0</v>
          </cell>
          <cell r="AA12">
            <v>0</v>
          </cell>
          <cell r="AB12">
            <v>0</v>
          </cell>
          <cell r="AC12">
            <v>0</v>
          </cell>
          <cell r="AD12">
            <v>0</v>
          </cell>
          <cell r="AE12">
            <v>0</v>
          </cell>
          <cell r="AF12">
            <v>0</v>
          </cell>
          <cell r="AG12">
            <v>0</v>
          </cell>
          <cell r="AH12">
            <v>0</v>
          </cell>
        </row>
        <row r="13">
          <cell r="E13">
            <v>0</v>
          </cell>
          <cell r="F13">
            <v>35147743.88</v>
          </cell>
          <cell r="H13">
            <v>14278607</v>
          </cell>
          <cell r="I13">
            <v>315272</v>
          </cell>
          <cell r="J13">
            <v>7649637</v>
          </cell>
          <cell r="K13">
            <v>30000</v>
          </cell>
          <cell r="L13">
            <v>0</v>
          </cell>
          <cell r="M13">
            <v>128587</v>
          </cell>
          <cell r="N13">
            <v>4100609</v>
          </cell>
          <cell r="O13">
            <v>413196.5</v>
          </cell>
          <cell r="P13">
            <v>0</v>
          </cell>
          <cell r="Q13">
            <v>8464.62</v>
          </cell>
          <cell r="R13">
            <v>0</v>
          </cell>
          <cell r="S13">
            <v>0</v>
          </cell>
          <cell r="U13">
            <v>0</v>
          </cell>
          <cell r="V13">
            <v>0</v>
          </cell>
          <cell r="X13">
            <v>0</v>
          </cell>
          <cell r="Y13">
            <v>0</v>
          </cell>
          <cell r="Z13">
            <v>0</v>
          </cell>
          <cell r="AA13">
            <v>0</v>
          </cell>
          <cell r="AB13">
            <v>0</v>
          </cell>
          <cell r="AC13">
            <v>0</v>
          </cell>
          <cell r="AD13">
            <v>0</v>
          </cell>
          <cell r="AE13">
            <v>0</v>
          </cell>
          <cell r="AF13">
            <v>0</v>
          </cell>
          <cell r="AG13">
            <v>0</v>
          </cell>
          <cell r="AH13">
            <v>0</v>
          </cell>
        </row>
        <row r="14">
          <cell r="E14">
            <v>0</v>
          </cell>
          <cell r="F14">
            <v>4107449</v>
          </cell>
          <cell r="H14">
            <v>514152</v>
          </cell>
          <cell r="I14">
            <v>0</v>
          </cell>
          <cell r="J14">
            <v>453440</v>
          </cell>
          <cell r="K14">
            <v>39039</v>
          </cell>
          <cell r="L14">
            <v>0</v>
          </cell>
          <cell r="M14">
            <v>0</v>
          </cell>
          <cell r="N14">
            <v>8982</v>
          </cell>
          <cell r="O14">
            <v>0</v>
          </cell>
          <cell r="P14">
            <v>0</v>
          </cell>
          <cell r="Q14">
            <v>0</v>
          </cell>
          <cell r="R14">
            <v>0</v>
          </cell>
          <cell r="S14">
            <v>0</v>
          </cell>
          <cell r="U14">
            <v>0</v>
          </cell>
          <cell r="V14">
            <v>0</v>
          </cell>
          <cell r="X14">
            <v>0</v>
          </cell>
          <cell r="Y14">
            <v>0</v>
          </cell>
          <cell r="Z14">
            <v>0</v>
          </cell>
          <cell r="AA14">
            <v>0</v>
          </cell>
          <cell r="AB14">
            <v>0</v>
          </cell>
          <cell r="AC14">
            <v>0</v>
          </cell>
          <cell r="AD14">
            <v>0</v>
          </cell>
          <cell r="AE14">
            <v>0</v>
          </cell>
          <cell r="AF14">
            <v>0</v>
          </cell>
          <cell r="AG14">
            <v>0</v>
          </cell>
          <cell r="AH14">
            <v>0</v>
          </cell>
        </row>
        <row r="15">
          <cell r="E15">
            <v>0</v>
          </cell>
          <cell r="F15">
            <v>915664</v>
          </cell>
          <cell r="H15">
            <v>447681</v>
          </cell>
          <cell r="I15">
            <v>0</v>
          </cell>
          <cell r="J15">
            <v>285776</v>
          </cell>
          <cell r="K15">
            <v>0</v>
          </cell>
          <cell r="L15">
            <v>0</v>
          </cell>
          <cell r="M15">
            <v>0</v>
          </cell>
          <cell r="N15">
            <v>0</v>
          </cell>
          <cell r="O15">
            <v>0</v>
          </cell>
          <cell r="P15">
            <v>0</v>
          </cell>
          <cell r="Q15">
            <v>0</v>
          </cell>
          <cell r="R15">
            <v>0</v>
          </cell>
          <cell r="S15">
            <v>0</v>
          </cell>
          <cell r="U15">
            <v>0</v>
          </cell>
          <cell r="V15">
            <v>0</v>
          </cell>
          <cell r="X15">
            <v>0</v>
          </cell>
          <cell r="Y15">
            <v>0</v>
          </cell>
          <cell r="Z15">
            <v>0</v>
          </cell>
          <cell r="AA15">
            <v>0</v>
          </cell>
          <cell r="AB15">
            <v>0</v>
          </cell>
          <cell r="AC15">
            <v>0</v>
          </cell>
          <cell r="AD15">
            <v>0</v>
          </cell>
          <cell r="AE15">
            <v>0</v>
          </cell>
          <cell r="AF15">
            <v>0</v>
          </cell>
          <cell r="AG15">
            <v>0</v>
          </cell>
          <cell r="AH15">
            <v>0</v>
          </cell>
        </row>
        <row r="16">
          <cell r="E16">
            <v>0</v>
          </cell>
          <cell r="F16">
            <v>3446821.38</v>
          </cell>
          <cell r="H16">
            <v>1913846</v>
          </cell>
          <cell r="I16">
            <v>0</v>
          </cell>
          <cell r="J16">
            <v>575674</v>
          </cell>
          <cell r="K16">
            <v>0</v>
          </cell>
          <cell r="L16">
            <v>26026</v>
          </cell>
          <cell r="M16">
            <v>16322</v>
          </cell>
          <cell r="N16">
            <v>179640</v>
          </cell>
          <cell r="O16">
            <v>26026</v>
          </cell>
          <cell r="P16">
            <v>18402</v>
          </cell>
          <cell r="Q16">
            <v>8464.62</v>
          </cell>
          <cell r="R16">
            <v>0</v>
          </cell>
          <cell r="S16">
            <v>0</v>
          </cell>
          <cell r="U16">
            <v>0</v>
          </cell>
          <cell r="V16">
            <v>0</v>
          </cell>
          <cell r="X16">
            <v>0</v>
          </cell>
          <cell r="Y16">
            <v>0</v>
          </cell>
          <cell r="Z16">
            <v>0</v>
          </cell>
          <cell r="AA16">
            <v>0</v>
          </cell>
          <cell r="AB16">
            <v>0</v>
          </cell>
          <cell r="AC16">
            <v>0</v>
          </cell>
          <cell r="AD16">
            <v>0</v>
          </cell>
          <cell r="AE16">
            <v>0</v>
          </cell>
          <cell r="AF16">
            <v>0</v>
          </cell>
          <cell r="AG16">
            <v>0</v>
          </cell>
          <cell r="AH16">
            <v>0</v>
          </cell>
        </row>
        <row r="17">
          <cell r="E17">
            <v>0</v>
          </cell>
          <cell r="F17">
            <v>5030545</v>
          </cell>
          <cell r="H17">
            <v>518555</v>
          </cell>
          <cell r="I17">
            <v>0</v>
          </cell>
          <cell r="J17">
            <v>1272945</v>
          </cell>
          <cell r="K17">
            <v>0</v>
          </cell>
          <cell r="L17">
            <v>0</v>
          </cell>
          <cell r="M17">
            <v>0</v>
          </cell>
          <cell r="N17">
            <v>333763</v>
          </cell>
          <cell r="O17">
            <v>146802</v>
          </cell>
          <cell r="P17">
            <v>0</v>
          </cell>
          <cell r="Q17">
            <v>0</v>
          </cell>
          <cell r="R17">
            <v>0</v>
          </cell>
          <cell r="S17">
            <v>0</v>
          </cell>
          <cell r="U17">
            <v>0</v>
          </cell>
          <cell r="V17">
            <v>0</v>
          </cell>
          <cell r="X17">
            <v>0</v>
          </cell>
          <cell r="Y17">
            <v>0</v>
          </cell>
          <cell r="Z17">
            <v>0</v>
          </cell>
          <cell r="AA17">
            <v>0</v>
          </cell>
          <cell r="AB17">
            <v>0</v>
          </cell>
          <cell r="AC17">
            <v>0</v>
          </cell>
          <cell r="AD17">
            <v>0</v>
          </cell>
          <cell r="AE17">
            <v>0</v>
          </cell>
          <cell r="AF17">
            <v>0</v>
          </cell>
          <cell r="AG17">
            <v>0</v>
          </cell>
          <cell r="AH17">
            <v>0</v>
          </cell>
        </row>
        <row r="18">
          <cell r="E18">
            <v>0</v>
          </cell>
          <cell r="F18">
            <v>11202389.180000002</v>
          </cell>
          <cell r="H18">
            <v>9726411</v>
          </cell>
          <cell r="I18">
            <v>0</v>
          </cell>
          <cell r="J18">
            <v>1212107</v>
          </cell>
          <cell r="K18">
            <v>0</v>
          </cell>
          <cell r="L18">
            <v>0</v>
          </cell>
          <cell r="M18">
            <v>0</v>
          </cell>
          <cell r="N18">
            <v>311745.2</v>
          </cell>
          <cell r="O18">
            <v>26026</v>
          </cell>
          <cell r="P18">
            <v>0</v>
          </cell>
          <cell r="Q18">
            <v>8464.62</v>
          </cell>
          <cell r="R18">
            <v>10126</v>
          </cell>
          <cell r="S18">
            <v>0</v>
          </cell>
          <cell r="U18">
            <v>0</v>
          </cell>
          <cell r="V18">
            <v>0</v>
          </cell>
          <cell r="X18">
            <v>0</v>
          </cell>
          <cell r="Y18">
            <v>0</v>
          </cell>
          <cell r="Z18">
            <v>0</v>
          </cell>
          <cell r="AA18">
            <v>0</v>
          </cell>
          <cell r="AB18">
            <v>0</v>
          </cell>
          <cell r="AC18">
            <v>0</v>
          </cell>
          <cell r="AD18">
            <v>0</v>
          </cell>
          <cell r="AE18">
            <v>0</v>
          </cell>
          <cell r="AF18">
            <v>0</v>
          </cell>
          <cell r="AG18">
            <v>0</v>
          </cell>
          <cell r="AH18">
            <v>0</v>
          </cell>
        </row>
        <row r="19">
          <cell r="E19">
            <v>100767</v>
          </cell>
          <cell r="F19">
            <v>807840</v>
          </cell>
          <cell r="H19">
            <v>679091</v>
          </cell>
          <cell r="I19">
            <v>0</v>
          </cell>
          <cell r="J19">
            <v>629790</v>
          </cell>
          <cell r="K19">
            <v>0</v>
          </cell>
          <cell r="L19">
            <v>0</v>
          </cell>
          <cell r="M19">
            <v>0</v>
          </cell>
          <cell r="N19">
            <v>191728</v>
          </cell>
          <cell r="O19">
            <v>0</v>
          </cell>
          <cell r="P19">
            <v>0</v>
          </cell>
          <cell r="Q19">
            <v>0</v>
          </cell>
          <cell r="R19">
            <v>0</v>
          </cell>
          <cell r="S19">
            <v>0</v>
          </cell>
          <cell r="U19">
            <v>0</v>
          </cell>
          <cell r="V19">
            <v>0</v>
          </cell>
          <cell r="X19">
            <v>0</v>
          </cell>
          <cell r="Y19">
            <v>0</v>
          </cell>
          <cell r="Z19">
            <v>0</v>
          </cell>
          <cell r="AA19">
            <v>0</v>
          </cell>
          <cell r="AB19">
            <v>0</v>
          </cell>
          <cell r="AC19">
            <v>0</v>
          </cell>
          <cell r="AD19">
            <v>0</v>
          </cell>
          <cell r="AE19">
            <v>0</v>
          </cell>
          <cell r="AF19">
            <v>0</v>
          </cell>
          <cell r="AG19">
            <v>0</v>
          </cell>
          <cell r="AH19">
            <v>0</v>
          </cell>
        </row>
        <row r="20">
          <cell r="E20">
            <v>0</v>
          </cell>
          <cell r="F20">
            <v>2433048</v>
          </cell>
          <cell r="H20">
            <v>1219518</v>
          </cell>
          <cell r="I20">
            <v>0</v>
          </cell>
          <cell r="J20">
            <v>742868</v>
          </cell>
          <cell r="K20">
            <v>0</v>
          </cell>
          <cell r="L20">
            <v>0</v>
          </cell>
          <cell r="M20">
            <v>0</v>
          </cell>
          <cell r="N20">
            <v>0</v>
          </cell>
          <cell r="O20">
            <v>0</v>
          </cell>
          <cell r="P20">
            <v>0</v>
          </cell>
          <cell r="Q20">
            <v>0</v>
          </cell>
          <cell r="R20">
            <v>0</v>
          </cell>
          <cell r="S20">
            <v>0</v>
          </cell>
          <cell r="U20">
            <v>0</v>
          </cell>
          <cell r="V20">
            <v>0</v>
          </cell>
          <cell r="X20">
            <v>0</v>
          </cell>
          <cell r="Y20">
            <v>0</v>
          </cell>
          <cell r="Z20">
            <v>0</v>
          </cell>
          <cell r="AA20">
            <v>0</v>
          </cell>
          <cell r="AB20">
            <v>0</v>
          </cell>
          <cell r="AC20">
            <v>0</v>
          </cell>
          <cell r="AD20">
            <v>0</v>
          </cell>
          <cell r="AE20">
            <v>0</v>
          </cell>
          <cell r="AF20">
            <v>0</v>
          </cell>
          <cell r="AG20">
            <v>0</v>
          </cell>
          <cell r="AH20">
            <v>0</v>
          </cell>
        </row>
        <row r="21">
          <cell r="E21">
            <v>0</v>
          </cell>
          <cell r="F21">
            <v>1716912.5</v>
          </cell>
          <cell r="H21">
            <v>643996</v>
          </cell>
          <cell r="I21">
            <v>0</v>
          </cell>
          <cell r="J21">
            <v>422293</v>
          </cell>
          <cell r="K21">
            <v>78710</v>
          </cell>
          <cell r="L21">
            <v>0</v>
          </cell>
          <cell r="M21">
            <v>0</v>
          </cell>
          <cell r="N21">
            <v>4491</v>
          </cell>
          <cell r="O21">
            <v>6506.5</v>
          </cell>
          <cell r="P21">
            <v>0</v>
          </cell>
          <cell r="Q21">
            <v>0</v>
          </cell>
          <cell r="R21">
            <v>0</v>
          </cell>
          <cell r="S21">
            <v>0</v>
          </cell>
          <cell r="U21">
            <v>0</v>
          </cell>
          <cell r="V21">
            <v>0</v>
          </cell>
          <cell r="X21">
            <v>0</v>
          </cell>
          <cell r="Y21">
            <v>0</v>
          </cell>
          <cell r="Z21">
            <v>0</v>
          </cell>
          <cell r="AA21">
            <v>0</v>
          </cell>
          <cell r="AB21">
            <v>0</v>
          </cell>
          <cell r="AC21">
            <v>0</v>
          </cell>
          <cell r="AD21">
            <v>0</v>
          </cell>
          <cell r="AE21">
            <v>0</v>
          </cell>
          <cell r="AF21">
            <v>0</v>
          </cell>
          <cell r="AG21">
            <v>0</v>
          </cell>
          <cell r="AH21">
            <v>0</v>
          </cell>
        </row>
        <row r="22">
          <cell r="E22">
            <v>0</v>
          </cell>
          <cell r="F22">
            <v>5240996</v>
          </cell>
          <cell r="H22">
            <v>1658947</v>
          </cell>
          <cell r="I22">
            <v>0</v>
          </cell>
          <cell r="J22">
            <v>918208</v>
          </cell>
          <cell r="K22">
            <v>0</v>
          </cell>
          <cell r="L22">
            <v>0</v>
          </cell>
          <cell r="M22">
            <v>0</v>
          </cell>
          <cell r="N22">
            <v>0</v>
          </cell>
          <cell r="O22">
            <v>0</v>
          </cell>
          <cell r="P22">
            <v>0</v>
          </cell>
          <cell r="Q22">
            <v>0</v>
          </cell>
          <cell r="R22">
            <v>0</v>
          </cell>
          <cell r="S22">
            <v>0</v>
          </cell>
          <cell r="U22">
            <v>0</v>
          </cell>
          <cell r="V22">
            <v>0</v>
          </cell>
          <cell r="X22">
            <v>0</v>
          </cell>
          <cell r="Y22">
            <v>0</v>
          </cell>
          <cell r="Z22">
            <v>0</v>
          </cell>
          <cell r="AA22">
            <v>0</v>
          </cell>
          <cell r="AB22">
            <v>0</v>
          </cell>
          <cell r="AC22">
            <v>0</v>
          </cell>
          <cell r="AD22">
            <v>0</v>
          </cell>
          <cell r="AE22">
            <v>0</v>
          </cell>
          <cell r="AF22">
            <v>0</v>
          </cell>
          <cell r="AG22">
            <v>0</v>
          </cell>
          <cell r="AH22">
            <v>0</v>
          </cell>
        </row>
        <row r="23">
          <cell r="E23">
            <v>0</v>
          </cell>
          <cell r="F23">
            <v>1343140</v>
          </cell>
          <cell r="H23">
            <v>858084</v>
          </cell>
          <cell r="I23">
            <v>0</v>
          </cell>
          <cell r="J23">
            <v>942347</v>
          </cell>
          <cell r="K23">
            <v>0</v>
          </cell>
          <cell r="L23">
            <v>0</v>
          </cell>
          <cell r="M23">
            <v>13013</v>
          </cell>
          <cell r="N23">
            <v>98125</v>
          </cell>
          <cell r="O23">
            <v>26026</v>
          </cell>
          <cell r="P23">
            <v>0</v>
          </cell>
          <cell r="Q23">
            <v>0</v>
          </cell>
          <cell r="R23">
            <v>10000</v>
          </cell>
          <cell r="S23">
            <v>0</v>
          </cell>
          <cell r="U23">
            <v>0</v>
          </cell>
          <cell r="V23">
            <v>0</v>
          </cell>
          <cell r="X23">
            <v>0</v>
          </cell>
          <cell r="Y23">
            <v>0</v>
          </cell>
          <cell r="Z23">
            <v>0</v>
          </cell>
          <cell r="AA23">
            <v>0</v>
          </cell>
          <cell r="AB23">
            <v>0</v>
          </cell>
          <cell r="AC23">
            <v>0</v>
          </cell>
          <cell r="AD23">
            <v>0</v>
          </cell>
          <cell r="AE23">
            <v>0</v>
          </cell>
          <cell r="AF23">
            <v>0</v>
          </cell>
          <cell r="AG23">
            <v>0</v>
          </cell>
          <cell r="AH23">
            <v>0</v>
          </cell>
        </row>
        <row r="24">
          <cell r="E24">
            <v>0</v>
          </cell>
          <cell r="F24">
            <v>5467127.9</v>
          </cell>
          <cell r="H24">
            <v>855416</v>
          </cell>
          <cell r="I24">
            <v>0</v>
          </cell>
          <cell r="J24">
            <v>1557380</v>
          </cell>
          <cell r="K24">
            <v>0</v>
          </cell>
          <cell r="L24">
            <v>0</v>
          </cell>
          <cell r="M24">
            <v>0</v>
          </cell>
          <cell r="N24">
            <v>422155.6</v>
          </cell>
          <cell r="O24">
            <v>58558.5</v>
          </cell>
          <cell r="P24">
            <v>0</v>
          </cell>
          <cell r="Q24">
            <v>0</v>
          </cell>
          <cell r="R24">
            <v>30025</v>
          </cell>
          <cell r="S24">
            <v>0</v>
          </cell>
          <cell r="U24">
            <v>0</v>
          </cell>
          <cell r="V24">
            <v>0</v>
          </cell>
          <cell r="X24">
            <v>0</v>
          </cell>
          <cell r="Y24">
            <v>0</v>
          </cell>
          <cell r="Z24">
            <v>0</v>
          </cell>
          <cell r="AA24">
            <v>0</v>
          </cell>
          <cell r="AB24">
            <v>0</v>
          </cell>
          <cell r="AC24">
            <v>0</v>
          </cell>
          <cell r="AD24">
            <v>0</v>
          </cell>
          <cell r="AE24">
            <v>0</v>
          </cell>
          <cell r="AF24">
            <v>0</v>
          </cell>
          <cell r="AG24">
            <v>0</v>
          </cell>
          <cell r="AH24">
            <v>0</v>
          </cell>
        </row>
        <row r="25">
          <cell r="E25">
            <v>0</v>
          </cell>
          <cell r="F25">
            <v>1315241.5</v>
          </cell>
          <cell r="H25">
            <v>639589</v>
          </cell>
          <cell r="I25">
            <v>0</v>
          </cell>
          <cell r="J25">
            <v>319009</v>
          </cell>
          <cell r="K25">
            <v>0</v>
          </cell>
          <cell r="L25">
            <v>0</v>
          </cell>
          <cell r="M25">
            <v>0</v>
          </cell>
          <cell r="N25">
            <v>8336</v>
          </cell>
          <cell r="O25">
            <v>0</v>
          </cell>
          <cell r="P25">
            <v>4600.5</v>
          </cell>
          <cell r="Q25">
            <v>0</v>
          </cell>
          <cell r="R25">
            <v>0</v>
          </cell>
          <cell r="S25">
            <v>0</v>
          </cell>
          <cell r="U25">
            <v>0</v>
          </cell>
          <cell r="V25">
            <v>0</v>
          </cell>
          <cell r="X25">
            <v>0</v>
          </cell>
          <cell r="Y25">
            <v>0</v>
          </cell>
          <cell r="Z25">
            <v>0</v>
          </cell>
          <cell r="AA25">
            <v>0</v>
          </cell>
          <cell r="AB25">
            <v>0</v>
          </cell>
          <cell r="AC25">
            <v>0</v>
          </cell>
          <cell r="AD25">
            <v>0</v>
          </cell>
          <cell r="AE25">
            <v>0</v>
          </cell>
          <cell r="AF25">
            <v>0</v>
          </cell>
          <cell r="AG25">
            <v>0</v>
          </cell>
          <cell r="AH25">
            <v>0</v>
          </cell>
        </row>
        <row r="26">
          <cell r="E26">
            <v>0</v>
          </cell>
          <cell r="F26">
            <v>2239622.5</v>
          </cell>
          <cell r="H26">
            <v>714198</v>
          </cell>
          <cell r="I26">
            <v>59880</v>
          </cell>
          <cell r="J26">
            <v>2665831</v>
          </cell>
          <cell r="K26">
            <v>0</v>
          </cell>
          <cell r="L26">
            <v>0</v>
          </cell>
          <cell r="M26">
            <v>0</v>
          </cell>
          <cell r="N26">
            <v>25008</v>
          </cell>
          <cell r="O26">
            <v>6506.5</v>
          </cell>
          <cell r="P26">
            <v>0</v>
          </cell>
          <cell r="Q26">
            <v>0</v>
          </cell>
          <cell r="R26">
            <v>0</v>
          </cell>
          <cell r="S26">
            <v>0</v>
          </cell>
          <cell r="U26">
            <v>0</v>
          </cell>
          <cell r="V26">
            <v>0</v>
          </cell>
          <cell r="X26">
            <v>0</v>
          </cell>
          <cell r="Y26">
            <v>0</v>
          </cell>
          <cell r="Z26">
            <v>0</v>
          </cell>
          <cell r="AA26">
            <v>0</v>
          </cell>
          <cell r="AB26">
            <v>0</v>
          </cell>
          <cell r="AC26">
            <v>0</v>
          </cell>
          <cell r="AD26">
            <v>0</v>
          </cell>
          <cell r="AE26">
            <v>0</v>
          </cell>
          <cell r="AF26">
            <v>0</v>
          </cell>
          <cell r="AG26">
            <v>0</v>
          </cell>
          <cell r="AH26">
            <v>0</v>
          </cell>
        </row>
        <row r="27">
          <cell r="E27">
            <v>0</v>
          </cell>
          <cell r="F27">
            <v>0</v>
          </cell>
          <cell r="H27">
            <v>125591</v>
          </cell>
          <cell r="I27">
            <v>0</v>
          </cell>
          <cell r="J27">
            <v>425239</v>
          </cell>
          <cell r="K27">
            <v>0</v>
          </cell>
          <cell r="L27">
            <v>0</v>
          </cell>
          <cell r="M27">
            <v>0</v>
          </cell>
          <cell r="N27">
            <v>0</v>
          </cell>
          <cell r="O27">
            <v>0</v>
          </cell>
          <cell r="P27">
            <v>0</v>
          </cell>
          <cell r="Q27">
            <v>0</v>
          </cell>
          <cell r="R27">
            <v>0</v>
          </cell>
          <cell r="S27">
            <v>63085</v>
          </cell>
          <cell r="U27">
            <v>0</v>
          </cell>
          <cell r="V27">
            <v>0</v>
          </cell>
          <cell r="X27">
            <v>0</v>
          </cell>
          <cell r="Y27">
            <v>0</v>
          </cell>
          <cell r="Z27">
            <v>0</v>
          </cell>
          <cell r="AA27">
            <v>0</v>
          </cell>
          <cell r="AB27">
            <v>0</v>
          </cell>
          <cell r="AC27">
            <v>0</v>
          </cell>
          <cell r="AD27">
            <v>23075</v>
          </cell>
          <cell r="AE27">
            <v>0</v>
          </cell>
          <cell r="AF27">
            <v>158233</v>
          </cell>
          <cell r="AG27">
            <v>10157</v>
          </cell>
          <cell r="AH27">
            <v>0</v>
          </cell>
        </row>
        <row r="28">
          <cell r="E28">
            <v>0</v>
          </cell>
          <cell r="F28">
            <v>7864087.76</v>
          </cell>
          <cell r="H28">
            <v>1022665</v>
          </cell>
          <cell r="I28">
            <v>0</v>
          </cell>
          <cell r="J28">
            <v>1367888</v>
          </cell>
          <cell r="K28">
            <v>0</v>
          </cell>
          <cell r="L28">
            <v>0</v>
          </cell>
          <cell r="M28">
            <v>0</v>
          </cell>
          <cell r="N28">
            <v>685260</v>
          </cell>
          <cell r="O28">
            <v>39039</v>
          </cell>
          <cell r="P28">
            <v>0</v>
          </cell>
          <cell r="Q28">
            <v>16929.24</v>
          </cell>
          <cell r="R28">
            <v>0</v>
          </cell>
          <cell r="S28">
            <v>0</v>
          </cell>
          <cell r="U28">
            <v>0</v>
          </cell>
          <cell r="V28">
            <v>0</v>
          </cell>
          <cell r="X28">
            <v>0</v>
          </cell>
          <cell r="Y28">
            <v>0</v>
          </cell>
          <cell r="Z28">
            <v>0</v>
          </cell>
          <cell r="AA28">
            <v>0</v>
          </cell>
          <cell r="AB28">
            <v>0</v>
          </cell>
          <cell r="AC28">
            <v>0</v>
          </cell>
          <cell r="AD28">
            <v>0</v>
          </cell>
          <cell r="AE28">
            <v>0</v>
          </cell>
          <cell r="AF28">
            <v>0</v>
          </cell>
          <cell r="AG28">
            <v>0</v>
          </cell>
          <cell r="AH28">
            <v>0</v>
          </cell>
        </row>
        <row r="29">
          <cell r="E29">
            <v>16920</v>
          </cell>
          <cell r="F29">
            <v>0</v>
          </cell>
          <cell r="H29">
            <v>107328</v>
          </cell>
          <cell r="I29">
            <v>0</v>
          </cell>
          <cell r="J29">
            <v>307880</v>
          </cell>
          <cell r="K29">
            <v>0</v>
          </cell>
          <cell r="L29">
            <v>0</v>
          </cell>
          <cell r="M29">
            <v>0</v>
          </cell>
          <cell r="N29">
            <v>8336</v>
          </cell>
          <cell r="O29">
            <v>0</v>
          </cell>
          <cell r="P29">
            <v>0</v>
          </cell>
          <cell r="Q29">
            <v>0</v>
          </cell>
          <cell r="R29">
            <v>0</v>
          </cell>
          <cell r="S29">
            <v>46296</v>
          </cell>
          <cell r="U29">
            <v>0</v>
          </cell>
          <cell r="V29">
            <v>0</v>
          </cell>
          <cell r="X29">
            <v>31424</v>
          </cell>
          <cell r="Y29">
            <v>0</v>
          </cell>
          <cell r="Z29">
            <v>0</v>
          </cell>
          <cell r="AA29">
            <v>0</v>
          </cell>
          <cell r="AB29">
            <v>0</v>
          </cell>
          <cell r="AC29">
            <v>0</v>
          </cell>
          <cell r="AD29">
            <v>12903</v>
          </cell>
          <cell r="AE29">
            <v>0</v>
          </cell>
          <cell r="AF29">
            <v>61299</v>
          </cell>
          <cell r="AG29">
            <v>7072</v>
          </cell>
          <cell r="AH29">
            <v>0</v>
          </cell>
        </row>
        <row r="30">
          <cell r="E30">
            <v>0</v>
          </cell>
          <cell r="F30">
            <v>1850590</v>
          </cell>
          <cell r="H30">
            <v>495376</v>
          </cell>
          <cell r="I30">
            <v>0</v>
          </cell>
          <cell r="J30">
            <v>519681</v>
          </cell>
          <cell r="K30">
            <v>0</v>
          </cell>
          <cell r="L30">
            <v>0</v>
          </cell>
          <cell r="M30">
            <v>0</v>
          </cell>
          <cell r="N30">
            <v>16672</v>
          </cell>
          <cell r="O30">
            <v>0</v>
          </cell>
          <cell r="P30">
            <v>9201</v>
          </cell>
          <cell r="Q30">
            <v>0</v>
          </cell>
          <cell r="R30">
            <v>0</v>
          </cell>
          <cell r="S30">
            <v>0</v>
          </cell>
          <cell r="U30">
            <v>0</v>
          </cell>
          <cell r="V30">
            <v>0</v>
          </cell>
          <cell r="X30">
            <v>0</v>
          </cell>
          <cell r="Y30">
            <v>0</v>
          </cell>
          <cell r="Z30">
            <v>0</v>
          </cell>
          <cell r="AA30">
            <v>0</v>
          </cell>
          <cell r="AB30">
            <v>0</v>
          </cell>
          <cell r="AC30">
            <v>0</v>
          </cell>
          <cell r="AD30">
            <v>0</v>
          </cell>
          <cell r="AE30">
            <v>0</v>
          </cell>
          <cell r="AF30">
            <v>0</v>
          </cell>
          <cell r="AG30">
            <v>0</v>
          </cell>
          <cell r="AH30">
            <v>0</v>
          </cell>
        </row>
        <row r="31">
          <cell r="E31">
            <v>0</v>
          </cell>
          <cell r="F31">
            <v>1167648</v>
          </cell>
          <cell r="H31">
            <v>543347</v>
          </cell>
          <cell r="I31">
            <v>0</v>
          </cell>
          <cell r="J31">
            <v>258996</v>
          </cell>
          <cell r="K31">
            <v>0</v>
          </cell>
          <cell r="L31">
            <v>0</v>
          </cell>
          <cell r="M31">
            <v>0</v>
          </cell>
          <cell r="N31">
            <v>0</v>
          </cell>
          <cell r="O31">
            <v>0</v>
          </cell>
          <cell r="P31">
            <v>0</v>
          </cell>
          <cell r="Q31">
            <v>0</v>
          </cell>
          <cell r="R31">
            <v>0</v>
          </cell>
          <cell r="S31">
            <v>0</v>
          </cell>
          <cell r="U31">
            <v>0</v>
          </cell>
          <cell r="V31">
            <v>0</v>
          </cell>
          <cell r="X31">
            <v>0</v>
          </cell>
          <cell r="Y31">
            <v>0</v>
          </cell>
          <cell r="Z31">
            <v>0</v>
          </cell>
          <cell r="AA31">
            <v>0</v>
          </cell>
          <cell r="AB31">
            <v>0</v>
          </cell>
          <cell r="AC31">
            <v>0</v>
          </cell>
          <cell r="AD31">
            <v>0</v>
          </cell>
          <cell r="AE31">
            <v>0</v>
          </cell>
          <cell r="AF31">
            <v>0</v>
          </cell>
          <cell r="AG31">
            <v>0</v>
          </cell>
          <cell r="AH31">
            <v>0</v>
          </cell>
        </row>
        <row r="32">
          <cell r="E32">
            <v>0</v>
          </cell>
          <cell r="F32">
            <v>12852013.25</v>
          </cell>
          <cell r="H32">
            <v>1031783</v>
          </cell>
          <cell r="I32">
            <v>0</v>
          </cell>
          <cell r="J32">
            <v>6950569</v>
          </cell>
          <cell r="K32">
            <v>0</v>
          </cell>
          <cell r="L32">
            <v>0</v>
          </cell>
          <cell r="M32">
            <v>24483</v>
          </cell>
          <cell r="N32">
            <v>1381815.2</v>
          </cell>
          <cell r="O32">
            <v>0</v>
          </cell>
          <cell r="P32">
            <v>3259454.25</v>
          </cell>
          <cell r="Q32">
            <v>126969.3</v>
          </cell>
          <cell r="R32">
            <v>10038</v>
          </cell>
          <cell r="S32">
            <v>0</v>
          </cell>
          <cell r="U32">
            <v>0</v>
          </cell>
          <cell r="V32">
            <v>0</v>
          </cell>
          <cell r="X32">
            <v>0</v>
          </cell>
          <cell r="Y32">
            <v>0</v>
          </cell>
          <cell r="Z32">
            <v>0</v>
          </cell>
          <cell r="AA32">
            <v>0</v>
          </cell>
          <cell r="AB32">
            <v>0</v>
          </cell>
          <cell r="AC32">
            <v>0</v>
          </cell>
          <cell r="AD32">
            <v>0</v>
          </cell>
          <cell r="AE32">
            <v>0</v>
          </cell>
          <cell r="AF32">
            <v>0</v>
          </cell>
          <cell r="AG32">
            <v>0</v>
          </cell>
          <cell r="AH32">
            <v>0</v>
          </cell>
        </row>
        <row r="33">
          <cell r="E33">
            <v>0</v>
          </cell>
          <cell r="F33">
            <v>6374911.75</v>
          </cell>
          <cell r="H33">
            <v>4390808</v>
          </cell>
          <cell r="I33">
            <v>0</v>
          </cell>
          <cell r="J33">
            <v>1118515</v>
          </cell>
          <cell r="K33">
            <v>0</v>
          </cell>
          <cell r="L33">
            <v>24483</v>
          </cell>
          <cell r="M33">
            <v>0</v>
          </cell>
          <cell r="N33">
            <v>229594</v>
          </cell>
          <cell r="O33">
            <v>0</v>
          </cell>
          <cell r="P33">
            <v>121913.25</v>
          </cell>
          <cell r="Q33">
            <v>0</v>
          </cell>
          <cell r="R33">
            <v>0</v>
          </cell>
          <cell r="S33">
            <v>0</v>
          </cell>
          <cell r="U33">
            <v>0</v>
          </cell>
          <cell r="V33">
            <v>0</v>
          </cell>
          <cell r="X33">
            <v>0</v>
          </cell>
          <cell r="Y33">
            <v>0</v>
          </cell>
          <cell r="Z33">
            <v>0</v>
          </cell>
          <cell r="AA33">
            <v>0</v>
          </cell>
          <cell r="AB33">
            <v>0</v>
          </cell>
          <cell r="AC33">
            <v>0</v>
          </cell>
          <cell r="AD33">
            <v>0</v>
          </cell>
          <cell r="AE33">
            <v>0</v>
          </cell>
          <cell r="AF33">
            <v>0</v>
          </cell>
          <cell r="AG33">
            <v>0</v>
          </cell>
          <cell r="AH33">
            <v>0</v>
          </cell>
        </row>
        <row r="34">
          <cell r="E34">
            <v>0</v>
          </cell>
          <cell r="F34">
            <v>450270</v>
          </cell>
          <cell r="H34">
            <v>172628</v>
          </cell>
          <cell r="I34">
            <v>0</v>
          </cell>
          <cell r="J34">
            <v>447785</v>
          </cell>
          <cell r="K34">
            <v>0</v>
          </cell>
          <cell r="L34">
            <v>0</v>
          </cell>
          <cell r="M34">
            <v>0</v>
          </cell>
          <cell r="N34">
            <v>0</v>
          </cell>
          <cell r="O34">
            <v>0</v>
          </cell>
          <cell r="P34">
            <v>0</v>
          </cell>
          <cell r="Q34">
            <v>0</v>
          </cell>
          <cell r="R34">
            <v>0</v>
          </cell>
          <cell r="S34">
            <v>0</v>
          </cell>
          <cell r="U34">
            <v>0</v>
          </cell>
          <cell r="V34">
            <v>0</v>
          </cell>
          <cell r="X34">
            <v>0</v>
          </cell>
          <cell r="Y34">
            <v>0</v>
          </cell>
          <cell r="Z34">
            <v>0</v>
          </cell>
          <cell r="AA34">
            <v>0</v>
          </cell>
          <cell r="AB34">
            <v>0</v>
          </cell>
          <cell r="AC34">
            <v>0</v>
          </cell>
          <cell r="AD34">
            <v>0</v>
          </cell>
          <cell r="AE34">
            <v>0</v>
          </cell>
          <cell r="AF34">
            <v>0</v>
          </cell>
          <cell r="AG34">
            <v>0</v>
          </cell>
          <cell r="AH34">
            <v>0</v>
          </cell>
        </row>
        <row r="35">
          <cell r="E35">
            <v>0</v>
          </cell>
          <cell r="F35">
            <v>2954554</v>
          </cell>
          <cell r="H35">
            <v>636319</v>
          </cell>
          <cell r="I35">
            <v>0</v>
          </cell>
          <cell r="J35">
            <v>1428429</v>
          </cell>
          <cell r="K35">
            <v>0</v>
          </cell>
          <cell r="L35">
            <v>0</v>
          </cell>
          <cell r="M35">
            <v>0</v>
          </cell>
          <cell r="N35">
            <v>330272</v>
          </cell>
          <cell r="O35">
            <v>0</v>
          </cell>
          <cell r="P35">
            <v>0</v>
          </cell>
          <cell r="Q35">
            <v>0</v>
          </cell>
          <cell r="R35">
            <v>20000</v>
          </cell>
          <cell r="S35">
            <v>0</v>
          </cell>
          <cell r="U35">
            <v>0</v>
          </cell>
          <cell r="V35">
            <v>0</v>
          </cell>
          <cell r="X35">
            <v>0</v>
          </cell>
          <cell r="Y35">
            <v>0</v>
          </cell>
          <cell r="Z35">
            <v>0</v>
          </cell>
          <cell r="AA35">
            <v>0</v>
          </cell>
          <cell r="AB35">
            <v>0</v>
          </cell>
          <cell r="AC35">
            <v>0</v>
          </cell>
          <cell r="AD35">
            <v>0</v>
          </cell>
          <cell r="AE35">
            <v>0</v>
          </cell>
          <cell r="AF35">
            <v>0</v>
          </cell>
          <cell r="AG35">
            <v>0</v>
          </cell>
          <cell r="AH35">
            <v>0</v>
          </cell>
        </row>
        <row r="36">
          <cell r="E36">
            <v>14172</v>
          </cell>
          <cell r="F36">
            <v>21111.380000000005</v>
          </cell>
          <cell r="H36">
            <v>649839</v>
          </cell>
          <cell r="I36">
            <v>0</v>
          </cell>
          <cell r="J36">
            <v>873265</v>
          </cell>
          <cell r="K36">
            <v>0</v>
          </cell>
          <cell r="L36">
            <v>0</v>
          </cell>
          <cell r="M36">
            <v>0</v>
          </cell>
          <cell r="N36">
            <v>8982</v>
          </cell>
          <cell r="O36">
            <v>0</v>
          </cell>
          <cell r="P36">
            <v>0</v>
          </cell>
          <cell r="Q36">
            <v>8464.62</v>
          </cell>
          <cell r="R36">
            <v>0</v>
          </cell>
          <cell r="S36">
            <v>1697</v>
          </cell>
          <cell r="U36">
            <v>0</v>
          </cell>
          <cell r="V36">
            <v>0</v>
          </cell>
          <cell r="X36">
            <v>26322</v>
          </cell>
          <cell r="Y36">
            <v>0</v>
          </cell>
          <cell r="Z36">
            <v>0</v>
          </cell>
          <cell r="AA36">
            <v>0</v>
          </cell>
          <cell r="AB36">
            <v>0</v>
          </cell>
          <cell r="AC36">
            <v>0</v>
          </cell>
          <cell r="AD36">
            <v>0</v>
          </cell>
          <cell r="AE36">
            <v>0</v>
          </cell>
          <cell r="AF36">
            <v>0</v>
          </cell>
          <cell r="AG36">
            <v>214836</v>
          </cell>
          <cell r="AH36">
            <v>0</v>
          </cell>
        </row>
        <row r="37">
          <cell r="E37">
            <v>1983</v>
          </cell>
          <cell r="F37">
            <v>737814</v>
          </cell>
          <cell r="H37">
            <v>1021198</v>
          </cell>
          <cell r="I37">
            <v>0</v>
          </cell>
          <cell r="J37">
            <v>285367</v>
          </cell>
          <cell r="K37">
            <v>0</v>
          </cell>
          <cell r="L37">
            <v>0</v>
          </cell>
          <cell r="M37">
            <v>0</v>
          </cell>
          <cell r="N37">
            <v>0</v>
          </cell>
          <cell r="O37">
            <v>0</v>
          </cell>
          <cell r="P37">
            <v>0</v>
          </cell>
          <cell r="Q37">
            <v>0</v>
          </cell>
          <cell r="R37">
            <v>0</v>
          </cell>
          <cell r="S37">
            <v>0</v>
          </cell>
          <cell r="U37">
            <v>0</v>
          </cell>
          <cell r="V37">
            <v>0</v>
          </cell>
          <cell r="X37">
            <v>0</v>
          </cell>
          <cell r="Y37">
            <v>0</v>
          </cell>
          <cell r="Z37">
            <v>0</v>
          </cell>
          <cell r="AA37">
            <v>0</v>
          </cell>
          <cell r="AB37">
            <v>0</v>
          </cell>
          <cell r="AC37">
            <v>0</v>
          </cell>
          <cell r="AD37">
            <v>0</v>
          </cell>
          <cell r="AE37">
            <v>0</v>
          </cell>
          <cell r="AF37">
            <v>0</v>
          </cell>
          <cell r="AG37">
            <v>0</v>
          </cell>
          <cell r="AH37">
            <v>0</v>
          </cell>
        </row>
        <row r="38">
          <cell r="E38">
            <v>0</v>
          </cell>
          <cell r="F38">
            <v>879856</v>
          </cell>
          <cell r="H38">
            <v>393550</v>
          </cell>
          <cell r="I38">
            <v>0</v>
          </cell>
          <cell r="J38">
            <v>557401</v>
          </cell>
          <cell r="K38">
            <v>0</v>
          </cell>
          <cell r="L38">
            <v>0</v>
          </cell>
          <cell r="M38">
            <v>0</v>
          </cell>
          <cell r="N38">
            <v>0</v>
          </cell>
          <cell r="O38">
            <v>0</v>
          </cell>
          <cell r="P38">
            <v>0</v>
          </cell>
          <cell r="Q38">
            <v>0</v>
          </cell>
          <cell r="R38">
            <v>0</v>
          </cell>
          <cell r="S38">
            <v>0</v>
          </cell>
          <cell r="U38">
            <v>0</v>
          </cell>
          <cell r="V38">
            <v>0</v>
          </cell>
          <cell r="X38">
            <v>0</v>
          </cell>
          <cell r="Y38">
            <v>0</v>
          </cell>
          <cell r="Z38">
            <v>0</v>
          </cell>
          <cell r="AA38">
            <v>0</v>
          </cell>
          <cell r="AB38">
            <v>0</v>
          </cell>
          <cell r="AC38">
            <v>0</v>
          </cell>
          <cell r="AD38">
            <v>0</v>
          </cell>
          <cell r="AE38">
            <v>0</v>
          </cell>
          <cell r="AF38">
            <v>0</v>
          </cell>
          <cell r="AG38">
            <v>0</v>
          </cell>
          <cell r="AH38">
            <v>0</v>
          </cell>
        </row>
        <row r="39">
          <cell r="E39">
            <v>0</v>
          </cell>
          <cell r="F39">
            <v>3440418.76</v>
          </cell>
          <cell r="H39">
            <v>445689</v>
          </cell>
          <cell r="I39">
            <v>0</v>
          </cell>
          <cell r="J39">
            <v>1418733</v>
          </cell>
          <cell r="K39">
            <v>0</v>
          </cell>
          <cell r="L39">
            <v>0</v>
          </cell>
          <cell r="M39">
            <v>0</v>
          </cell>
          <cell r="N39">
            <v>60290</v>
          </cell>
          <cell r="O39">
            <v>0</v>
          </cell>
          <cell r="P39">
            <v>0</v>
          </cell>
          <cell r="Q39">
            <v>16929.24</v>
          </cell>
          <cell r="R39">
            <v>20219</v>
          </cell>
          <cell r="S39">
            <v>0</v>
          </cell>
          <cell r="U39">
            <v>0</v>
          </cell>
          <cell r="V39">
            <v>0</v>
          </cell>
          <cell r="X39">
            <v>0</v>
          </cell>
          <cell r="Y39">
            <v>0</v>
          </cell>
          <cell r="Z39">
            <v>0</v>
          </cell>
          <cell r="AA39">
            <v>0</v>
          </cell>
          <cell r="AB39">
            <v>0</v>
          </cell>
          <cell r="AC39">
            <v>0</v>
          </cell>
          <cell r="AD39">
            <v>0</v>
          </cell>
          <cell r="AE39">
            <v>0</v>
          </cell>
          <cell r="AF39">
            <v>0</v>
          </cell>
          <cell r="AG39">
            <v>0</v>
          </cell>
          <cell r="AH39">
            <v>0</v>
          </cell>
        </row>
        <row r="40">
          <cell r="E40">
            <v>0</v>
          </cell>
          <cell r="F40">
            <v>1224185</v>
          </cell>
          <cell r="H40">
            <v>504844</v>
          </cell>
          <cell r="I40">
            <v>0</v>
          </cell>
          <cell r="J40">
            <v>632216</v>
          </cell>
          <cell r="K40">
            <v>0</v>
          </cell>
          <cell r="L40">
            <v>0</v>
          </cell>
          <cell r="M40">
            <v>0</v>
          </cell>
          <cell r="N40">
            <v>0</v>
          </cell>
          <cell r="O40">
            <v>0</v>
          </cell>
          <cell r="P40">
            <v>0</v>
          </cell>
          <cell r="Q40">
            <v>0</v>
          </cell>
          <cell r="R40">
            <v>0</v>
          </cell>
          <cell r="S40">
            <v>0</v>
          </cell>
          <cell r="U40">
            <v>0</v>
          </cell>
          <cell r="V40">
            <v>0</v>
          </cell>
          <cell r="X40">
            <v>0</v>
          </cell>
          <cell r="Y40">
            <v>0</v>
          </cell>
          <cell r="Z40">
            <v>0</v>
          </cell>
          <cell r="AA40">
            <v>0</v>
          </cell>
          <cell r="AB40">
            <v>0</v>
          </cell>
          <cell r="AC40">
            <v>0</v>
          </cell>
          <cell r="AD40">
            <v>0</v>
          </cell>
          <cell r="AE40">
            <v>0</v>
          </cell>
          <cell r="AF40">
            <v>0</v>
          </cell>
          <cell r="AG40">
            <v>0</v>
          </cell>
          <cell r="AH40">
            <v>0</v>
          </cell>
        </row>
        <row r="41">
          <cell r="E41">
            <v>0</v>
          </cell>
          <cell r="F41">
            <v>3265726.26</v>
          </cell>
          <cell r="H41">
            <v>983507</v>
          </cell>
          <cell r="I41">
            <v>0</v>
          </cell>
          <cell r="J41">
            <v>708836</v>
          </cell>
          <cell r="K41">
            <v>0</v>
          </cell>
          <cell r="L41">
            <v>0</v>
          </cell>
          <cell r="M41">
            <v>0</v>
          </cell>
          <cell r="N41">
            <v>39450</v>
          </cell>
          <cell r="O41">
            <v>6506.5</v>
          </cell>
          <cell r="P41">
            <v>0</v>
          </cell>
          <cell r="Q41">
            <v>16929.24</v>
          </cell>
          <cell r="R41">
            <v>0</v>
          </cell>
          <cell r="S41">
            <v>0</v>
          </cell>
          <cell r="U41">
            <v>0</v>
          </cell>
          <cell r="V41">
            <v>0</v>
          </cell>
          <cell r="X41">
            <v>0</v>
          </cell>
          <cell r="Y41">
            <v>0</v>
          </cell>
          <cell r="Z41">
            <v>0</v>
          </cell>
          <cell r="AA41">
            <v>0</v>
          </cell>
          <cell r="AB41">
            <v>0</v>
          </cell>
          <cell r="AC41">
            <v>0</v>
          </cell>
          <cell r="AD41">
            <v>0</v>
          </cell>
          <cell r="AE41">
            <v>0</v>
          </cell>
          <cell r="AF41">
            <v>0</v>
          </cell>
          <cell r="AG41">
            <v>0</v>
          </cell>
          <cell r="AH41">
            <v>0</v>
          </cell>
        </row>
        <row r="42">
          <cell r="E42">
            <v>0</v>
          </cell>
          <cell r="F42">
            <v>1160882.5</v>
          </cell>
          <cell r="H42">
            <v>811169</v>
          </cell>
          <cell r="I42">
            <v>0</v>
          </cell>
          <cell r="J42">
            <v>918212</v>
          </cell>
          <cell r="K42">
            <v>0</v>
          </cell>
          <cell r="L42">
            <v>0</v>
          </cell>
          <cell r="M42">
            <v>0</v>
          </cell>
          <cell r="N42">
            <v>245912</v>
          </cell>
          <cell r="O42">
            <v>105933.5</v>
          </cell>
          <cell r="P42">
            <v>0</v>
          </cell>
          <cell r="Q42">
            <v>0</v>
          </cell>
          <cell r="R42">
            <v>0</v>
          </cell>
          <cell r="S42">
            <v>0</v>
          </cell>
          <cell r="U42">
            <v>0</v>
          </cell>
          <cell r="V42">
            <v>0</v>
          </cell>
          <cell r="X42">
            <v>0</v>
          </cell>
          <cell r="Y42">
            <v>0</v>
          </cell>
          <cell r="Z42">
            <v>0</v>
          </cell>
          <cell r="AA42">
            <v>0</v>
          </cell>
          <cell r="AB42">
            <v>0</v>
          </cell>
          <cell r="AC42">
            <v>0</v>
          </cell>
          <cell r="AD42">
            <v>0</v>
          </cell>
          <cell r="AE42">
            <v>0</v>
          </cell>
          <cell r="AF42">
            <v>0</v>
          </cell>
          <cell r="AG42">
            <v>0</v>
          </cell>
          <cell r="AH42">
            <v>0</v>
          </cell>
        </row>
        <row r="43">
          <cell r="E43">
            <v>0</v>
          </cell>
          <cell r="F43">
            <v>1817897.38</v>
          </cell>
          <cell r="H43">
            <v>431997</v>
          </cell>
          <cell r="I43">
            <v>0</v>
          </cell>
          <cell r="J43">
            <v>870801</v>
          </cell>
          <cell r="K43">
            <v>30000</v>
          </cell>
          <cell r="L43">
            <v>0</v>
          </cell>
          <cell r="M43">
            <v>0</v>
          </cell>
          <cell r="N43">
            <v>0</v>
          </cell>
          <cell r="O43">
            <v>0</v>
          </cell>
          <cell r="P43">
            <v>0</v>
          </cell>
          <cell r="Q43">
            <v>8464.62</v>
          </cell>
          <cell r="R43">
            <v>0</v>
          </cell>
          <cell r="S43">
            <v>0</v>
          </cell>
          <cell r="U43">
            <v>0</v>
          </cell>
          <cell r="V43">
            <v>0</v>
          </cell>
          <cell r="X43">
            <v>0</v>
          </cell>
          <cell r="Y43">
            <v>0</v>
          </cell>
          <cell r="Z43">
            <v>0</v>
          </cell>
          <cell r="AA43">
            <v>0</v>
          </cell>
          <cell r="AB43">
            <v>0</v>
          </cell>
          <cell r="AC43">
            <v>0</v>
          </cell>
          <cell r="AD43">
            <v>0</v>
          </cell>
          <cell r="AE43">
            <v>0</v>
          </cell>
          <cell r="AF43">
            <v>0</v>
          </cell>
          <cell r="AG43">
            <v>0</v>
          </cell>
          <cell r="AH43">
            <v>0</v>
          </cell>
        </row>
        <row r="44">
          <cell r="E44">
            <v>0</v>
          </cell>
          <cell r="F44">
            <v>560933</v>
          </cell>
          <cell r="H44">
            <v>291584</v>
          </cell>
          <cell r="I44">
            <v>0</v>
          </cell>
          <cell r="J44">
            <v>834062</v>
          </cell>
          <cell r="K44">
            <v>0</v>
          </cell>
          <cell r="L44">
            <v>0</v>
          </cell>
          <cell r="M44">
            <v>0</v>
          </cell>
          <cell r="N44">
            <v>33344</v>
          </cell>
          <cell r="O44">
            <v>0</v>
          </cell>
          <cell r="P44">
            <v>0</v>
          </cell>
          <cell r="Q44">
            <v>0</v>
          </cell>
          <cell r="R44">
            <v>0</v>
          </cell>
          <cell r="S44">
            <v>0</v>
          </cell>
          <cell r="U44">
            <v>0</v>
          </cell>
          <cell r="V44">
            <v>0</v>
          </cell>
          <cell r="X44">
            <v>0</v>
          </cell>
          <cell r="Y44">
            <v>0</v>
          </cell>
          <cell r="Z44">
            <v>0</v>
          </cell>
          <cell r="AA44">
            <v>0</v>
          </cell>
          <cell r="AB44">
            <v>0</v>
          </cell>
          <cell r="AC44">
            <v>0</v>
          </cell>
          <cell r="AD44">
            <v>0</v>
          </cell>
          <cell r="AE44">
            <v>0</v>
          </cell>
          <cell r="AF44">
            <v>0</v>
          </cell>
          <cell r="AG44">
            <v>0</v>
          </cell>
          <cell r="AH44">
            <v>0</v>
          </cell>
        </row>
        <row r="45">
          <cell r="E45">
            <v>0</v>
          </cell>
          <cell r="F45">
            <v>1589240</v>
          </cell>
          <cell r="H45">
            <v>672958</v>
          </cell>
          <cell r="I45">
            <v>0</v>
          </cell>
          <cell r="J45">
            <v>949805</v>
          </cell>
          <cell r="K45">
            <v>0</v>
          </cell>
          <cell r="L45">
            <v>0</v>
          </cell>
          <cell r="M45">
            <v>0</v>
          </cell>
          <cell r="N45">
            <v>25008</v>
          </cell>
          <cell r="O45">
            <v>0</v>
          </cell>
          <cell r="P45">
            <v>0</v>
          </cell>
          <cell r="Q45">
            <v>0</v>
          </cell>
          <cell r="R45">
            <v>10000</v>
          </cell>
          <cell r="S45">
            <v>0</v>
          </cell>
          <cell r="U45">
            <v>0</v>
          </cell>
          <cell r="V45">
            <v>0</v>
          </cell>
          <cell r="X45">
            <v>0</v>
          </cell>
          <cell r="Y45">
            <v>0</v>
          </cell>
          <cell r="Z45">
            <v>0</v>
          </cell>
          <cell r="AA45">
            <v>0</v>
          </cell>
          <cell r="AB45">
            <v>0</v>
          </cell>
          <cell r="AC45">
            <v>0</v>
          </cell>
          <cell r="AD45">
            <v>0</v>
          </cell>
          <cell r="AE45">
            <v>0</v>
          </cell>
          <cell r="AF45">
            <v>0</v>
          </cell>
          <cell r="AG45">
            <v>0</v>
          </cell>
          <cell r="AH45">
            <v>0</v>
          </cell>
        </row>
        <row r="46">
          <cell r="E46">
            <v>0</v>
          </cell>
          <cell r="F46">
            <v>501660</v>
          </cell>
          <cell r="H46">
            <v>600994</v>
          </cell>
          <cell r="I46">
            <v>0</v>
          </cell>
          <cell r="J46">
            <v>201362</v>
          </cell>
          <cell r="K46">
            <v>0</v>
          </cell>
          <cell r="L46">
            <v>0</v>
          </cell>
          <cell r="M46">
            <v>0</v>
          </cell>
          <cell r="N46">
            <v>0</v>
          </cell>
          <cell r="O46">
            <v>0</v>
          </cell>
          <cell r="P46">
            <v>0</v>
          </cell>
          <cell r="Q46">
            <v>0</v>
          </cell>
          <cell r="R46">
            <v>0</v>
          </cell>
          <cell r="S46">
            <v>0</v>
          </cell>
          <cell r="U46">
            <v>0</v>
          </cell>
          <cell r="V46">
            <v>0</v>
          </cell>
          <cell r="X46">
            <v>0</v>
          </cell>
          <cell r="Y46">
            <v>0</v>
          </cell>
          <cell r="Z46">
            <v>0</v>
          </cell>
          <cell r="AA46">
            <v>0</v>
          </cell>
          <cell r="AB46">
            <v>0</v>
          </cell>
          <cell r="AC46">
            <v>0</v>
          </cell>
          <cell r="AD46">
            <v>0</v>
          </cell>
          <cell r="AE46">
            <v>0</v>
          </cell>
          <cell r="AF46">
            <v>0</v>
          </cell>
          <cell r="AG46">
            <v>0</v>
          </cell>
          <cell r="AH46">
            <v>281</v>
          </cell>
        </row>
        <row r="47">
          <cell r="E47">
            <v>0</v>
          </cell>
          <cell r="F47">
            <v>2807983</v>
          </cell>
          <cell r="H47">
            <v>1068102</v>
          </cell>
          <cell r="I47">
            <v>0</v>
          </cell>
          <cell r="J47">
            <v>366507</v>
          </cell>
          <cell r="K47">
            <v>0</v>
          </cell>
          <cell r="L47">
            <v>0</v>
          </cell>
          <cell r="M47">
            <v>0</v>
          </cell>
          <cell r="N47">
            <v>250726</v>
          </cell>
          <cell r="O47">
            <v>0</v>
          </cell>
          <cell r="P47">
            <v>0</v>
          </cell>
          <cell r="Q47">
            <v>0</v>
          </cell>
          <cell r="R47">
            <v>0</v>
          </cell>
          <cell r="S47">
            <v>0</v>
          </cell>
          <cell r="U47">
            <v>0</v>
          </cell>
          <cell r="V47">
            <v>0</v>
          </cell>
          <cell r="X47">
            <v>0</v>
          </cell>
          <cell r="Y47">
            <v>0</v>
          </cell>
          <cell r="Z47">
            <v>0</v>
          </cell>
          <cell r="AA47">
            <v>0</v>
          </cell>
          <cell r="AB47">
            <v>0</v>
          </cell>
          <cell r="AC47">
            <v>0</v>
          </cell>
          <cell r="AD47">
            <v>0</v>
          </cell>
          <cell r="AE47">
            <v>0</v>
          </cell>
          <cell r="AF47">
            <v>0</v>
          </cell>
          <cell r="AG47">
            <v>0</v>
          </cell>
          <cell r="AH47">
            <v>0</v>
          </cell>
        </row>
        <row r="48">
          <cell r="E48">
            <v>0</v>
          </cell>
          <cell r="F48">
            <v>1845558</v>
          </cell>
          <cell r="H48">
            <v>891928</v>
          </cell>
          <cell r="I48">
            <v>0</v>
          </cell>
          <cell r="J48">
            <v>378994</v>
          </cell>
          <cell r="K48">
            <v>0</v>
          </cell>
          <cell r="L48">
            <v>0</v>
          </cell>
          <cell r="M48">
            <v>0</v>
          </cell>
          <cell r="N48">
            <v>0</v>
          </cell>
          <cell r="O48">
            <v>26026</v>
          </cell>
          <cell r="P48">
            <v>0</v>
          </cell>
          <cell r="Q48">
            <v>0</v>
          </cell>
          <cell r="R48">
            <v>0</v>
          </cell>
          <cell r="S48">
            <v>0</v>
          </cell>
          <cell r="U48">
            <v>0</v>
          </cell>
          <cell r="V48">
            <v>0</v>
          </cell>
          <cell r="X48">
            <v>0</v>
          </cell>
          <cell r="Y48">
            <v>0</v>
          </cell>
          <cell r="Z48">
            <v>0</v>
          </cell>
          <cell r="AA48">
            <v>0</v>
          </cell>
          <cell r="AB48">
            <v>0</v>
          </cell>
          <cell r="AC48">
            <v>0</v>
          </cell>
          <cell r="AD48">
            <v>0</v>
          </cell>
          <cell r="AE48">
            <v>0</v>
          </cell>
          <cell r="AF48">
            <v>0</v>
          </cell>
          <cell r="AG48">
            <v>0</v>
          </cell>
          <cell r="AH48">
            <v>0</v>
          </cell>
        </row>
        <row r="49">
          <cell r="E49">
            <v>0</v>
          </cell>
          <cell r="F49">
            <v>2402588</v>
          </cell>
          <cell r="H49">
            <v>777697</v>
          </cell>
          <cell r="I49">
            <v>0</v>
          </cell>
          <cell r="J49">
            <v>881922</v>
          </cell>
          <cell r="K49">
            <v>0</v>
          </cell>
          <cell r="L49">
            <v>0</v>
          </cell>
          <cell r="M49">
            <v>0</v>
          </cell>
          <cell r="N49">
            <v>0</v>
          </cell>
          <cell r="O49">
            <v>0</v>
          </cell>
          <cell r="P49">
            <v>0</v>
          </cell>
          <cell r="Q49">
            <v>0</v>
          </cell>
          <cell r="R49">
            <v>0</v>
          </cell>
          <cell r="S49">
            <v>0</v>
          </cell>
          <cell r="U49">
            <v>0</v>
          </cell>
          <cell r="V49">
            <v>0</v>
          </cell>
          <cell r="X49">
            <v>0</v>
          </cell>
          <cell r="Y49">
            <v>0</v>
          </cell>
          <cell r="Z49">
            <v>0</v>
          </cell>
          <cell r="AA49">
            <v>0</v>
          </cell>
          <cell r="AB49">
            <v>0</v>
          </cell>
          <cell r="AC49">
            <v>0</v>
          </cell>
          <cell r="AD49">
            <v>0</v>
          </cell>
          <cell r="AE49">
            <v>0</v>
          </cell>
          <cell r="AF49">
            <v>0</v>
          </cell>
          <cell r="AG49">
            <v>0</v>
          </cell>
          <cell r="AH49">
            <v>0</v>
          </cell>
        </row>
        <row r="50">
          <cell r="E50">
            <v>0</v>
          </cell>
          <cell r="F50">
            <v>2376345.79</v>
          </cell>
          <cell r="H50">
            <v>600975</v>
          </cell>
          <cell r="I50">
            <v>0</v>
          </cell>
          <cell r="J50">
            <v>1756430</v>
          </cell>
          <cell r="K50">
            <v>19034</v>
          </cell>
          <cell r="L50">
            <v>65288</v>
          </cell>
          <cell r="M50">
            <v>0</v>
          </cell>
          <cell r="N50">
            <v>526279.21</v>
          </cell>
          <cell r="O50">
            <v>26026</v>
          </cell>
          <cell r="P50">
            <v>0</v>
          </cell>
          <cell r="Q50">
            <v>0</v>
          </cell>
          <cell r="R50">
            <v>0</v>
          </cell>
          <cell r="S50">
            <v>0</v>
          </cell>
          <cell r="U50">
            <v>0</v>
          </cell>
          <cell r="V50">
            <v>0</v>
          </cell>
          <cell r="X50">
            <v>0</v>
          </cell>
          <cell r="Y50">
            <v>0</v>
          </cell>
          <cell r="Z50">
            <v>0</v>
          </cell>
          <cell r="AA50">
            <v>0</v>
          </cell>
          <cell r="AB50">
            <v>0</v>
          </cell>
          <cell r="AC50">
            <v>0</v>
          </cell>
          <cell r="AD50">
            <v>0</v>
          </cell>
          <cell r="AE50">
            <v>0</v>
          </cell>
          <cell r="AF50">
            <v>0</v>
          </cell>
          <cell r="AG50">
            <v>0</v>
          </cell>
          <cell r="AH50">
            <v>0</v>
          </cell>
        </row>
        <row r="51">
          <cell r="E51">
            <v>0</v>
          </cell>
          <cell r="F51">
            <v>650091</v>
          </cell>
          <cell r="H51">
            <v>459571</v>
          </cell>
          <cell r="I51">
            <v>0</v>
          </cell>
          <cell r="J51">
            <v>858316</v>
          </cell>
          <cell r="K51">
            <v>0</v>
          </cell>
          <cell r="L51">
            <v>0</v>
          </cell>
          <cell r="M51">
            <v>0</v>
          </cell>
          <cell r="N51">
            <v>8336</v>
          </cell>
          <cell r="O51">
            <v>0</v>
          </cell>
          <cell r="P51">
            <v>18402</v>
          </cell>
          <cell r="Q51">
            <v>0</v>
          </cell>
          <cell r="R51">
            <v>0</v>
          </cell>
          <cell r="S51">
            <v>0</v>
          </cell>
          <cell r="U51">
            <v>0</v>
          </cell>
          <cell r="V51">
            <v>0</v>
          </cell>
          <cell r="X51">
            <v>0</v>
          </cell>
          <cell r="Y51">
            <v>0</v>
          </cell>
          <cell r="Z51">
            <v>0</v>
          </cell>
          <cell r="AA51">
            <v>0</v>
          </cell>
          <cell r="AB51">
            <v>0</v>
          </cell>
          <cell r="AC51">
            <v>0</v>
          </cell>
          <cell r="AD51">
            <v>0</v>
          </cell>
          <cell r="AE51">
            <v>0</v>
          </cell>
          <cell r="AF51">
            <v>0</v>
          </cell>
          <cell r="AG51">
            <v>0</v>
          </cell>
          <cell r="AH51">
            <v>0</v>
          </cell>
        </row>
        <row r="52">
          <cell r="E52">
            <v>0</v>
          </cell>
          <cell r="F52">
            <v>2598239</v>
          </cell>
          <cell r="H52">
            <v>888327</v>
          </cell>
          <cell r="I52">
            <v>0</v>
          </cell>
          <cell r="J52">
            <v>3635821</v>
          </cell>
          <cell r="K52">
            <v>33133</v>
          </cell>
          <cell r="L52">
            <v>0</v>
          </cell>
          <cell r="M52">
            <v>0</v>
          </cell>
          <cell r="N52">
            <v>1096954</v>
          </cell>
          <cell r="O52">
            <v>0</v>
          </cell>
          <cell r="P52">
            <v>9201</v>
          </cell>
          <cell r="Q52">
            <v>0</v>
          </cell>
          <cell r="R52">
            <v>10725</v>
          </cell>
          <cell r="S52">
            <v>0</v>
          </cell>
          <cell r="U52">
            <v>0</v>
          </cell>
          <cell r="V52">
            <v>0</v>
          </cell>
          <cell r="X52">
            <v>0</v>
          </cell>
          <cell r="Y52">
            <v>0</v>
          </cell>
          <cell r="Z52">
            <v>0</v>
          </cell>
          <cell r="AA52">
            <v>0</v>
          </cell>
          <cell r="AB52">
            <v>0</v>
          </cell>
          <cell r="AC52">
            <v>0</v>
          </cell>
          <cell r="AD52">
            <v>0</v>
          </cell>
          <cell r="AE52">
            <v>0</v>
          </cell>
          <cell r="AF52">
            <v>0</v>
          </cell>
          <cell r="AG52">
            <v>0</v>
          </cell>
          <cell r="AH52">
            <v>0</v>
          </cell>
        </row>
        <row r="53">
          <cell r="E53">
            <v>0</v>
          </cell>
          <cell r="F53">
            <v>441317</v>
          </cell>
          <cell r="H53">
            <v>580993</v>
          </cell>
          <cell r="I53">
            <v>0</v>
          </cell>
          <cell r="J53">
            <v>387924</v>
          </cell>
          <cell r="K53">
            <v>0</v>
          </cell>
          <cell r="L53">
            <v>0</v>
          </cell>
          <cell r="M53">
            <v>0</v>
          </cell>
          <cell r="N53">
            <v>0</v>
          </cell>
          <cell r="O53">
            <v>0</v>
          </cell>
          <cell r="P53">
            <v>0</v>
          </cell>
          <cell r="Q53">
            <v>0</v>
          </cell>
          <cell r="R53">
            <v>0</v>
          </cell>
          <cell r="S53">
            <v>0</v>
          </cell>
          <cell r="U53">
            <v>0</v>
          </cell>
          <cell r="V53">
            <v>0</v>
          </cell>
          <cell r="X53">
            <v>0</v>
          </cell>
          <cell r="Y53">
            <v>0</v>
          </cell>
          <cell r="Z53">
            <v>0</v>
          </cell>
          <cell r="AA53">
            <v>0</v>
          </cell>
          <cell r="AB53">
            <v>0</v>
          </cell>
          <cell r="AC53">
            <v>0</v>
          </cell>
          <cell r="AD53">
            <v>0</v>
          </cell>
          <cell r="AE53">
            <v>0</v>
          </cell>
          <cell r="AF53">
            <v>0</v>
          </cell>
          <cell r="AG53">
            <v>0</v>
          </cell>
          <cell r="AH53">
            <v>0</v>
          </cell>
        </row>
        <row r="54">
          <cell r="E54">
            <v>0</v>
          </cell>
          <cell r="F54">
            <v>1946445.0499999998</v>
          </cell>
          <cell r="H54">
            <v>658687</v>
          </cell>
          <cell r="I54">
            <v>0</v>
          </cell>
          <cell r="J54">
            <v>918556</v>
          </cell>
          <cell r="K54">
            <v>0</v>
          </cell>
          <cell r="L54">
            <v>0</v>
          </cell>
          <cell r="M54">
            <v>0</v>
          </cell>
          <cell r="N54">
            <v>130757.33</v>
          </cell>
          <cell r="O54">
            <v>78078</v>
          </cell>
          <cell r="P54">
            <v>0</v>
          </cell>
          <cell r="Q54">
            <v>8464.62</v>
          </cell>
          <cell r="R54">
            <v>0</v>
          </cell>
          <cell r="S54">
            <v>0</v>
          </cell>
          <cell r="U54">
            <v>0</v>
          </cell>
          <cell r="V54">
            <v>0</v>
          </cell>
          <cell r="X54">
            <v>0</v>
          </cell>
          <cell r="Y54">
            <v>0</v>
          </cell>
          <cell r="Z54">
            <v>0</v>
          </cell>
          <cell r="AA54">
            <v>0</v>
          </cell>
          <cell r="AB54">
            <v>0</v>
          </cell>
          <cell r="AC54">
            <v>0</v>
          </cell>
          <cell r="AD54">
            <v>0</v>
          </cell>
          <cell r="AE54">
            <v>0</v>
          </cell>
          <cell r="AF54">
            <v>0</v>
          </cell>
          <cell r="AG54">
            <v>0</v>
          </cell>
          <cell r="AH54">
            <v>0</v>
          </cell>
        </row>
        <row r="55">
          <cell r="E55">
            <v>0</v>
          </cell>
          <cell r="F55">
            <v>588106.4</v>
          </cell>
          <cell r="H55">
            <v>292925</v>
          </cell>
          <cell r="I55">
            <v>0</v>
          </cell>
          <cell r="J55">
            <v>500049</v>
          </cell>
          <cell r="K55">
            <v>0</v>
          </cell>
          <cell r="L55">
            <v>0</v>
          </cell>
          <cell r="M55">
            <v>0</v>
          </cell>
          <cell r="N55">
            <v>13337.6</v>
          </cell>
          <cell r="O55">
            <v>8336</v>
          </cell>
          <cell r="P55">
            <v>0</v>
          </cell>
          <cell r="Q55">
            <v>0</v>
          </cell>
          <cell r="R55">
            <v>0</v>
          </cell>
          <cell r="S55">
            <v>0</v>
          </cell>
          <cell r="U55">
            <v>0</v>
          </cell>
          <cell r="V55">
            <v>0</v>
          </cell>
          <cell r="X55">
            <v>0</v>
          </cell>
          <cell r="Y55">
            <v>0</v>
          </cell>
          <cell r="Z55">
            <v>0</v>
          </cell>
          <cell r="AA55">
            <v>0</v>
          </cell>
          <cell r="AB55">
            <v>0</v>
          </cell>
          <cell r="AC55">
            <v>0</v>
          </cell>
          <cell r="AD55">
            <v>0</v>
          </cell>
          <cell r="AE55">
            <v>0</v>
          </cell>
          <cell r="AF55">
            <v>0</v>
          </cell>
          <cell r="AG55">
            <v>0</v>
          </cell>
          <cell r="AH55">
            <v>0</v>
          </cell>
        </row>
        <row r="56">
          <cell r="E56">
            <v>0</v>
          </cell>
          <cell r="F56">
            <v>1745398</v>
          </cell>
          <cell r="H56">
            <v>1014901</v>
          </cell>
          <cell r="I56">
            <v>0</v>
          </cell>
          <cell r="J56">
            <v>671112</v>
          </cell>
          <cell r="K56">
            <v>0</v>
          </cell>
          <cell r="L56">
            <v>0</v>
          </cell>
          <cell r="M56">
            <v>0</v>
          </cell>
          <cell r="N56">
            <v>20840</v>
          </cell>
          <cell r="O56">
            <v>13013</v>
          </cell>
          <cell r="P56">
            <v>0</v>
          </cell>
          <cell r="Q56">
            <v>0</v>
          </cell>
          <cell r="R56">
            <v>0</v>
          </cell>
          <cell r="S56">
            <v>0</v>
          </cell>
          <cell r="U56">
            <v>0</v>
          </cell>
          <cell r="V56">
            <v>0</v>
          </cell>
          <cell r="X56">
            <v>0</v>
          </cell>
          <cell r="Y56">
            <v>0</v>
          </cell>
          <cell r="Z56">
            <v>0</v>
          </cell>
          <cell r="AA56">
            <v>0</v>
          </cell>
          <cell r="AB56">
            <v>0</v>
          </cell>
          <cell r="AC56">
            <v>0</v>
          </cell>
          <cell r="AD56">
            <v>0</v>
          </cell>
          <cell r="AE56">
            <v>0</v>
          </cell>
          <cell r="AF56">
            <v>0</v>
          </cell>
          <cell r="AG56">
            <v>0</v>
          </cell>
          <cell r="AH56">
            <v>0</v>
          </cell>
        </row>
        <row r="57">
          <cell r="E57">
            <v>0</v>
          </cell>
          <cell r="F57">
            <v>4477037.38</v>
          </cell>
          <cell r="H57">
            <v>2831339</v>
          </cell>
          <cell r="I57">
            <v>25168</v>
          </cell>
          <cell r="J57">
            <v>791041</v>
          </cell>
          <cell r="K57">
            <v>30000</v>
          </cell>
          <cell r="L57">
            <v>0</v>
          </cell>
          <cell r="M57">
            <v>0</v>
          </cell>
          <cell r="N57">
            <v>0</v>
          </cell>
          <cell r="O57">
            <v>13013</v>
          </cell>
          <cell r="P57">
            <v>0</v>
          </cell>
          <cell r="Q57">
            <v>8464.62</v>
          </cell>
          <cell r="R57">
            <v>0</v>
          </cell>
          <cell r="S57">
            <v>0</v>
          </cell>
          <cell r="U57">
            <v>0</v>
          </cell>
          <cell r="V57">
            <v>0</v>
          </cell>
          <cell r="X57">
            <v>0</v>
          </cell>
          <cell r="Y57">
            <v>0</v>
          </cell>
          <cell r="Z57">
            <v>0</v>
          </cell>
          <cell r="AA57">
            <v>0</v>
          </cell>
          <cell r="AB57">
            <v>0</v>
          </cell>
          <cell r="AC57">
            <v>0</v>
          </cell>
          <cell r="AD57">
            <v>0</v>
          </cell>
          <cell r="AE57">
            <v>0</v>
          </cell>
          <cell r="AF57">
            <v>0</v>
          </cell>
          <cell r="AG57">
            <v>0</v>
          </cell>
          <cell r="AH57">
            <v>0</v>
          </cell>
        </row>
        <row r="58">
          <cell r="E58">
            <v>0</v>
          </cell>
          <cell r="F58">
            <v>1904963</v>
          </cell>
          <cell r="H58">
            <v>730769</v>
          </cell>
          <cell r="I58">
            <v>0</v>
          </cell>
          <cell r="J58">
            <v>1069526</v>
          </cell>
          <cell r="K58">
            <v>30000</v>
          </cell>
          <cell r="L58">
            <v>0</v>
          </cell>
          <cell r="M58">
            <v>0</v>
          </cell>
          <cell r="N58">
            <v>162614</v>
          </cell>
          <cell r="O58">
            <v>39039</v>
          </cell>
          <cell r="P58">
            <v>0</v>
          </cell>
          <cell r="Q58">
            <v>0</v>
          </cell>
          <cell r="R58">
            <v>0</v>
          </cell>
          <cell r="S58">
            <v>0</v>
          </cell>
          <cell r="U58">
            <v>0</v>
          </cell>
          <cell r="V58">
            <v>0</v>
          </cell>
          <cell r="X58">
            <v>0</v>
          </cell>
          <cell r="Y58">
            <v>0</v>
          </cell>
          <cell r="Z58">
            <v>0</v>
          </cell>
          <cell r="AA58">
            <v>0</v>
          </cell>
          <cell r="AB58">
            <v>0</v>
          </cell>
          <cell r="AC58">
            <v>0</v>
          </cell>
          <cell r="AD58">
            <v>0</v>
          </cell>
          <cell r="AE58">
            <v>0</v>
          </cell>
          <cell r="AF58">
            <v>0</v>
          </cell>
          <cell r="AG58">
            <v>0</v>
          </cell>
          <cell r="AH58">
            <v>0</v>
          </cell>
        </row>
        <row r="59">
          <cell r="E59">
            <v>0</v>
          </cell>
          <cell r="F59">
            <v>2142712.38</v>
          </cell>
          <cell r="H59">
            <v>908338</v>
          </cell>
          <cell r="I59">
            <v>0</v>
          </cell>
          <cell r="J59">
            <v>333382</v>
          </cell>
          <cell r="K59">
            <v>0</v>
          </cell>
          <cell r="L59">
            <v>0</v>
          </cell>
          <cell r="M59">
            <v>0</v>
          </cell>
          <cell r="N59">
            <v>33344</v>
          </cell>
          <cell r="O59">
            <v>0</v>
          </cell>
          <cell r="P59">
            <v>0</v>
          </cell>
          <cell r="Q59">
            <v>8464.62</v>
          </cell>
          <cell r="R59">
            <v>0</v>
          </cell>
          <cell r="S59">
            <v>0</v>
          </cell>
          <cell r="U59">
            <v>0</v>
          </cell>
          <cell r="V59">
            <v>0</v>
          </cell>
          <cell r="X59">
            <v>0</v>
          </cell>
          <cell r="Y59">
            <v>0</v>
          </cell>
          <cell r="Z59">
            <v>0</v>
          </cell>
          <cell r="AA59">
            <v>0</v>
          </cell>
          <cell r="AB59">
            <v>0</v>
          </cell>
          <cell r="AC59">
            <v>0</v>
          </cell>
          <cell r="AD59">
            <v>0</v>
          </cell>
          <cell r="AE59">
            <v>0</v>
          </cell>
          <cell r="AF59">
            <v>0</v>
          </cell>
          <cell r="AG59">
            <v>0</v>
          </cell>
          <cell r="AH59">
            <v>0</v>
          </cell>
        </row>
        <row r="60">
          <cell r="E60">
            <v>0</v>
          </cell>
          <cell r="F60">
            <v>63999</v>
          </cell>
          <cell r="H60">
            <v>42348</v>
          </cell>
          <cell r="I60">
            <v>0</v>
          </cell>
          <cell r="J60">
            <v>508319</v>
          </cell>
          <cell r="K60">
            <v>0</v>
          </cell>
          <cell r="L60">
            <v>0</v>
          </cell>
          <cell r="M60">
            <v>0</v>
          </cell>
          <cell r="N60">
            <v>0</v>
          </cell>
          <cell r="O60">
            <v>0</v>
          </cell>
          <cell r="P60">
            <v>0</v>
          </cell>
          <cell r="Q60">
            <v>0</v>
          </cell>
          <cell r="R60">
            <v>0</v>
          </cell>
          <cell r="S60">
            <v>0</v>
          </cell>
          <cell r="U60">
            <v>0</v>
          </cell>
          <cell r="V60">
            <v>0</v>
          </cell>
          <cell r="X60">
            <v>0</v>
          </cell>
          <cell r="Y60">
            <v>0</v>
          </cell>
          <cell r="Z60">
            <v>0</v>
          </cell>
          <cell r="AA60">
            <v>0</v>
          </cell>
          <cell r="AB60">
            <v>0</v>
          </cell>
          <cell r="AC60">
            <v>0</v>
          </cell>
          <cell r="AD60">
            <v>0</v>
          </cell>
          <cell r="AE60">
            <v>0</v>
          </cell>
          <cell r="AF60">
            <v>0</v>
          </cell>
          <cell r="AG60">
            <v>0</v>
          </cell>
          <cell r="AH60">
            <v>0</v>
          </cell>
        </row>
        <row r="61">
          <cell r="E61">
            <v>0</v>
          </cell>
          <cell r="F61">
            <v>1449623.75</v>
          </cell>
          <cell r="H61">
            <v>507635</v>
          </cell>
          <cell r="I61">
            <v>0</v>
          </cell>
          <cell r="J61">
            <v>945256</v>
          </cell>
          <cell r="K61">
            <v>0</v>
          </cell>
          <cell r="L61">
            <v>0</v>
          </cell>
          <cell r="M61">
            <v>0</v>
          </cell>
          <cell r="N61">
            <v>227656</v>
          </cell>
          <cell r="O61">
            <v>29279.25</v>
          </cell>
          <cell r="P61">
            <v>0</v>
          </cell>
          <cell r="Q61">
            <v>0</v>
          </cell>
          <cell r="R61">
            <v>0</v>
          </cell>
          <cell r="S61">
            <v>0</v>
          </cell>
          <cell r="U61">
            <v>0</v>
          </cell>
          <cell r="V61">
            <v>0</v>
          </cell>
          <cell r="X61">
            <v>0</v>
          </cell>
          <cell r="Y61">
            <v>0</v>
          </cell>
          <cell r="Z61">
            <v>0</v>
          </cell>
          <cell r="AA61">
            <v>0</v>
          </cell>
          <cell r="AB61">
            <v>0</v>
          </cell>
          <cell r="AC61">
            <v>0</v>
          </cell>
          <cell r="AD61">
            <v>0</v>
          </cell>
          <cell r="AE61">
            <v>0</v>
          </cell>
          <cell r="AF61">
            <v>0</v>
          </cell>
          <cell r="AG61">
            <v>0</v>
          </cell>
          <cell r="AH61">
            <v>0</v>
          </cell>
        </row>
        <row r="62">
          <cell r="E62">
            <v>0</v>
          </cell>
          <cell r="F62">
            <v>5143401.75</v>
          </cell>
          <cell r="H62">
            <v>1218783</v>
          </cell>
          <cell r="I62">
            <v>0</v>
          </cell>
          <cell r="J62">
            <v>687018</v>
          </cell>
          <cell r="K62">
            <v>0</v>
          </cell>
          <cell r="L62">
            <v>45976</v>
          </cell>
          <cell r="M62">
            <v>8161</v>
          </cell>
          <cell r="N62">
            <v>344775</v>
          </cell>
          <cell r="O62">
            <v>42292.25</v>
          </cell>
          <cell r="P62">
            <v>0</v>
          </cell>
          <cell r="Q62">
            <v>0</v>
          </cell>
          <cell r="R62">
            <v>0</v>
          </cell>
          <cell r="S62">
            <v>0</v>
          </cell>
          <cell r="U62">
            <v>0</v>
          </cell>
          <cell r="V62">
            <v>0</v>
          </cell>
          <cell r="X62">
            <v>0</v>
          </cell>
          <cell r="Y62">
            <v>0</v>
          </cell>
          <cell r="Z62">
            <v>0</v>
          </cell>
          <cell r="AA62">
            <v>0</v>
          </cell>
          <cell r="AB62">
            <v>0</v>
          </cell>
          <cell r="AC62">
            <v>0</v>
          </cell>
          <cell r="AD62">
            <v>0</v>
          </cell>
          <cell r="AE62">
            <v>0</v>
          </cell>
          <cell r="AF62">
            <v>0</v>
          </cell>
          <cell r="AG62">
            <v>0</v>
          </cell>
          <cell r="AH62">
            <v>0</v>
          </cell>
        </row>
        <row r="63">
          <cell r="E63">
            <v>0</v>
          </cell>
          <cell r="F63">
            <v>2671729.38</v>
          </cell>
          <cell r="H63">
            <v>1623819</v>
          </cell>
          <cell r="I63">
            <v>0</v>
          </cell>
          <cell r="J63">
            <v>850966</v>
          </cell>
          <cell r="K63">
            <v>0</v>
          </cell>
          <cell r="L63">
            <v>0</v>
          </cell>
          <cell r="M63">
            <v>0</v>
          </cell>
          <cell r="N63">
            <v>17964</v>
          </cell>
          <cell r="O63">
            <v>13013</v>
          </cell>
          <cell r="P63">
            <v>0</v>
          </cell>
          <cell r="Q63">
            <v>8464.62</v>
          </cell>
          <cell r="R63">
            <v>5672</v>
          </cell>
          <cell r="S63">
            <v>0</v>
          </cell>
          <cell r="U63">
            <v>0</v>
          </cell>
          <cell r="V63">
            <v>0</v>
          </cell>
          <cell r="X63">
            <v>0</v>
          </cell>
          <cell r="Y63">
            <v>0</v>
          </cell>
          <cell r="Z63">
            <v>0</v>
          </cell>
          <cell r="AA63">
            <v>0</v>
          </cell>
          <cell r="AB63">
            <v>0</v>
          </cell>
          <cell r="AC63">
            <v>0</v>
          </cell>
          <cell r="AD63">
            <v>0</v>
          </cell>
          <cell r="AE63">
            <v>0</v>
          </cell>
          <cell r="AF63">
            <v>0</v>
          </cell>
          <cell r="AG63">
            <v>0</v>
          </cell>
          <cell r="AH63">
            <v>0</v>
          </cell>
        </row>
        <row r="64">
          <cell r="E64">
            <v>0</v>
          </cell>
          <cell r="F64">
            <v>117587</v>
          </cell>
          <cell r="H64">
            <v>320323</v>
          </cell>
          <cell r="I64">
            <v>0</v>
          </cell>
          <cell r="J64">
            <v>903177</v>
          </cell>
          <cell r="K64">
            <v>0</v>
          </cell>
          <cell r="L64">
            <v>0</v>
          </cell>
          <cell r="M64">
            <v>0</v>
          </cell>
          <cell r="N64">
            <v>8336</v>
          </cell>
          <cell r="O64">
            <v>0</v>
          </cell>
          <cell r="P64">
            <v>0</v>
          </cell>
          <cell r="Q64">
            <v>0</v>
          </cell>
          <cell r="R64">
            <v>0</v>
          </cell>
          <cell r="S64">
            <v>0</v>
          </cell>
          <cell r="U64">
            <v>0</v>
          </cell>
          <cell r="V64">
            <v>0</v>
          </cell>
          <cell r="X64">
            <v>0</v>
          </cell>
          <cell r="Y64">
            <v>0</v>
          </cell>
          <cell r="Z64">
            <v>0</v>
          </cell>
          <cell r="AA64">
            <v>0</v>
          </cell>
          <cell r="AB64">
            <v>0</v>
          </cell>
          <cell r="AC64">
            <v>0</v>
          </cell>
          <cell r="AD64">
            <v>0</v>
          </cell>
          <cell r="AE64">
            <v>0</v>
          </cell>
          <cell r="AF64">
            <v>0</v>
          </cell>
          <cell r="AG64">
            <v>0</v>
          </cell>
          <cell r="AH64">
            <v>0</v>
          </cell>
        </row>
        <row r="65">
          <cell r="E65">
            <v>0</v>
          </cell>
          <cell r="F65">
            <v>248739.38</v>
          </cell>
          <cell r="H65">
            <v>612061</v>
          </cell>
          <cell r="I65">
            <v>0</v>
          </cell>
          <cell r="J65">
            <v>1626761</v>
          </cell>
          <cell r="K65">
            <v>0</v>
          </cell>
          <cell r="L65">
            <v>0</v>
          </cell>
          <cell r="M65">
            <v>0</v>
          </cell>
          <cell r="N65">
            <v>13473</v>
          </cell>
          <cell r="O65">
            <v>0</v>
          </cell>
          <cell r="P65">
            <v>0</v>
          </cell>
          <cell r="Q65">
            <v>8464.62</v>
          </cell>
          <cell r="R65">
            <v>0</v>
          </cell>
          <cell r="S65">
            <v>0</v>
          </cell>
          <cell r="U65">
            <v>0</v>
          </cell>
          <cell r="V65">
            <v>0</v>
          </cell>
          <cell r="X65">
            <v>0</v>
          </cell>
          <cell r="Y65">
            <v>0</v>
          </cell>
          <cell r="Z65">
            <v>0</v>
          </cell>
          <cell r="AA65">
            <v>0</v>
          </cell>
          <cell r="AB65">
            <v>0</v>
          </cell>
          <cell r="AC65">
            <v>0</v>
          </cell>
          <cell r="AD65">
            <v>0</v>
          </cell>
          <cell r="AE65">
            <v>0</v>
          </cell>
          <cell r="AF65">
            <v>0</v>
          </cell>
          <cell r="AG65">
            <v>0</v>
          </cell>
          <cell r="AH65">
            <v>0</v>
          </cell>
        </row>
        <row r="66">
          <cell r="E66">
            <v>0</v>
          </cell>
          <cell r="F66">
            <v>2712070</v>
          </cell>
          <cell r="H66">
            <v>1212100</v>
          </cell>
          <cell r="I66">
            <v>0</v>
          </cell>
          <cell r="J66">
            <v>916141</v>
          </cell>
          <cell r="K66">
            <v>0</v>
          </cell>
          <cell r="L66">
            <v>0</v>
          </cell>
          <cell r="M66">
            <v>0</v>
          </cell>
          <cell r="N66">
            <v>253310</v>
          </cell>
          <cell r="O66">
            <v>13013</v>
          </cell>
          <cell r="P66">
            <v>0</v>
          </cell>
          <cell r="Q66">
            <v>0</v>
          </cell>
          <cell r="R66">
            <v>19896</v>
          </cell>
          <cell r="S66">
            <v>0</v>
          </cell>
          <cell r="U66">
            <v>0</v>
          </cell>
          <cell r="V66">
            <v>0</v>
          </cell>
          <cell r="X66">
            <v>0</v>
          </cell>
          <cell r="Y66">
            <v>0</v>
          </cell>
          <cell r="Z66">
            <v>0</v>
          </cell>
          <cell r="AA66">
            <v>0</v>
          </cell>
          <cell r="AB66">
            <v>0</v>
          </cell>
          <cell r="AC66">
            <v>0</v>
          </cell>
          <cell r="AD66">
            <v>0</v>
          </cell>
          <cell r="AE66">
            <v>0</v>
          </cell>
          <cell r="AF66">
            <v>0</v>
          </cell>
          <cell r="AG66">
            <v>0</v>
          </cell>
          <cell r="AH66">
            <v>0</v>
          </cell>
        </row>
        <row r="67">
          <cell r="E67">
            <v>0</v>
          </cell>
          <cell r="F67">
            <v>7731100.03</v>
          </cell>
          <cell r="H67">
            <v>1389725</v>
          </cell>
          <cell r="I67">
            <v>0</v>
          </cell>
          <cell r="J67">
            <v>3260782</v>
          </cell>
          <cell r="K67">
            <v>13828</v>
          </cell>
          <cell r="L67">
            <v>0</v>
          </cell>
          <cell r="M67">
            <v>0</v>
          </cell>
          <cell r="N67">
            <v>1045188</v>
          </cell>
          <cell r="O67">
            <v>444902.35</v>
          </cell>
          <cell r="P67">
            <v>0</v>
          </cell>
          <cell r="Q67">
            <v>8464.62</v>
          </cell>
          <cell r="R67">
            <v>0</v>
          </cell>
          <cell r="S67">
            <v>0</v>
          </cell>
          <cell r="U67">
            <v>0</v>
          </cell>
          <cell r="V67">
            <v>0</v>
          </cell>
          <cell r="X67">
            <v>0</v>
          </cell>
          <cell r="Y67">
            <v>0</v>
          </cell>
          <cell r="Z67">
            <v>0</v>
          </cell>
          <cell r="AA67">
            <v>0</v>
          </cell>
          <cell r="AB67">
            <v>0</v>
          </cell>
          <cell r="AC67">
            <v>0</v>
          </cell>
          <cell r="AD67">
            <v>0</v>
          </cell>
          <cell r="AE67">
            <v>0</v>
          </cell>
          <cell r="AF67">
            <v>0</v>
          </cell>
          <cell r="AG67">
            <v>0</v>
          </cell>
          <cell r="AH67">
            <v>0</v>
          </cell>
        </row>
        <row r="68">
          <cell r="E68">
            <v>0</v>
          </cell>
          <cell r="F68">
            <v>1031272</v>
          </cell>
          <cell r="H68">
            <v>512211</v>
          </cell>
          <cell r="I68">
            <v>0</v>
          </cell>
          <cell r="J68">
            <v>393324</v>
          </cell>
          <cell r="K68">
            <v>0</v>
          </cell>
          <cell r="L68">
            <v>0</v>
          </cell>
          <cell r="M68">
            <v>0</v>
          </cell>
          <cell r="N68">
            <v>0</v>
          </cell>
          <cell r="O68">
            <v>0</v>
          </cell>
          <cell r="P68">
            <v>0</v>
          </cell>
          <cell r="Q68">
            <v>0</v>
          </cell>
          <cell r="R68">
            <v>0</v>
          </cell>
          <cell r="S68">
            <v>0</v>
          </cell>
          <cell r="U68">
            <v>0</v>
          </cell>
          <cell r="V68">
            <v>0</v>
          </cell>
          <cell r="X68">
            <v>0</v>
          </cell>
          <cell r="Y68">
            <v>0</v>
          </cell>
          <cell r="Z68">
            <v>0</v>
          </cell>
          <cell r="AA68">
            <v>0</v>
          </cell>
          <cell r="AB68">
            <v>0</v>
          </cell>
          <cell r="AC68">
            <v>0</v>
          </cell>
          <cell r="AD68">
            <v>0</v>
          </cell>
          <cell r="AE68">
            <v>0</v>
          </cell>
          <cell r="AF68">
            <v>0</v>
          </cell>
          <cell r="AG68">
            <v>0</v>
          </cell>
          <cell r="AH68">
            <v>0</v>
          </cell>
        </row>
        <row r="69">
          <cell r="E69">
            <v>0</v>
          </cell>
          <cell r="F69">
            <v>1527575</v>
          </cell>
          <cell r="H69">
            <v>408960</v>
          </cell>
          <cell r="I69">
            <v>0</v>
          </cell>
          <cell r="J69">
            <v>644288</v>
          </cell>
          <cell r="K69">
            <v>0</v>
          </cell>
          <cell r="L69">
            <v>0</v>
          </cell>
          <cell r="M69">
            <v>0</v>
          </cell>
          <cell r="N69">
            <v>33344</v>
          </cell>
          <cell r="O69">
            <v>0</v>
          </cell>
          <cell r="P69">
            <v>0</v>
          </cell>
          <cell r="Q69">
            <v>0</v>
          </cell>
          <cell r="R69">
            <v>0</v>
          </cell>
          <cell r="S69">
            <v>0</v>
          </cell>
          <cell r="U69">
            <v>0</v>
          </cell>
          <cell r="V69">
            <v>0</v>
          </cell>
          <cell r="X69">
            <v>0</v>
          </cell>
          <cell r="Y69">
            <v>0</v>
          </cell>
          <cell r="Z69">
            <v>0</v>
          </cell>
          <cell r="AA69">
            <v>0</v>
          </cell>
          <cell r="AB69">
            <v>0</v>
          </cell>
          <cell r="AC69">
            <v>0</v>
          </cell>
          <cell r="AD69">
            <v>0</v>
          </cell>
          <cell r="AE69">
            <v>0</v>
          </cell>
          <cell r="AF69">
            <v>0</v>
          </cell>
          <cell r="AG69">
            <v>0</v>
          </cell>
          <cell r="AH69">
            <v>0</v>
          </cell>
        </row>
        <row r="70">
          <cell r="E70">
            <v>0</v>
          </cell>
          <cell r="F70">
            <v>3548412.64</v>
          </cell>
          <cell r="H70">
            <v>1463477</v>
          </cell>
          <cell r="I70">
            <v>0</v>
          </cell>
          <cell r="J70">
            <v>477991</v>
          </cell>
          <cell r="K70">
            <v>0</v>
          </cell>
          <cell r="L70">
            <v>0</v>
          </cell>
          <cell r="M70">
            <v>0</v>
          </cell>
          <cell r="N70">
            <v>57091</v>
          </cell>
          <cell r="O70">
            <v>0</v>
          </cell>
          <cell r="P70">
            <v>4600.5</v>
          </cell>
          <cell r="Q70">
            <v>25393.86</v>
          </cell>
          <cell r="R70">
            <v>0</v>
          </cell>
          <cell r="S70">
            <v>0</v>
          </cell>
          <cell r="U70">
            <v>0</v>
          </cell>
          <cell r="V70">
            <v>0</v>
          </cell>
          <cell r="X70">
            <v>0</v>
          </cell>
          <cell r="Y70">
            <v>0</v>
          </cell>
          <cell r="Z70">
            <v>0</v>
          </cell>
          <cell r="AA70">
            <v>0</v>
          </cell>
          <cell r="AB70">
            <v>0</v>
          </cell>
          <cell r="AC70">
            <v>0</v>
          </cell>
          <cell r="AD70">
            <v>0</v>
          </cell>
          <cell r="AE70">
            <v>0</v>
          </cell>
          <cell r="AF70">
            <v>0</v>
          </cell>
          <cell r="AG70">
            <v>0</v>
          </cell>
          <cell r="AH70">
            <v>0</v>
          </cell>
        </row>
        <row r="71">
          <cell r="E71">
            <v>0</v>
          </cell>
          <cell r="F71">
            <v>1938667.7799999998</v>
          </cell>
          <cell r="H71">
            <v>539592</v>
          </cell>
          <cell r="I71">
            <v>0</v>
          </cell>
          <cell r="J71">
            <v>1322281</v>
          </cell>
          <cell r="K71">
            <v>0</v>
          </cell>
          <cell r="L71">
            <v>0</v>
          </cell>
          <cell r="M71">
            <v>0</v>
          </cell>
          <cell r="N71">
            <v>527293.6</v>
          </cell>
          <cell r="O71">
            <v>8336</v>
          </cell>
          <cell r="P71">
            <v>0</v>
          </cell>
          <cell r="Q71">
            <v>8464.62</v>
          </cell>
          <cell r="R71">
            <v>10000</v>
          </cell>
          <cell r="S71">
            <v>0</v>
          </cell>
          <cell r="U71">
            <v>0</v>
          </cell>
          <cell r="V71">
            <v>0</v>
          </cell>
          <cell r="X71">
            <v>0</v>
          </cell>
          <cell r="Y71">
            <v>0</v>
          </cell>
          <cell r="Z71">
            <v>0</v>
          </cell>
          <cell r="AA71">
            <v>0</v>
          </cell>
          <cell r="AB71">
            <v>0</v>
          </cell>
          <cell r="AC71">
            <v>0</v>
          </cell>
          <cell r="AD71">
            <v>0</v>
          </cell>
          <cell r="AE71">
            <v>0</v>
          </cell>
          <cell r="AF71">
            <v>0</v>
          </cell>
          <cell r="AG71">
            <v>0</v>
          </cell>
          <cell r="AH71">
            <v>0</v>
          </cell>
        </row>
        <row r="72">
          <cell r="E72">
            <v>0</v>
          </cell>
          <cell r="F72">
            <v>1102512</v>
          </cell>
          <cell r="H72">
            <v>274394</v>
          </cell>
          <cell r="I72">
            <v>65065</v>
          </cell>
          <cell r="J72">
            <v>299378</v>
          </cell>
          <cell r="K72">
            <v>0</v>
          </cell>
          <cell r="L72">
            <v>0</v>
          </cell>
          <cell r="M72">
            <v>0</v>
          </cell>
          <cell r="N72">
            <v>35928</v>
          </cell>
          <cell r="O72">
            <v>0</v>
          </cell>
          <cell r="P72">
            <v>0</v>
          </cell>
          <cell r="Q72">
            <v>0</v>
          </cell>
          <cell r="R72">
            <v>0</v>
          </cell>
          <cell r="S72">
            <v>0</v>
          </cell>
          <cell r="U72">
            <v>0</v>
          </cell>
          <cell r="V72">
            <v>0</v>
          </cell>
          <cell r="X72">
            <v>0</v>
          </cell>
          <cell r="Y72">
            <v>0</v>
          </cell>
          <cell r="Z72">
            <v>0</v>
          </cell>
          <cell r="AA72">
            <v>0</v>
          </cell>
          <cell r="AB72">
            <v>0</v>
          </cell>
          <cell r="AC72">
            <v>0</v>
          </cell>
          <cell r="AD72">
            <v>0</v>
          </cell>
          <cell r="AE72">
            <v>0</v>
          </cell>
          <cell r="AF72">
            <v>0</v>
          </cell>
          <cell r="AG72">
            <v>0</v>
          </cell>
          <cell r="AH72">
            <v>0</v>
          </cell>
        </row>
        <row r="73">
          <cell r="E73">
            <v>0</v>
          </cell>
          <cell r="F73">
            <v>2338448</v>
          </cell>
          <cell r="H73">
            <v>977896</v>
          </cell>
          <cell r="I73">
            <v>0</v>
          </cell>
          <cell r="J73">
            <v>1312446</v>
          </cell>
          <cell r="K73">
            <v>14049</v>
          </cell>
          <cell r="L73">
            <v>0</v>
          </cell>
          <cell r="M73">
            <v>0</v>
          </cell>
          <cell r="N73">
            <v>175056</v>
          </cell>
          <cell r="O73">
            <v>0</v>
          </cell>
          <cell r="P73">
            <v>0</v>
          </cell>
          <cell r="Q73">
            <v>0</v>
          </cell>
          <cell r="R73">
            <v>0</v>
          </cell>
          <cell r="S73">
            <v>0</v>
          </cell>
          <cell r="U73">
            <v>0</v>
          </cell>
          <cell r="V73">
            <v>0</v>
          </cell>
          <cell r="X73">
            <v>0</v>
          </cell>
          <cell r="Y73">
            <v>0</v>
          </cell>
          <cell r="Z73">
            <v>0</v>
          </cell>
          <cell r="AA73">
            <v>0</v>
          </cell>
          <cell r="AB73">
            <v>0</v>
          </cell>
          <cell r="AC73">
            <v>0</v>
          </cell>
          <cell r="AD73">
            <v>0</v>
          </cell>
          <cell r="AE73">
            <v>0</v>
          </cell>
          <cell r="AF73">
            <v>0</v>
          </cell>
          <cell r="AG73">
            <v>0</v>
          </cell>
          <cell r="AH73">
            <v>0</v>
          </cell>
        </row>
        <row r="74">
          <cell r="E74">
            <v>0</v>
          </cell>
          <cell r="F74">
            <v>961759</v>
          </cell>
          <cell r="H74">
            <v>565608</v>
          </cell>
          <cell r="I74">
            <v>0</v>
          </cell>
          <cell r="J74">
            <v>566058</v>
          </cell>
          <cell r="K74">
            <v>0</v>
          </cell>
          <cell r="L74">
            <v>0</v>
          </cell>
          <cell r="M74">
            <v>0</v>
          </cell>
          <cell r="N74">
            <v>338285</v>
          </cell>
          <cell r="O74">
            <v>26026</v>
          </cell>
          <cell r="P74">
            <v>0</v>
          </cell>
          <cell r="Q74">
            <v>0</v>
          </cell>
          <cell r="R74">
            <v>0</v>
          </cell>
          <cell r="S74">
            <v>0</v>
          </cell>
          <cell r="U74">
            <v>0</v>
          </cell>
          <cell r="V74">
            <v>0</v>
          </cell>
          <cell r="X74">
            <v>0</v>
          </cell>
          <cell r="Y74">
            <v>0</v>
          </cell>
          <cell r="Z74">
            <v>0</v>
          </cell>
          <cell r="AA74">
            <v>0</v>
          </cell>
          <cell r="AB74">
            <v>0</v>
          </cell>
          <cell r="AC74">
            <v>0</v>
          </cell>
          <cell r="AD74">
            <v>0</v>
          </cell>
          <cell r="AE74">
            <v>0</v>
          </cell>
          <cell r="AF74">
            <v>0</v>
          </cell>
          <cell r="AG74">
            <v>0</v>
          </cell>
          <cell r="AH74">
            <v>0</v>
          </cell>
        </row>
        <row r="75">
          <cell r="E75">
            <v>0</v>
          </cell>
          <cell r="F75">
            <v>1677644</v>
          </cell>
          <cell r="H75">
            <v>562238</v>
          </cell>
          <cell r="I75">
            <v>0</v>
          </cell>
          <cell r="J75">
            <v>863010</v>
          </cell>
          <cell r="K75">
            <v>0</v>
          </cell>
          <cell r="L75">
            <v>0</v>
          </cell>
          <cell r="M75">
            <v>0</v>
          </cell>
          <cell r="N75">
            <v>0</v>
          </cell>
          <cell r="O75">
            <v>0</v>
          </cell>
          <cell r="P75">
            <v>0</v>
          </cell>
          <cell r="Q75">
            <v>0</v>
          </cell>
          <cell r="R75">
            <v>0</v>
          </cell>
          <cell r="S75">
            <v>0</v>
          </cell>
          <cell r="U75">
            <v>0</v>
          </cell>
          <cell r="V75">
            <v>0</v>
          </cell>
          <cell r="X75">
            <v>0</v>
          </cell>
          <cell r="Y75">
            <v>0</v>
          </cell>
          <cell r="Z75">
            <v>0</v>
          </cell>
          <cell r="AA75">
            <v>0</v>
          </cell>
          <cell r="AB75">
            <v>0</v>
          </cell>
          <cell r="AC75">
            <v>0</v>
          </cell>
          <cell r="AD75">
            <v>0</v>
          </cell>
          <cell r="AE75">
            <v>0</v>
          </cell>
          <cell r="AF75">
            <v>0</v>
          </cell>
          <cell r="AG75">
            <v>0</v>
          </cell>
          <cell r="AH75">
            <v>0</v>
          </cell>
        </row>
        <row r="76">
          <cell r="E76">
            <v>0</v>
          </cell>
          <cell r="F76">
            <v>2696875</v>
          </cell>
          <cell r="H76">
            <v>1155568</v>
          </cell>
          <cell r="I76">
            <v>0</v>
          </cell>
          <cell r="J76">
            <v>1004587</v>
          </cell>
          <cell r="K76">
            <v>0</v>
          </cell>
          <cell r="L76">
            <v>0</v>
          </cell>
          <cell r="M76">
            <v>0</v>
          </cell>
          <cell r="N76">
            <v>112890</v>
          </cell>
          <cell r="O76">
            <v>0</v>
          </cell>
          <cell r="P76">
            <v>0</v>
          </cell>
          <cell r="Q76">
            <v>0</v>
          </cell>
          <cell r="R76">
            <v>0</v>
          </cell>
          <cell r="S76">
            <v>0</v>
          </cell>
          <cell r="U76">
            <v>0</v>
          </cell>
          <cell r="V76">
            <v>0</v>
          </cell>
          <cell r="X76">
            <v>0</v>
          </cell>
          <cell r="Y76">
            <v>0</v>
          </cell>
          <cell r="Z76">
            <v>0</v>
          </cell>
          <cell r="AA76">
            <v>0</v>
          </cell>
          <cell r="AB76">
            <v>0</v>
          </cell>
          <cell r="AC76">
            <v>0</v>
          </cell>
          <cell r="AD76">
            <v>0</v>
          </cell>
          <cell r="AE76">
            <v>0</v>
          </cell>
          <cell r="AF76">
            <v>0</v>
          </cell>
          <cell r="AG76">
            <v>0</v>
          </cell>
          <cell r="AH76">
            <v>0</v>
          </cell>
        </row>
        <row r="77">
          <cell r="E77">
            <v>0</v>
          </cell>
          <cell r="F77">
            <v>654637</v>
          </cell>
          <cell r="H77">
            <v>326179</v>
          </cell>
          <cell r="I77">
            <v>0</v>
          </cell>
          <cell r="J77">
            <v>633346</v>
          </cell>
          <cell r="K77">
            <v>0</v>
          </cell>
          <cell r="L77">
            <v>0</v>
          </cell>
          <cell r="M77">
            <v>0</v>
          </cell>
          <cell r="N77">
            <v>17964</v>
          </cell>
          <cell r="O77">
            <v>0</v>
          </cell>
          <cell r="P77">
            <v>0</v>
          </cell>
          <cell r="Q77">
            <v>0</v>
          </cell>
          <cell r="R77">
            <v>0</v>
          </cell>
          <cell r="S77">
            <v>0</v>
          </cell>
          <cell r="U77">
            <v>0</v>
          </cell>
          <cell r="V77">
            <v>0</v>
          </cell>
          <cell r="X77">
            <v>0</v>
          </cell>
          <cell r="Y77">
            <v>0</v>
          </cell>
          <cell r="Z77">
            <v>0</v>
          </cell>
          <cell r="AA77">
            <v>0</v>
          </cell>
          <cell r="AB77">
            <v>0</v>
          </cell>
          <cell r="AC77">
            <v>0</v>
          </cell>
          <cell r="AD77">
            <v>0</v>
          </cell>
          <cell r="AE77">
            <v>0</v>
          </cell>
          <cell r="AF77">
            <v>0</v>
          </cell>
          <cell r="AG77">
            <v>0</v>
          </cell>
          <cell r="AH77">
            <v>0</v>
          </cell>
        </row>
        <row r="78">
          <cell r="E78">
            <v>0</v>
          </cell>
          <cell r="F78">
            <v>1057123</v>
          </cell>
          <cell r="H78">
            <v>295850</v>
          </cell>
          <cell r="I78">
            <v>0</v>
          </cell>
          <cell r="J78">
            <v>720193</v>
          </cell>
          <cell r="K78">
            <v>0</v>
          </cell>
          <cell r="L78">
            <v>0</v>
          </cell>
          <cell r="M78">
            <v>0</v>
          </cell>
          <cell r="N78">
            <v>17318</v>
          </cell>
          <cell r="O78">
            <v>0</v>
          </cell>
          <cell r="P78">
            <v>0</v>
          </cell>
          <cell r="Q78">
            <v>0</v>
          </cell>
          <cell r="R78">
            <v>0</v>
          </cell>
          <cell r="S78">
            <v>0</v>
          </cell>
          <cell r="U78">
            <v>0</v>
          </cell>
          <cell r="V78">
            <v>0</v>
          </cell>
          <cell r="X78">
            <v>0</v>
          </cell>
          <cell r="Y78">
            <v>0</v>
          </cell>
          <cell r="Z78">
            <v>0</v>
          </cell>
          <cell r="AA78">
            <v>0</v>
          </cell>
          <cell r="AB78">
            <v>0</v>
          </cell>
          <cell r="AC78">
            <v>0</v>
          </cell>
          <cell r="AD78">
            <v>0</v>
          </cell>
          <cell r="AE78">
            <v>0</v>
          </cell>
          <cell r="AF78">
            <v>0</v>
          </cell>
          <cell r="AG78">
            <v>0</v>
          </cell>
          <cell r="AH78">
            <v>0</v>
          </cell>
        </row>
        <row r="79">
          <cell r="E79">
            <v>0</v>
          </cell>
          <cell r="F79">
            <v>394512.38</v>
          </cell>
          <cell r="H79">
            <v>521189</v>
          </cell>
          <cell r="I79">
            <v>0</v>
          </cell>
          <cell r="J79">
            <v>546897</v>
          </cell>
          <cell r="K79">
            <v>0</v>
          </cell>
          <cell r="L79">
            <v>0</v>
          </cell>
          <cell r="M79">
            <v>0</v>
          </cell>
          <cell r="N79">
            <v>26300</v>
          </cell>
          <cell r="O79">
            <v>0</v>
          </cell>
          <cell r="P79">
            <v>0</v>
          </cell>
          <cell r="Q79">
            <v>8464.62</v>
          </cell>
          <cell r="R79">
            <v>0</v>
          </cell>
          <cell r="S79">
            <v>0</v>
          </cell>
          <cell r="U79">
            <v>0</v>
          </cell>
          <cell r="V79">
            <v>0</v>
          </cell>
          <cell r="X79">
            <v>0</v>
          </cell>
          <cell r="Y79">
            <v>0</v>
          </cell>
          <cell r="Z79">
            <v>0</v>
          </cell>
          <cell r="AA79">
            <v>0</v>
          </cell>
          <cell r="AB79">
            <v>0</v>
          </cell>
          <cell r="AC79">
            <v>0</v>
          </cell>
          <cell r="AD79">
            <v>0</v>
          </cell>
          <cell r="AE79">
            <v>0</v>
          </cell>
          <cell r="AF79">
            <v>0</v>
          </cell>
          <cell r="AG79">
            <v>0</v>
          </cell>
          <cell r="AH79">
            <v>0</v>
          </cell>
        </row>
        <row r="80">
          <cell r="E80">
            <v>0</v>
          </cell>
          <cell r="F80">
            <v>1917396</v>
          </cell>
          <cell r="H80">
            <v>939354</v>
          </cell>
          <cell r="I80">
            <v>0</v>
          </cell>
          <cell r="J80">
            <v>510009</v>
          </cell>
          <cell r="K80">
            <v>0</v>
          </cell>
          <cell r="L80">
            <v>0</v>
          </cell>
          <cell r="M80">
            <v>0</v>
          </cell>
          <cell r="N80">
            <v>0</v>
          </cell>
          <cell r="O80">
            <v>0</v>
          </cell>
          <cell r="P80">
            <v>0</v>
          </cell>
          <cell r="Q80">
            <v>0</v>
          </cell>
          <cell r="R80">
            <v>11226</v>
          </cell>
          <cell r="S80">
            <v>0</v>
          </cell>
          <cell r="U80">
            <v>0</v>
          </cell>
          <cell r="V80">
            <v>0</v>
          </cell>
          <cell r="X80">
            <v>0</v>
          </cell>
          <cell r="Y80">
            <v>0</v>
          </cell>
          <cell r="Z80">
            <v>0</v>
          </cell>
          <cell r="AA80">
            <v>0</v>
          </cell>
          <cell r="AB80">
            <v>0</v>
          </cell>
          <cell r="AC80">
            <v>0</v>
          </cell>
          <cell r="AD80">
            <v>0</v>
          </cell>
          <cell r="AE80">
            <v>0</v>
          </cell>
          <cell r="AF80">
            <v>0</v>
          </cell>
          <cell r="AG80">
            <v>0</v>
          </cell>
          <cell r="AH80">
            <v>0</v>
          </cell>
        </row>
        <row r="81">
          <cell r="E81">
            <v>0</v>
          </cell>
          <cell r="F81">
            <v>5228948.75</v>
          </cell>
          <cell r="H81">
            <v>2332578</v>
          </cell>
          <cell r="I81">
            <v>0</v>
          </cell>
          <cell r="J81">
            <v>3143069</v>
          </cell>
          <cell r="K81">
            <v>44379</v>
          </cell>
          <cell r="L81">
            <v>29335</v>
          </cell>
          <cell r="M81">
            <v>37496</v>
          </cell>
          <cell r="N81">
            <v>813070.63</v>
          </cell>
          <cell r="O81">
            <v>26026</v>
          </cell>
          <cell r="P81">
            <v>0</v>
          </cell>
          <cell r="Q81">
            <v>8464.62</v>
          </cell>
          <cell r="R81">
            <v>21479</v>
          </cell>
          <cell r="S81">
            <v>0</v>
          </cell>
          <cell r="U81">
            <v>15569</v>
          </cell>
          <cell r="V81">
            <v>0</v>
          </cell>
          <cell r="X81">
            <v>0</v>
          </cell>
          <cell r="Y81">
            <v>0</v>
          </cell>
          <cell r="Z81">
            <v>0</v>
          </cell>
          <cell r="AA81">
            <v>0</v>
          </cell>
          <cell r="AB81">
            <v>0</v>
          </cell>
          <cell r="AC81">
            <v>0</v>
          </cell>
          <cell r="AD81">
            <v>0</v>
          </cell>
          <cell r="AE81">
            <v>0</v>
          </cell>
          <cell r="AF81">
            <v>0</v>
          </cell>
          <cell r="AG81">
            <v>0</v>
          </cell>
          <cell r="AH81">
            <v>0</v>
          </cell>
        </row>
        <row r="82">
          <cell r="E82">
            <v>0</v>
          </cell>
          <cell r="F82">
            <v>2154152</v>
          </cell>
          <cell r="H82">
            <v>872057</v>
          </cell>
          <cell r="I82">
            <v>0</v>
          </cell>
          <cell r="J82">
            <v>312765</v>
          </cell>
          <cell r="K82">
            <v>0</v>
          </cell>
          <cell r="L82">
            <v>0</v>
          </cell>
          <cell r="M82">
            <v>0</v>
          </cell>
          <cell r="N82">
            <v>0</v>
          </cell>
          <cell r="O82">
            <v>0</v>
          </cell>
          <cell r="P82">
            <v>0</v>
          </cell>
          <cell r="Q82">
            <v>0</v>
          </cell>
          <cell r="R82">
            <v>0</v>
          </cell>
          <cell r="S82">
            <v>0</v>
          </cell>
          <cell r="U82">
            <v>0</v>
          </cell>
          <cell r="V82">
            <v>0</v>
          </cell>
          <cell r="X82">
            <v>0</v>
          </cell>
          <cell r="Y82">
            <v>0</v>
          </cell>
          <cell r="Z82">
            <v>0</v>
          </cell>
          <cell r="AA82">
            <v>0</v>
          </cell>
          <cell r="AB82">
            <v>0</v>
          </cell>
          <cell r="AC82">
            <v>0</v>
          </cell>
          <cell r="AD82">
            <v>0</v>
          </cell>
          <cell r="AE82">
            <v>0</v>
          </cell>
          <cell r="AF82">
            <v>0</v>
          </cell>
          <cell r="AG82">
            <v>0</v>
          </cell>
          <cell r="AH82">
            <v>0</v>
          </cell>
        </row>
        <row r="83">
          <cell r="E83">
            <v>0</v>
          </cell>
          <cell r="F83">
            <v>16230340</v>
          </cell>
          <cell r="H83">
            <v>3483808</v>
          </cell>
          <cell r="I83">
            <v>0</v>
          </cell>
          <cell r="J83">
            <v>2756193</v>
          </cell>
          <cell r="K83">
            <v>0</v>
          </cell>
          <cell r="L83">
            <v>0</v>
          </cell>
          <cell r="M83">
            <v>0</v>
          </cell>
          <cell r="N83">
            <v>736889</v>
          </cell>
          <cell r="O83">
            <v>34362</v>
          </cell>
          <cell r="P83">
            <v>0</v>
          </cell>
          <cell r="Q83">
            <v>0</v>
          </cell>
          <cell r="R83">
            <v>10731</v>
          </cell>
          <cell r="S83">
            <v>0</v>
          </cell>
          <cell r="U83">
            <v>0</v>
          </cell>
          <cell r="V83">
            <v>0</v>
          </cell>
          <cell r="X83">
            <v>0</v>
          </cell>
          <cell r="Y83">
            <v>0</v>
          </cell>
          <cell r="Z83">
            <v>0</v>
          </cell>
          <cell r="AA83">
            <v>0</v>
          </cell>
          <cell r="AB83">
            <v>0</v>
          </cell>
          <cell r="AC83">
            <v>0</v>
          </cell>
          <cell r="AD83">
            <v>0</v>
          </cell>
          <cell r="AE83">
            <v>0</v>
          </cell>
          <cell r="AF83">
            <v>0</v>
          </cell>
          <cell r="AG83">
            <v>0</v>
          </cell>
          <cell r="AH83">
            <v>0</v>
          </cell>
        </row>
        <row r="84">
          <cell r="E84">
            <v>0</v>
          </cell>
          <cell r="F84">
            <v>2348285</v>
          </cell>
          <cell r="H84">
            <v>434805</v>
          </cell>
          <cell r="I84">
            <v>0</v>
          </cell>
          <cell r="J84">
            <v>683449</v>
          </cell>
          <cell r="K84">
            <v>90000</v>
          </cell>
          <cell r="L84">
            <v>0</v>
          </cell>
          <cell r="M84">
            <v>0</v>
          </cell>
          <cell r="N84">
            <v>0</v>
          </cell>
          <cell r="O84">
            <v>0</v>
          </cell>
          <cell r="P84">
            <v>0</v>
          </cell>
          <cell r="Q84">
            <v>0</v>
          </cell>
          <cell r="R84">
            <v>0</v>
          </cell>
          <cell r="S84">
            <v>0</v>
          </cell>
          <cell r="U84">
            <v>0</v>
          </cell>
          <cell r="V84">
            <v>0</v>
          </cell>
          <cell r="X84">
            <v>0</v>
          </cell>
          <cell r="Y84">
            <v>0</v>
          </cell>
          <cell r="Z84">
            <v>0</v>
          </cell>
          <cell r="AA84">
            <v>0</v>
          </cell>
          <cell r="AB84">
            <v>0</v>
          </cell>
          <cell r="AC84">
            <v>0</v>
          </cell>
          <cell r="AD84">
            <v>0</v>
          </cell>
          <cell r="AE84">
            <v>0</v>
          </cell>
          <cell r="AF84">
            <v>0</v>
          </cell>
          <cell r="AG84">
            <v>0</v>
          </cell>
          <cell r="AH84">
            <v>0</v>
          </cell>
        </row>
        <row r="85">
          <cell r="E85">
            <v>0</v>
          </cell>
          <cell r="F85">
            <v>1495872</v>
          </cell>
          <cell r="H85">
            <v>492707</v>
          </cell>
          <cell r="I85">
            <v>0</v>
          </cell>
          <cell r="J85">
            <v>687996</v>
          </cell>
          <cell r="K85">
            <v>0</v>
          </cell>
          <cell r="L85">
            <v>0</v>
          </cell>
          <cell r="M85">
            <v>0</v>
          </cell>
          <cell r="N85">
            <v>0</v>
          </cell>
          <cell r="O85">
            <v>0</v>
          </cell>
          <cell r="P85">
            <v>9201</v>
          </cell>
          <cell r="Q85">
            <v>0</v>
          </cell>
          <cell r="R85">
            <v>0</v>
          </cell>
          <cell r="S85">
            <v>0</v>
          </cell>
          <cell r="U85">
            <v>0</v>
          </cell>
          <cell r="V85">
            <v>0</v>
          </cell>
          <cell r="X85">
            <v>0</v>
          </cell>
          <cell r="Y85">
            <v>0</v>
          </cell>
          <cell r="Z85">
            <v>0</v>
          </cell>
          <cell r="AA85">
            <v>0</v>
          </cell>
          <cell r="AB85">
            <v>0</v>
          </cell>
          <cell r="AC85">
            <v>0</v>
          </cell>
          <cell r="AD85">
            <v>0</v>
          </cell>
          <cell r="AE85">
            <v>0</v>
          </cell>
          <cell r="AF85">
            <v>0</v>
          </cell>
          <cell r="AG85">
            <v>0</v>
          </cell>
          <cell r="AH85">
            <v>0</v>
          </cell>
        </row>
        <row r="86">
          <cell r="E86">
            <v>0</v>
          </cell>
          <cell r="F86">
            <v>6371651.5</v>
          </cell>
          <cell r="H86">
            <v>1409373</v>
          </cell>
          <cell r="I86">
            <v>0</v>
          </cell>
          <cell r="J86">
            <v>1311974</v>
          </cell>
          <cell r="K86">
            <v>0</v>
          </cell>
          <cell r="L86">
            <v>8161</v>
          </cell>
          <cell r="M86">
            <v>8161</v>
          </cell>
          <cell r="N86">
            <v>232470</v>
          </cell>
          <cell r="O86">
            <v>0</v>
          </cell>
          <cell r="P86">
            <v>87409.5</v>
          </cell>
          <cell r="Q86">
            <v>0</v>
          </cell>
          <cell r="R86">
            <v>0</v>
          </cell>
          <cell r="S86">
            <v>0</v>
          </cell>
          <cell r="U86">
            <v>0</v>
          </cell>
          <cell r="V86">
            <v>0</v>
          </cell>
          <cell r="X86">
            <v>0</v>
          </cell>
          <cell r="Y86">
            <v>0</v>
          </cell>
          <cell r="Z86">
            <v>0</v>
          </cell>
          <cell r="AA86">
            <v>0</v>
          </cell>
          <cell r="AB86">
            <v>0</v>
          </cell>
          <cell r="AC86">
            <v>0</v>
          </cell>
          <cell r="AD86">
            <v>0</v>
          </cell>
          <cell r="AE86">
            <v>0</v>
          </cell>
          <cell r="AF86">
            <v>0</v>
          </cell>
          <cell r="AG86">
            <v>0</v>
          </cell>
          <cell r="AH86">
            <v>0</v>
          </cell>
        </row>
        <row r="87">
          <cell r="E87">
            <v>0</v>
          </cell>
          <cell r="F87">
            <v>8037.260000000009</v>
          </cell>
          <cell r="H87">
            <v>645007</v>
          </cell>
          <cell r="I87">
            <v>0</v>
          </cell>
          <cell r="J87">
            <v>5969314</v>
          </cell>
          <cell r="K87">
            <v>0</v>
          </cell>
          <cell r="L87">
            <v>0</v>
          </cell>
          <cell r="M87">
            <v>0</v>
          </cell>
          <cell r="N87">
            <v>465878</v>
          </cell>
          <cell r="O87">
            <v>0</v>
          </cell>
          <cell r="P87">
            <v>4600.5</v>
          </cell>
          <cell r="Q87">
            <v>16929.24</v>
          </cell>
          <cell r="R87">
            <v>0</v>
          </cell>
          <cell r="S87">
            <v>1136790</v>
          </cell>
          <cell r="U87">
            <v>0</v>
          </cell>
          <cell r="V87">
            <v>0</v>
          </cell>
          <cell r="X87">
            <v>0</v>
          </cell>
          <cell r="Y87">
            <v>0</v>
          </cell>
          <cell r="Z87">
            <v>0</v>
          </cell>
          <cell r="AA87">
            <v>0</v>
          </cell>
          <cell r="AB87">
            <v>0</v>
          </cell>
          <cell r="AC87">
            <v>0</v>
          </cell>
          <cell r="AD87">
            <v>0</v>
          </cell>
          <cell r="AE87">
            <v>0</v>
          </cell>
          <cell r="AF87">
            <v>0</v>
          </cell>
          <cell r="AG87">
            <v>0</v>
          </cell>
          <cell r="AH87">
            <v>0</v>
          </cell>
        </row>
        <row r="88">
          <cell r="E88">
            <v>0</v>
          </cell>
          <cell r="F88">
            <v>4258977</v>
          </cell>
          <cell r="H88">
            <v>1562135</v>
          </cell>
          <cell r="I88">
            <v>0</v>
          </cell>
          <cell r="J88">
            <v>546168</v>
          </cell>
          <cell r="K88">
            <v>0</v>
          </cell>
          <cell r="L88">
            <v>0</v>
          </cell>
          <cell r="M88">
            <v>0</v>
          </cell>
          <cell r="N88">
            <v>226718</v>
          </cell>
          <cell r="O88">
            <v>0</v>
          </cell>
          <cell r="P88">
            <v>0</v>
          </cell>
          <cell r="Q88">
            <v>0</v>
          </cell>
          <cell r="R88">
            <v>0</v>
          </cell>
          <cell r="S88">
            <v>0</v>
          </cell>
          <cell r="U88">
            <v>0</v>
          </cell>
          <cell r="V88">
            <v>0</v>
          </cell>
          <cell r="X88">
            <v>0</v>
          </cell>
          <cell r="Y88">
            <v>0</v>
          </cell>
          <cell r="Z88">
            <v>0</v>
          </cell>
          <cell r="AA88">
            <v>0</v>
          </cell>
          <cell r="AB88">
            <v>0</v>
          </cell>
          <cell r="AC88">
            <v>0</v>
          </cell>
          <cell r="AD88">
            <v>0</v>
          </cell>
          <cell r="AE88">
            <v>0</v>
          </cell>
          <cell r="AF88">
            <v>0</v>
          </cell>
          <cell r="AG88">
            <v>0</v>
          </cell>
          <cell r="AH88">
            <v>0</v>
          </cell>
        </row>
        <row r="89">
          <cell r="E89">
            <v>0</v>
          </cell>
          <cell r="F89">
            <v>11743501.88</v>
          </cell>
          <cell r="H89">
            <v>4834706</v>
          </cell>
          <cell r="I89">
            <v>0</v>
          </cell>
          <cell r="J89">
            <v>1999717</v>
          </cell>
          <cell r="K89">
            <v>0</v>
          </cell>
          <cell r="L89">
            <v>0</v>
          </cell>
          <cell r="M89">
            <v>0</v>
          </cell>
          <cell r="N89">
            <v>577830</v>
          </cell>
          <cell r="O89">
            <v>13013</v>
          </cell>
          <cell r="P89">
            <v>13801.5</v>
          </cell>
          <cell r="Q89">
            <v>8464.62</v>
          </cell>
          <cell r="R89">
            <v>0</v>
          </cell>
          <cell r="S89">
            <v>0</v>
          </cell>
          <cell r="U89">
            <v>0</v>
          </cell>
          <cell r="V89">
            <v>0</v>
          </cell>
          <cell r="X89">
            <v>0</v>
          </cell>
          <cell r="Y89">
            <v>0</v>
          </cell>
          <cell r="Z89">
            <v>0</v>
          </cell>
          <cell r="AA89">
            <v>0</v>
          </cell>
          <cell r="AB89">
            <v>0</v>
          </cell>
          <cell r="AC89">
            <v>0</v>
          </cell>
          <cell r="AD89">
            <v>0</v>
          </cell>
          <cell r="AE89">
            <v>0</v>
          </cell>
          <cell r="AF89">
            <v>0</v>
          </cell>
          <cell r="AG89">
            <v>0</v>
          </cell>
          <cell r="AH89">
            <v>0</v>
          </cell>
        </row>
        <row r="90">
          <cell r="E90">
            <v>0</v>
          </cell>
          <cell r="F90">
            <v>620418</v>
          </cell>
          <cell r="H90">
            <v>281965</v>
          </cell>
          <cell r="I90">
            <v>0</v>
          </cell>
          <cell r="J90">
            <v>526390</v>
          </cell>
          <cell r="K90">
            <v>0</v>
          </cell>
          <cell r="L90">
            <v>0</v>
          </cell>
          <cell r="M90">
            <v>0</v>
          </cell>
          <cell r="N90">
            <v>89466</v>
          </cell>
          <cell r="O90">
            <v>13013</v>
          </cell>
          <cell r="P90">
            <v>0</v>
          </cell>
          <cell r="Q90">
            <v>0</v>
          </cell>
          <cell r="R90">
            <v>0</v>
          </cell>
          <cell r="S90">
            <v>0</v>
          </cell>
          <cell r="U90">
            <v>0</v>
          </cell>
          <cell r="V90">
            <v>0</v>
          </cell>
          <cell r="X90">
            <v>0</v>
          </cell>
          <cell r="Y90">
            <v>0</v>
          </cell>
          <cell r="Z90">
            <v>0</v>
          </cell>
          <cell r="AA90">
            <v>0</v>
          </cell>
          <cell r="AB90">
            <v>0</v>
          </cell>
          <cell r="AC90">
            <v>0</v>
          </cell>
          <cell r="AD90">
            <v>0</v>
          </cell>
          <cell r="AE90">
            <v>0</v>
          </cell>
          <cell r="AF90">
            <v>0</v>
          </cell>
          <cell r="AG90">
            <v>0</v>
          </cell>
          <cell r="AH90">
            <v>0</v>
          </cell>
        </row>
        <row r="91">
          <cell r="E91">
            <v>0</v>
          </cell>
          <cell r="F91">
            <v>2247142</v>
          </cell>
          <cell r="H91">
            <v>1178057</v>
          </cell>
          <cell r="I91">
            <v>0</v>
          </cell>
          <cell r="J91">
            <v>615865</v>
          </cell>
          <cell r="K91">
            <v>0</v>
          </cell>
          <cell r="L91">
            <v>0</v>
          </cell>
          <cell r="M91">
            <v>0</v>
          </cell>
          <cell r="N91">
            <v>161968</v>
          </cell>
          <cell r="O91">
            <v>0</v>
          </cell>
          <cell r="P91">
            <v>0</v>
          </cell>
          <cell r="Q91">
            <v>0</v>
          </cell>
          <cell r="R91">
            <v>0</v>
          </cell>
          <cell r="S91">
            <v>0</v>
          </cell>
          <cell r="U91">
            <v>0</v>
          </cell>
          <cell r="V91">
            <v>0</v>
          </cell>
          <cell r="X91">
            <v>0</v>
          </cell>
          <cell r="Y91">
            <v>0</v>
          </cell>
          <cell r="Z91">
            <v>0</v>
          </cell>
          <cell r="AA91">
            <v>0</v>
          </cell>
          <cell r="AB91">
            <v>0</v>
          </cell>
          <cell r="AC91">
            <v>0</v>
          </cell>
          <cell r="AD91">
            <v>0</v>
          </cell>
          <cell r="AE91">
            <v>0</v>
          </cell>
          <cell r="AF91">
            <v>0</v>
          </cell>
          <cell r="AG91">
            <v>0</v>
          </cell>
          <cell r="AH91">
            <v>0</v>
          </cell>
        </row>
        <row r="92">
          <cell r="E92">
            <v>0</v>
          </cell>
          <cell r="F92">
            <v>1815372.07</v>
          </cell>
          <cell r="H92">
            <v>246736</v>
          </cell>
          <cell r="I92">
            <v>0</v>
          </cell>
          <cell r="J92">
            <v>920266</v>
          </cell>
          <cell r="K92">
            <v>26386</v>
          </cell>
          <cell r="L92">
            <v>0</v>
          </cell>
          <cell r="M92">
            <v>0</v>
          </cell>
          <cell r="N92">
            <v>76078.93</v>
          </cell>
          <cell r="O92">
            <v>26026</v>
          </cell>
          <cell r="P92">
            <v>0</v>
          </cell>
          <cell r="Q92">
            <v>0</v>
          </cell>
          <cell r="R92">
            <v>0</v>
          </cell>
          <cell r="S92">
            <v>0</v>
          </cell>
          <cell r="U92">
            <v>0</v>
          </cell>
          <cell r="V92">
            <v>0</v>
          </cell>
          <cell r="X92">
            <v>0</v>
          </cell>
          <cell r="Y92">
            <v>0</v>
          </cell>
          <cell r="Z92">
            <v>0</v>
          </cell>
          <cell r="AA92">
            <v>0</v>
          </cell>
          <cell r="AB92">
            <v>0</v>
          </cell>
          <cell r="AC92">
            <v>0</v>
          </cell>
          <cell r="AD92">
            <v>0</v>
          </cell>
          <cell r="AE92">
            <v>0</v>
          </cell>
          <cell r="AF92">
            <v>0</v>
          </cell>
          <cell r="AG92">
            <v>0</v>
          </cell>
          <cell r="AH92">
            <v>0</v>
          </cell>
        </row>
        <row r="93">
          <cell r="E93">
            <v>0</v>
          </cell>
          <cell r="F93">
            <v>285612</v>
          </cell>
          <cell r="H93">
            <v>384365</v>
          </cell>
          <cell r="I93">
            <v>0</v>
          </cell>
          <cell r="J93">
            <v>252450</v>
          </cell>
          <cell r="K93">
            <v>0</v>
          </cell>
          <cell r="L93">
            <v>0</v>
          </cell>
          <cell r="M93">
            <v>0</v>
          </cell>
          <cell r="N93">
            <v>0</v>
          </cell>
          <cell r="O93">
            <v>0</v>
          </cell>
          <cell r="P93">
            <v>0</v>
          </cell>
          <cell r="Q93">
            <v>0</v>
          </cell>
          <cell r="R93">
            <v>0</v>
          </cell>
          <cell r="S93">
            <v>0</v>
          </cell>
          <cell r="U93">
            <v>0</v>
          </cell>
          <cell r="V93">
            <v>0</v>
          </cell>
          <cell r="X93">
            <v>0</v>
          </cell>
          <cell r="Y93">
            <v>0</v>
          </cell>
          <cell r="Z93">
            <v>0</v>
          </cell>
          <cell r="AA93">
            <v>0</v>
          </cell>
          <cell r="AB93">
            <v>0</v>
          </cell>
          <cell r="AC93">
            <v>0</v>
          </cell>
          <cell r="AD93">
            <v>0</v>
          </cell>
          <cell r="AE93">
            <v>0</v>
          </cell>
          <cell r="AF93">
            <v>0</v>
          </cell>
          <cell r="AG93">
            <v>0</v>
          </cell>
          <cell r="AH93">
            <v>0</v>
          </cell>
        </row>
        <row r="94">
          <cell r="E94">
            <v>3840</v>
          </cell>
          <cell r="F94">
            <v>-10445.099999999977</v>
          </cell>
          <cell r="H94">
            <v>158792</v>
          </cell>
          <cell r="I94">
            <v>0</v>
          </cell>
          <cell r="J94">
            <v>605129</v>
          </cell>
          <cell r="K94">
            <v>0</v>
          </cell>
          <cell r="L94">
            <v>0</v>
          </cell>
          <cell r="M94">
            <v>0</v>
          </cell>
          <cell r="N94">
            <v>0</v>
          </cell>
          <cell r="O94">
            <v>0</v>
          </cell>
          <cell r="P94">
            <v>0</v>
          </cell>
          <cell r="Q94">
            <v>0</v>
          </cell>
          <cell r="R94">
            <v>0</v>
          </cell>
          <cell r="S94">
            <v>0</v>
          </cell>
          <cell r="U94">
            <v>0</v>
          </cell>
          <cell r="V94">
            <v>0</v>
          </cell>
          <cell r="X94">
            <v>7131</v>
          </cell>
          <cell r="Y94">
            <v>10445.1</v>
          </cell>
          <cell r="Z94">
            <v>25402</v>
          </cell>
          <cell r="AA94">
            <v>0</v>
          </cell>
          <cell r="AB94">
            <v>0</v>
          </cell>
          <cell r="AC94">
            <v>0</v>
          </cell>
          <cell r="AD94">
            <v>19702</v>
          </cell>
          <cell r="AE94">
            <v>0</v>
          </cell>
          <cell r="AF94">
            <v>102362.9</v>
          </cell>
          <cell r="AG94">
            <v>277454</v>
          </cell>
          <cell r="AH94">
            <v>0</v>
          </cell>
        </row>
        <row r="95">
          <cell r="E95">
            <v>0</v>
          </cell>
          <cell r="F95">
            <v>1910386.4</v>
          </cell>
          <cell r="H95">
            <v>400257</v>
          </cell>
          <cell r="I95">
            <v>0</v>
          </cell>
          <cell r="J95">
            <v>821444</v>
          </cell>
          <cell r="K95">
            <v>0</v>
          </cell>
          <cell r="L95">
            <v>0</v>
          </cell>
          <cell r="M95">
            <v>0</v>
          </cell>
          <cell r="N95">
            <v>21673.6</v>
          </cell>
          <cell r="O95">
            <v>0</v>
          </cell>
          <cell r="P95">
            <v>0</v>
          </cell>
          <cell r="Q95">
            <v>0</v>
          </cell>
          <cell r="R95">
            <v>0</v>
          </cell>
          <cell r="S95">
            <v>0</v>
          </cell>
          <cell r="U95">
            <v>0</v>
          </cell>
          <cell r="V95">
            <v>0</v>
          </cell>
          <cell r="X95">
            <v>0</v>
          </cell>
          <cell r="Y95">
            <v>0</v>
          </cell>
          <cell r="Z95">
            <v>0</v>
          </cell>
          <cell r="AA95">
            <v>0</v>
          </cell>
          <cell r="AB95">
            <v>0</v>
          </cell>
          <cell r="AC95">
            <v>0</v>
          </cell>
          <cell r="AD95">
            <v>0</v>
          </cell>
          <cell r="AE95">
            <v>0</v>
          </cell>
          <cell r="AF95">
            <v>0</v>
          </cell>
          <cell r="AG95">
            <v>0</v>
          </cell>
          <cell r="AH95">
            <v>0</v>
          </cell>
        </row>
        <row r="96">
          <cell r="E96">
            <v>0</v>
          </cell>
          <cell r="F96">
            <v>347487.4</v>
          </cell>
          <cell r="H96">
            <v>1121465</v>
          </cell>
          <cell r="I96">
            <v>0</v>
          </cell>
          <cell r="J96">
            <v>2251880</v>
          </cell>
          <cell r="K96">
            <v>0</v>
          </cell>
          <cell r="L96">
            <v>0</v>
          </cell>
          <cell r="M96">
            <v>8161</v>
          </cell>
          <cell r="N96">
            <v>269336</v>
          </cell>
          <cell r="O96">
            <v>13013</v>
          </cell>
          <cell r="P96">
            <v>5520.6</v>
          </cell>
          <cell r="Q96">
            <v>0</v>
          </cell>
          <cell r="R96">
            <v>10614</v>
          </cell>
          <cell r="S96">
            <v>0</v>
          </cell>
          <cell r="U96">
            <v>0</v>
          </cell>
          <cell r="V96">
            <v>0</v>
          </cell>
          <cell r="X96">
            <v>0</v>
          </cell>
          <cell r="Y96">
            <v>0</v>
          </cell>
          <cell r="Z96">
            <v>0</v>
          </cell>
          <cell r="AA96">
            <v>0</v>
          </cell>
          <cell r="AB96">
            <v>0</v>
          </cell>
          <cell r="AC96">
            <v>0</v>
          </cell>
          <cell r="AD96">
            <v>0</v>
          </cell>
          <cell r="AE96">
            <v>0</v>
          </cell>
          <cell r="AF96">
            <v>0</v>
          </cell>
          <cell r="AG96">
            <v>0</v>
          </cell>
          <cell r="AH96">
            <v>0</v>
          </cell>
        </row>
        <row r="97">
          <cell r="E97">
            <v>0</v>
          </cell>
          <cell r="F97">
            <v>18400931</v>
          </cell>
          <cell r="H97">
            <v>2530448</v>
          </cell>
          <cell r="I97">
            <v>128375</v>
          </cell>
          <cell r="J97">
            <v>6183765</v>
          </cell>
          <cell r="K97">
            <v>121021</v>
          </cell>
          <cell r="L97">
            <v>0</v>
          </cell>
          <cell r="M97">
            <v>0</v>
          </cell>
          <cell r="N97">
            <v>1131882</v>
          </cell>
          <cell r="O97">
            <v>13013</v>
          </cell>
          <cell r="P97">
            <v>0</v>
          </cell>
          <cell r="Q97">
            <v>0</v>
          </cell>
          <cell r="R97">
            <v>40825</v>
          </cell>
          <cell r="S97">
            <v>0</v>
          </cell>
          <cell r="U97">
            <v>0</v>
          </cell>
          <cell r="V97">
            <v>0</v>
          </cell>
          <cell r="X97">
            <v>0</v>
          </cell>
          <cell r="Y97">
            <v>0</v>
          </cell>
          <cell r="Z97">
            <v>0</v>
          </cell>
          <cell r="AA97">
            <v>0</v>
          </cell>
          <cell r="AB97">
            <v>0</v>
          </cell>
          <cell r="AC97">
            <v>0</v>
          </cell>
          <cell r="AD97">
            <v>0</v>
          </cell>
          <cell r="AE97">
            <v>0</v>
          </cell>
          <cell r="AF97">
            <v>0</v>
          </cell>
          <cell r="AG97">
            <v>0</v>
          </cell>
          <cell r="AH97">
            <v>0</v>
          </cell>
        </row>
        <row r="98">
          <cell r="E98">
            <v>0</v>
          </cell>
          <cell r="F98">
            <v>1855730</v>
          </cell>
          <cell r="H98">
            <v>628163</v>
          </cell>
          <cell r="I98">
            <v>0</v>
          </cell>
          <cell r="J98">
            <v>386587</v>
          </cell>
          <cell r="K98">
            <v>0</v>
          </cell>
          <cell r="L98">
            <v>0</v>
          </cell>
          <cell r="M98">
            <v>0</v>
          </cell>
          <cell r="N98">
            <v>129854</v>
          </cell>
          <cell r="O98">
            <v>0</v>
          </cell>
          <cell r="P98">
            <v>0</v>
          </cell>
          <cell r="Q98">
            <v>0</v>
          </cell>
          <cell r="R98">
            <v>10611</v>
          </cell>
          <cell r="S98">
            <v>0</v>
          </cell>
          <cell r="U98">
            <v>0</v>
          </cell>
          <cell r="V98">
            <v>0</v>
          </cell>
          <cell r="X98">
            <v>0</v>
          </cell>
          <cell r="Y98">
            <v>0</v>
          </cell>
          <cell r="Z98">
            <v>0</v>
          </cell>
          <cell r="AA98">
            <v>0</v>
          </cell>
          <cell r="AB98">
            <v>0</v>
          </cell>
          <cell r="AC98">
            <v>0</v>
          </cell>
          <cell r="AD98">
            <v>0</v>
          </cell>
          <cell r="AE98">
            <v>0</v>
          </cell>
          <cell r="AF98">
            <v>0</v>
          </cell>
          <cell r="AG98">
            <v>0</v>
          </cell>
          <cell r="AH98">
            <v>0</v>
          </cell>
        </row>
        <row r="99">
          <cell r="E99">
            <v>0</v>
          </cell>
          <cell r="F99">
            <v>3785955.5</v>
          </cell>
          <cell r="H99">
            <v>706593</v>
          </cell>
          <cell r="I99">
            <v>0</v>
          </cell>
          <cell r="J99">
            <v>1301268</v>
          </cell>
          <cell r="K99">
            <v>0</v>
          </cell>
          <cell r="L99">
            <v>0</v>
          </cell>
          <cell r="M99">
            <v>16322</v>
          </cell>
          <cell r="N99">
            <v>58352</v>
          </cell>
          <cell r="O99">
            <v>0</v>
          </cell>
          <cell r="P99">
            <v>13801.5</v>
          </cell>
          <cell r="Q99">
            <v>0</v>
          </cell>
          <cell r="R99">
            <v>10706</v>
          </cell>
          <cell r="S99">
            <v>0</v>
          </cell>
          <cell r="U99">
            <v>0</v>
          </cell>
          <cell r="V99">
            <v>0</v>
          </cell>
          <cell r="X99">
            <v>0</v>
          </cell>
          <cell r="Y99">
            <v>0</v>
          </cell>
          <cell r="Z99">
            <v>0</v>
          </cell>
          <cell r="AA99">
            <v>0</v>
          </cell>
          <cell r="AB99">
            <v>0</v>
          </cell>
          <cell r="AC99">
            <v>0</v>
          </cell>
          <cell r="AD99">
            <v>0</v>
          </cell>
          <cell r="AE99">
            <v>0</v>
          </cell>
          <cell r="AF99">
            <v>0</v>
          </cell>
          <cell r="AG99">
            <v>0</v>
          </cell>
          <cell r="AH99">
            <v>0</v>
          </cell>
        </row>
        <row r="100">
          <cell r="E100">
            <v>3537</v>
          </cell>
          <cell r="F100">
            <v>7.275957614183426E-12</v>
          </cell>
          <cell r="H100">
            <v>244562</v>
          </cell>
          <cell r="I100">
            <v>0</v>
          </cell>
          <cell r="J100">
            <v>380734</v>
          </cell>
          <cell r="K100">
            <v>0</v>
          </cell>
          <cell r="L100">
            <v>0</v>
          </cell>
          <cell r="M100">
            <v>0</v>
          </cell>
          <cell r="N100">
            <v>0</v>
          </cell>
          <cell r="O100">
            <v>0</v>
          </cell>
          <cell r="P100">
            <v>0</v>
          </cell>
          <cell r="Q100">
            <v>0</v>
          </cell>
          <cell r="R100">
            <v>0</v>
          </cell>
          <cell r="S100">
            <v>0</v>
          </cell>
          <cell r="U100">
            <v>0</v>
          </cell>
          <cell r="V100">
            <v>0</v>
          </cell>
          <cell r="X100">
            <v>6569</v>
          </cell>
          <cell r="Y100">
            <v>0</v>
          </cell>
          <cell r="Z100">
            <v>0</v>
          </cell>
          <cell r="AA100">
            <v>0</v>
          </cell>
          <cell r="AB100">
            <v>0</v>
          </cell>
          <cell r="AC100">
            <v>0</v>
          </cell>
          <cell r="AD100">
            <v>0</v>
          </cell>
          <cell r="AE100">
            <v>0</v>
          </cell>
          <cell r="AF100">
            <v>86859.52</v>
          </cell>
          <cell r="AG100">
            <v>39206.48</v>
          </cell>
          <cell r="AH100">
            <v>0</v>
          </cell>
        </row>
        <row r="101">
          <cell r="E101">
            <v>0</v>
          </cell>
          <cell r="F101">
            <v>1989089.38</v>
          </cell>
          <cell r="H101">
            <v>544431</v>
          </cell>
          <cell r="I101">
            <v>53911</v>
          </cell>
          <cell r="J101">
            <v>361708</v>
          </cell>
          <cell r="K101">
            <v>48278</v>
          </cell>
          <cell r="L101">
            <v>0</v>
          </cell>
          <cell r="M101">
            <v>0</v>
          </cell>
          <cell r="N101">
            <v>0</v>
          </cell>
          <cell r="O101">
            <v>0</v>
          </cell>
          <cell r="P101">
            <v>0</v>
          </cell>
          <cell r="Q101">
            <v>8464.62</v>
          </cell>
          <cell r="R101">
            <v>0</v>
          </cell>
          <cell r="S101">
            <v>0</v>
          </cell>
          <cell r="U101">
            <v>0</v>
          </cell>
          <cell r="V101">
            <v>0</v>
          </cell>
          <cell r="X101">
            <v>0</v>
          </cell>
          <cell r="Y101">
            <v>0</v>
          </cell>
          <cell r="Z101">
            <v>0</v>
          </cell>
          <cell r="AA101">
            <v>0</v>
          </cell>
          <cell r="AB101">
            <v>0</v>
          </cell>
          <cell r="AC101">
            <v>0</v>
          </cell>
          <cell r="AD101">
            <v>0</v>
          </cell>
          <cell r="AE101">
            <v>0</v>
          </cell>
          <cell r="AF101">
            <v>0</v>
          </cell>
          <cell r="AG101">
            <v>0</v>
          </cell>
          <cell r="AH101">
            <v>0</v>
          </cell>
        </row>
        <row r="102">
          <cell r="E102">
            <v>0</v>
          </cell>
          <cell r="F102">
            <v>4326516</v>
          </cell>
          <cell r="H102">
            <v>1734201</v>
          </cell>
          <cell r="I102">
            <v>0</v>
          </cell>
          <cell r="J102">
            <v>512432</v>
          </cell>
          <cell r="K102">
            <v>0</v>
          </cell>
          <cell r="L102">
            <v>0</v>
          </cell>
          <cell r="M102">
            <v>0</v>
          </cell>
          <cell r="N102">
            <v>8982</v>
          </cell>
          <cell r="O102">
            <v>0</v>
          </cell>
          <cell r="P102">
            <v>0</v>
          </cell>
          <cell r="Q102">
            <v>0</v>
          </cell>
          <cell r="R102">
            <v>0</v>
          </cell>
          <cell r="S102">
            <v>0</v>
          </cell>
          <cell r="U102">
            <v>0</v>
          </cell>
          <cell r="V102">
            <v>0</v>
          </cell>
          <cell r="X102">
            <v>0</v>
          </cell>
          <cell r="Y102">
            <v>0</v>
          </cell>
          <cell r="Z102">
            <v>0</v>
          </cell>
          <cell r="AA102">
            <v>0</v>
          </cell>
          <cell r="AB102">
            <v>0</v>
          </cell>
          <cell r="AC102">
            <v>0</v>
          </cell>
          <cell r="AD102">
            <v>0</v>
          </cell>
          <cell r="AE102">
            <v>0</v>
          </cell>
          <cell r="AF102">
            <v>0</v>
          </cell>
          <cell r="AG102">
            <v>0</v>
          </cell>
          <cell r="AH102">
            <v>0</v>
          </cell>
        </row>
        <row r="103">
          <cell r="E103">
            <v>45519</v>
          </cell>
          <cell r="F103">
            <v>415624</v>
          </cell>
          <cell r="H103">
            <v>1020973</v>
          </cell>
          <cell r="I103">
            <v>0</v>
          </cell>
          <cell r="J103">
            <v>623780</v>
          </cell>
          <cell r="K103">
            <v>0</v>
          </cell>
          <cell r="L103">
            <v>0</v>
          </cell>
          <cell r="M103">
            <v>0</v>
          </cell>
          <cell r="N103">
            <v>43618</v>
          </cell>
          <cell r="O103">
            <v>0</v>
          </cell>
          <cell r="P103">
            <v>0</v>
          </cell>
          <cell r="Q103">
            <v>0</v>
          </cell>
          <cell r="R103">
            <v>0</v>
          </cell>
          <cell r="S103">
            <v>7270</v>
          </cell>
          <cell r="U103">
            <v>0</v>
          </cell>
          <cell r="V103">
            <v>0</v>
          </cell>
          <cell r="X103">
            <v>0</v>
          </cell>
          <cell r="Y103">
            <v>0</v>
          </cell>
          <cell r="Z103">
            <v>0</v>
          </cell>
          <cell r="AA103">
            <v>0</v>
          </cell>
          <cell r="AB103">
            <v>0</v>
          </cell>
          <cell r="AC103">
            <v>0</v>
          </cell>
          <cell r="AD103">
            <v>0</v>
          </cell>
          <cell r="AE103">
            <v>0</v>
          </cell>
          <cell r="AF103">
            <v>0</v>
          </cell>
          <cell r="AG103">
            <v>0</v>
          </cell>
          <cell r="AH103">
            <v>0</v>
          </cell>
        </row>
        <row r="104">
          <cell r="E104">
            <v>0</v>
          </cell>
          <cell r="F104">
            <v>10685822.38</v>
          </cell>
          <cell r="H104">
            <v>6188484</v>
          </cell>
          <cell r="I104">
            <v>30000</v>
          </cell>
          <cell r="J104">
            <v>1306105</v>
          </cell>
          <cell r="K104">
            <v>0</v>
          </cell>
          <cell r="L104">
            <v>0</v>
          </cell>
          <cell r="M104">
            <v>0</v>
          </cell>
          <cell r="N104">
            <v>198480</v>
          </cell>
          <cell r="O104">
            <v>0</v>
          </cell>
          <cell r="P104">
            <v>36804</v>
          </cell>
          <cell r="Q104">
            <v>8464.62</v>
          </cell>
          <cell r="R104">
            <v>0</v>
          </cell>
          <cell r="S104">
            <v>0</v>
          </cell>
          <cell r="U104">
            <v>0</v>
          </cell>
          <cell r="V104">
            <v>0</v>
          </cell>
          <cell r="X104">
            <v>0</v>
          </cell>
          <cell r="Y104">
            <v>0</v>
          </cell>
          <cell r="Z104">
            <v>0</v>
          </cell>
          <cell r="AA104">
            <v>0</v>
          </cell>
          <cell r="AB104">
            <v>0</v>
          </cell>
          <cell r="AC104">
            <v>0</v>
          </cell>
          <cell r="AD104">
            <v>0</v>
          </cell>
          <cell r="AE104">
            <v>0</v>
          </cell>
          <cell r="AF104">
            <v>0</v>
          </cell>
          <cell r="AG104">
            <v>0</v>
          </cell>
          <cell r="AH104">
            <v>0</v>
          </cell>
        </row>
        <row r="105">
          <cell r="E105">
            <v>0</v>
          </cell>
          <cell r="F105">
            <v>3484474</v>
          </cell>
          <cell r="H105">
            <v>497273</v>
          </cell>
          <cell r="I105">
            <v>0</v>
          </cell>
          <cell r="J105">
            <v>840704</v>
          </cell>
          <cell r="K105">
            <v>0</v>
          </cell>
          <cell r="L105">
            <v>0</v>
          </cell>
          <cell r="M105">
            <v>0</v>
          </cell>
          <cell r="N105">
            <v>0</v>
          </cell>
          <cell r="O105">
            <v>0</v>
          </cell>
          <cell r="P105">
            <v>0</v>
          </cell>
          <cell r="Q105">
            <v>0</v>
          </cell>
          <cell r="R105">
            <v>0</v>
          </cell>
          <cell r="S105">
            <v>0</v>
          </cell>
          <cell r="U105">
            <v>0</v>
          </cell>
          <cell r="V105">
            <v>0</v>
          </cell>
          <cell r="X105">
            <v>0</v>
          </cell>
          <cell r="Y105">
            <v>0</v>
          </cell>
          <cell r="Z105">
            <v>0</v>
          </cell>
          <cell r="AA105">
            <v>0</v>
          </cell>
          <cell r="AB105">
            <v>0</v>
          </cell>
          <cell r="AC105">
            <v>0</v>
          </cell>
          <cell r="AD105">
            <v>0</v>
          </cell>
          <cell r="AE105">
            <v>0</v>
          </cell>
          <cell r="AF105">
            <v>0</v>
          </cell>
          <cell r="AG105">
            <v>0</v>
          </cell>
          <cell r="AH105">
            <v>0</v>
          </cell>
        </row>
        <row r="106">
          <cell r="E106">
            <v>0</v>
          </cell>
          <cell r="F106">
            <v>2454983.5</v>
          </cell>
          <cell r="H106">
            <v>936576</v>
          </cell>
          <cell r="I106">
            <v>0</v>
          </cell>
          <cell r="J106">
            <v>915894</v>
          </cell>
          <cell r="K106">
            <v>0</v>
          </cell>
          <cell r="L106">
            <v>127267</v>
          </cell>
          <cell r="M106">
            <v>16322</v>
          </cell>
          <cell r="N106">
            <v>718759</v>
          </cell>
          <cell r="O106">
            <v>143143</v>
          </cell>
          <cell r="P106">
            <v>326635.5</v>
          </cell>
          <cell r="Q106">
            <v>0</v>
          </cell>
          <cell r="R106">
            <v>0</v>
          </cell>
          <cell r="S106">
            <v>0</v>
          </cell>
          <cell r="U106">
            <v>421875</v>
          </cell>
          <cell r="V106">
            <v>0</v>
          </cell>
          <cell r="X106">
            <v>0</v>
          </cell>
          <cell r="Y106">
            <v>0</v>
          </cell>
          <cell r="Z106">
            <v>0</v>
          </cell>
          <cell r="AA106">
            <v>0</v>
          </cell>
          <cell r="AB106">
            <v>0</v>
          </cell>
          <cell r="AC106">
            <v>0</v>
          </cell>
          <cell r="AD106">
            <v>0</v>
          </cell>
          <cell r="AE106">
            <v>0</v>
          </cell>
          <cell r="AF106">
            <v>0</v>
          </cell>
          <cell r="AG106">
            <v>0</v>
          </cell>
          <cell r="AH106">
            <v>0</v>
          </cell>
        </row>
        <row r="107">
          <cell r="E107">
            <v>0</v>
          </cell>
          <cell r="F107">
            <v>954047</v>
          </cell>
          <cell r="H107">
            <v>434669</v>
          </cell>
          <cell r="I107">
            <v>0</v>
          </cell>
          <cell r="J107">
            <v>378359</v>
          </cell>
          <cell r="K107">
            <v>0</v>
          </cell>
          <cell r="L107">
            <v>0</v>
          </cell>
          <cell r="M107">
            <v>0</v>
          </cell>
          <cell r="N107">
            <v>8336</v>
          </cell>
          <cell r="O107">
            <v>0</v>
          </cell>
          <cell r="P107">
            <v>0</v>
          </cell>
          <cell r="Q107">
            <v>0</v>
          </cell>
          <cell r="R107">
            <v>0</v>
          </cell>
          <cell r="S107">
            <v>0</v>
          </cell>
          <cell r="U107">
            <v>0</v>
          </cell>
          <cell r="V107">
            <v>0</v>
          </cell>
          <cell r="X107">
            <v>0</v>
          </cell>
          <cell r="Y107">
            <v>0</v>
          </cell>
          <cell r="Z107">
            <v>0</v>
          </cell>
          <cell r="AA107">
            <v>0</v>
          </cell>
          <cell r="AB107">
            <v>0</v>
          </cell>
          <cell r="AC107">
            <v>0</v>
          </cell>
          <cell r="AD107">
            <v>0</v>
          </cell>
          <cell r="AE107">
            <v>0</v>
          </cell>
          <cell r="AF107">
            <v>0</v>
          </cell>
          <cell r="AG107">
            <v>0</v>
          </cell>
          <cell r="AH107">
            <v>0</v>
          </cell>
        </row>
        <row r="108">
          <cell r="E108">
            <v>0</v>
          </cell>
          <cell r="F108">
            <v>1383894</v>
          </cell>
          <cell r="H108">
            <v>1637694</v>
          </cell>
          <cell r="I108">
            <v>0</v>
          </cell>
          <cell r="J108">
            <v>371919</v>
          </cell>
          <cell r="K108">
            <v>0</v>
          </cell>
          <cell r="L108">
            <v>0</v>
          </cell>
          <cell r="M108">
            <v>0</v>
          </cell>
          <cell r="N108">
            <v>33344</v>
          </cell>
          <cell r="O108">
            <v>0</v>
          </cell>
          <cell r="P108">
            <v>0</v>
          </cell>
          <cell r="Q108">
            <v>0</v>
          </cell>
          <cell r="R108">
            <v>0</v>
          </cell>
          <cell r="S108">
            <v>0</v>
          </cell>
          <cell r="U108">
            <v>0</v>
          </cell>
          <cell r="V108">
            <v>0</v>
          </cell>
          <cell r="X108">
            <v>0</v>
          </cell>
          <cell r="Y108">
            <v>0</v>
          </cell>
          <cell r="Z108">
            <v>0</v>
          </cell>
          <cell r="AA108">
            <v>0</v>
          </cell>
          <cell r="AB108">
            <v>0</v>
          </cell>
          <cell r="AC108">
            <v>0</v>
          </cell>
          <cell r="AD108">
            <v>0</v>
          </cell>
          <cell r="AE108">
            <v>0</v>
          </cell>
          <cell r="AF108">
            <v>0</v>
          </cell>
          <cell r="AG108">
            <v>0</v>
          </cell>
          <cell r="AH108">
            <v>0</v>
          </cell>
        </row>
        <row r="109">
          <cell r="E109">
            <v>0</v>
          </cell>
          <cell r="F109">
            <v>4660426.5</v>
          </cell>
          <cell r="H109">
            <v>1091197</v>
          </cell>
          <cell r="I109">
            <v>0</v>
          </cell>
          <cell r="J109">
            <v>1103086</v>
          </cell>
          <cell r="K109">
            <v>0</v>
          </cell>
          <cell r="L109">
            <v>0</v>
          </cell>
          <cell r="M109">
            <v>0</v>
          </cell>
          <cell r="N109">
            <v>97802</v>
          </cell>
          <cell r="O109">
            <v>0</v>
          </cell>
          <cell r="P109">
            <v>50605.5</v>
          </cell>
          <cell r="Q109">
            <v>0</v>
          </cell>
          <cell r="R109">
            <v>0</v>
          </cell>
          <cell r="S109">
            <v>0</v>
          </cell>
          <cell r="U109">
            <v>0</v>
          </cell>
          <cell r="V109">
            <v>0</v>
          </cell>
          <cell r="X109">
            <v>0</v>
          </cell>
          <cell r="Y109">
            <v>0</v>
          </cell>
          <cell r="Z109">
            <v>0</v>
          </cell>
          <cell r="AA109">
            <v>0</v>
          </cell>
          <cell r="AB109">
            <v>0</v>
          </cell>
          <cell r="AC109">
            <v>0</v>
          </cell>
          <cell r="AD109">
            <v>0</v>
          </cell>
          <cell r="AE109">
            <v>0</v>
          </cell>
          <cell r="AF109">
            <v>0</v>
          </cell>
          <cell r="AG109">
            <v>0</v>
          </cell>
          <cell r="AH109">
            <v>0</v>
          </cell>
        </row>
        <row r="110">
          <cell r="E110">
            <v>0</v>
          </cell>
          <cell r="F110">
            <v>2966779</v>
          </cell>
          <cell r="H110">
            <v>1404218</v>
          </cell>
          <cell r="I110">
            <v>0</v>
          </cell>
          <cell r="J110">
            <v>489928</v>
          </cell>
          <cell r="K110">
            <v>0</v>
          </cell>
          <cell r="L110">
            <v>0</v>
          </cell>
          <cell r="M110">
            <v>0</v>
          </cell>
          <cell r="N110">
            <v>25654</v>
          </cell>
          <cell r="O110">
            <v>0</v>
          </cell>
          <cell r="P110">
            <v>0</v>
          </cell>
          <cell r="Q110">
            <v>0</v>
          </cell>
          <cell r="R110">
            <v>0</v>
          </cell>
          <cell r="S110">
            <v>0</v>
          </cell>
          <cell r="U110">
            <v>0</v>
          </cell>
          <cell r="V110">
            <v>0</v>
          </cell>
          <cell r="X110">
            <v>0</v>
          </cell>
          <cell r="Y110">
            <v>0</v>
          </cell>
          <cell r="Z110">
            <v>0</v>
          </cell>
          <cell r="AA110">
            <v>0</v>
          </cell>
          <cell r="AB110">
            <v>0</v>
          </cell>
          <cell r="AC110">
            <v>0</v>
          </cell>
          <cell r="AD110">
            <v>0</v>
          </cell>
          <cell r="AE110">
            <v>0</v>
          </cell>
          <cell r="AF110">
            <v>0</v>
          </cell>
          <cell r="AG110">
            <v>0</v>
          </cell>
          <cell r="AH110">
            <v>0</v>
          </cell>
        </row>
        <row r="111">
          <cell r="E111">
            <v>0</v>
          </cell>
          <cell r="F111">
            <v>898420</v>
          </cell>
          <cell r="H111">
            <v>523407</v>
          </cell>
          <cell r="I111">
            <v>0</v>
          </cell>
          <cell r="J111">
            <v>707341</v>
          </cell>
          <cell r="K111">
            <v>0</v>
          </cell>
          <cell r="L111">
            <v>0</v>
          </cell>
          <cell r="M111">
            <v>24483</v>
          </cell>
          <cell r="N111">
            <v>61582</v>
          </cell>
          <cell r="O111">
            <v>0</v>
          </cell>
          <cell r="P111">
            <v>0</v>
          </cell>
          <cell r="Q111">
            <v>0</v>
          </cell>
          <cell r="R111">
            <v>0</v>
          </cell>
          <cell r="S111">
            <v>0</v>
          </cell>
          <cell r="U111">
            <v>0</v>
          </cell>
          <cell r="V111">
            <v>0</v>
          </cell>
          <cell r="X111">
            <v>0</v>
          </cell>
          <cell r="Y111">
            <v>0</v>
          </cell>
          <cell r="Z111">
            <v>0</v>
          </cell>
          <cell r="AA111">
            <v>0</v>
          </cell>
          <cell r="AB111">
            <v>0</v>
          </cell>
          <cell r="AC111">
            <v>0</v>
          </cell>
          <cell r="AD111">
            <v>0</v>
          </cell>
          <cell r="AE111">
            <v>0</v>
          </cell>
          <cell r="AF111">
            <v>0</v>
          </cell>
          <cell r="AG111">
            <v>0</v>
          </cell>
          <cell r="AH111">
            <v>0</v>
          </cell>
        </row>
        <row r="112">
          <cell r="E112">
            <v>0</v>
          </cell>
          <cell r="F112">
            <v>2637059</v>
          </cell>
          <cell r="H112">
            <v>822579</v>
          </cell>
          <cell r="I112">
            <v>30000</v>
          </cell>
          <cell r="J112">
            <v>354238</v>
          </cell>
          <cell r="K112">
            <v>0</v>
          </cell>
          <cell r="L112">
            <v>0</v>
          </cell>
          <cell r="M112">
            <v>0</v>
          </cell>
          <cell r="N112">
            <v>0</v>
          </cell>
          <cell r="O112">
            <v>0</v>
          </cell>
          <cell r="P112">
            <v>0</v>
          </cell>
          <cell r="Q112">
            <v>0</v>
          </cell>
          <cell r="R112">
            <v>0</v>
          </cell>
          <cell r="S112">
            <v>0</v>
          </cell>
          <cell r="U112">
            <v>0</v>
          </cell>
          <cell r="V112">
            <v>0</v>
          </cell>
          <cell r="X112">
            <v>0</v>
          </cell>
          <cell r="Y112">
            <v>0</v>
          </cell>
          <cell r="Z112">
            <v>0</v>
          </cell>
          <cell r="AA112">
            <v>0</v>
          </cell>
          <cell r="AB112">
            <v>0</v>
          </cell>
          <cell r="AC112">
            <v>0</v>
          </cell>
          <cell r="AD112">
            <v>0</v>
          </cell>
          <cell r="AE112">
            <v>0</v>
          </cell>
          <cell r="AF112">
            <v>0</v>
          </cell>
          <cell r="AG112">
            <v>0</v>
          </cell>
          <cell r="AH112">
            <v>0</v>
          </cell>
        </row>
        <row r="113">
          <cell r="E113">
            <v>0</v>
          </cell>
          <cell r="F113">
            <v>792041.4</v>
          </cell>
          <cell r="H113">
            <v>565331</v>
          </cell>
          <cell r="I113">
            <v>0</v>
          </cell>
          <cell r="J113">
            <v>1050775</v>
          </cell>
          <cell r="K113">
            <v>0</v>
          </cell>
          <cell r="L113">
            <v>0</v>
          </cell>
          <cell r="M113">
            <v>0</v>
          </cell>
          <cell r="N113">
            <v>55017.6</v>
          </cell>
          <cell r="O113">
            <v>0</v>
          </cell>
          <cell r="P113">
            <v>0</v>
          </cell>
          <cell r="Q113">
            <v>0</v>
          </cell>
          <cell r="R113">
            <v>0</v>
          </cell>
          <cell r="S113">
            <v>0</v>
          </cell>
          <cell r="U113">
            <v>0</v>
          </cell>
          <cell r="V113">
            <v>0</v>
          </cell>
          <cell r="X113">
            <v>0</v>
          </cell>
          <cell r="Y113">
            <v>0</v>
          </cell>
          <cell r="Z113">
            <v>0</v>
          </cell>
          <cell r="AA113">
            <v>0</v>
          </cell>
          <cell r="AB113">
            <v>0</v>
          </cell>
          <cell r="AC113">
            <v>0</v>
          </cell>
          <cell r="AD113">
            <v>0</v>
          </cell>
          <cell r="AE113">
            <v>0</v>
          </cell>
          <cell r="AF113">
            <v>0</v>
          </cell>
          <cell r="AG113">
            <v>0</v>
          </cell>
          <cell r="AH113">
            <v>0</v>
          </cell>
        </row>
        <row r="114">
          <cell r="E114">
            <v>33323</v>
          </cell>
          <cell r="F114">
            <v>0</v>
          </cell>
          <cell r="H114">
            <v>94623</v>
          </cell>
          <cell r="I114">
            <v>0</v>
          </cell>
          <cell r="J114">
            <v>773339</v>
          </cell>
          <cell r="K114">
            <v>0</v>
          </cell>
          <cell r="L114">
            <v>0</v>
          </cell>
          <cell r="M114">
            <v>0</v>
          </cell>
          <cell r="N114">
            <v>0</v>
          </cell>
          <cell r="O114">
            <v>0</v>
          </cell>
          <cell r="P114">
            <v>0</v>
          </cell>
          <cell r="Q114">
            <v>0</v>
          </cell>
          <cell r="R114">
            <v>0</v>
          </cell>
          <cell r="S114">
            <v>50119</v>
          </cell>
          <cell r="U114">
            <v>0</v>
          </cell>
          <cell r="V114">
            <v>0</v>
          </cell>
          <cell r="X114">
            <v>61885</v>
          </cell>
          <cell r="Y114">
            <v>0</v>
          </cell>
          <cell r="Z114">
            <v>1483</v>
          </cell>
          <cell r="AA114">
            <v>0</v>
          </cell>
          <cell r="AB114">
            <v>0</v>
          </cell>
          <cell r="AC114">
            <v>0</v>
          </cell>
          <cell r="AD114">
            <v>24360</v>
          </cell>
          <cell r="AE114">
            <v>0</v>
          </cell>
          <cell r="AF114">
            <v>144706.36</v>
          </cell>
          <cell r="AG114">
            <v>325311.64</v>
          </cell>
          <cell r="AH114">
            <v>0</v>
          </cell>
        </row>
        <row r="115">
          <cell r="E115">
            <v>0</v>
          </cell>
          <cell r="F115">
            <v>10908847.7</v>
          </cell>
          <cell r="H115">
            <v>1791082</v>
          </cell>
          <cell r="I115">
            <v>0</v>
          </cell>
          <cell r="J115">
            <v>5505811</v>
          </cell>
          <cell r="K115">
            <v>30000</v>
          </cell>
          <cell r="L115">
            <v>0</v>
          </cell>
          <cell r="M115">
            <v>0</v>
          </cell>
          <cell r="N115">
            <v>2532286</v>
          </cell>
          <cell r="O115">
            <v>449025.3</v>
          </cell>
          <cell r="P115">
            <v>0</v>
          </cell>
          <cell r="Q115">
            <v>0</v>
          </cell>
          <cell r="R115">
            <v>10000</v>
          </cell>
          <cell r="S115">
            <v>0</v>
          </cell>
          <cell r="U115">
            <v>0</v>
          </cell>
          <cell r="V115">
            <v>0</v>
          </cell>
          <cell r="X115">
            <v>0</v>
          </cell>
          <cell r="Y115">
            <v>0</v>
          </cell>
          <cell r="Z115">
            <v>0</v>
          </cell>
          <cell r="AA115">
            <v>0</v>
          </cell>
          <cell r="AB115">
            <v>0</v>
          </cell>
          <cell r="AC115">
            <v>0</v>
          </cell>
          <cell r="AD115">
            <v>0</v>
          </cell>
          <cell r="AE115">
            <v>0</v>
          </cell>
          <cell r="AF115">
            <v>0</v>
          </cell>
          <cell r="AG115">
            <v>0</v>
          </cell>
          <cell r="AH115">
            <v>0</v>
          </cell>
        </row>
        <row r="116">
          <cell r="E116">
            <v>1046</v>
          </cell>
          <cell r="F116">
            <v>370575</v>
          </cell>
          <cell r="H116">
            <v>826846</v>
          </cell>
          <cell r="I116">
            <v>0</v>
          </cell>
          <cell r="J116">
            <v>456271</v>
          </cell>
          <cell r="K116">
            <v>0</v>
          </cell>
          <cell r="L116">
            <v>0</v>
          </cell>
          <cell r="M116">
            <v>0</v>
          </cell>
          <cell r="N116">
            <v>8336</v>
          </cell>
          <cell r="O116">
            <v>0</v>
          </cell>
          <cell r="P116">
            <v>0</v>
          </cell>
          <cell r="Q116">
            <v>0</v>
          </cell>
          <cell r="R116">
            <v>0</v>
          </cell>
          <cell r="S116">
            <v>0</v>
          </cell>
          <cell r="U116">
            <v>0</v>
          </cell>
          <cell r="V116">
            <v>0</v>
          </cell>
          <cell r="X116">
            <v>1944</v>
          </cell>
          <cell r="Y116">
            <v>0</v>
          </cell>
          <cell r="Z116">
            <v>0</v>
          </cell>
          <cell r="AA116">
            <v>0</v>
          </cell>
          <cell r="AB116">
            <v>0</v>
          </cell>
          <cell r="AC116">
            <v>0</v>
          </cell>
          <cell r="AD116">
            <v>0</v>
          </cell>
          <cell r="AE116">
            <v>0</v>
          </cell>
          <cell r="AF116">
            <v>5346</v>
          </cell>
          <cell r="AG116">
            <v>0</v>
          </cell>
          <cell r="AH116">
            <v>0</v>
          </cell>
        </row>
        <row r="117">
          <cell r="E117">
            <v>0</v>
          </cell>
          <cell r="F117">
            <v>5395206</v>
          </cell>
          <cell r="H117">
            <v>1514731</v>
          </cell>
          <cell r="I117">
            <v>0</v>
          </cell>
          <cell r="J117">
            <v>1349253</v>
          </cell>
          <cell r="K117">
            <v>0</v>
          </cell>
          <cell r="L117">
            <v>0</v>
          </cell>
          <cell r="M117">
            <v>0</v>
          </cell>
          <cell r="N117">
            <v>754178</v>
          </cell>
          <cell r="O117">
            <v>231386.5</v>
          </cell>
          <cell r="P117">
            <v>13801.5</v>
          </cell>
          <cell r="Q117">
            <v>0</v>
          </cell>
          <cell r="R117">
            <v>0</v>
          </cell>
          <cell r="S117">
            <v>0</v>
          </cell>
          <cell r="U117">
            <v>0</v>
          </cell>
          <cell r="V117">
            <v>0</v>
          </cell>
          <cell r="X117">
            <v>0</v>
          </cell>
          <cell r="Y117">
            <v>0</v>
          </cell>
          <cell r="Z117">
            <v>0</v>
          </cell>
          <cell r="AA117">
            <v>0</v>
          </cell>
          <cell r="AB117">
            <v>0</v>
          </cell>
          <cell r="AC117">
            <v>0</v>
          </cell>
          <cell r="AD117">
            <v>0</v>
          </cell>
          <cell r="AE117">
            <v>0</v>
          </cell>
          <cell r="AF117">
            <v>0</v>
          </cell>
          <cell r="AG117">
            <v>0</v>
          </cell>
          <cell r="AH117">
            <v>0</v>
          </cell>
        </row>
        <row r="118">
          <cell r="E118">
            <v>0</v>
          </cell>
          <cell r="F118">
            <v>903202</v>
          </cell>
          <cell r="H118">
            <v>501633</v>
          </cell>
          <cell r="I118">
            <v>0</v>
          </cell>
          <cell r="J118">
            <v>213825</v>
          </cell>
          <cell r="K118">
            <v>0</v>
          </cell>
          <cell r="L118">
            <v>0</v>
          </cell>
          <cell r="M118">
            <v>0</v>
          </cell>
          <cell r="N118">
            <v>83456.27</v>
          </cell>
          <cell r="O118">
            <v>13013</v>
          </cell>
          <cell r="P118">
            <v>0</v>
          </cell>
          <cell r="Q118">
            <v>0</v>
          </cell>
          <cell r="R118">
            <v>0</v>
          </cell>
          <cell r="S118">
            <v>15260.27</v>
          </cell>
          <cell r="U118">
            <v>607058</v>
          </cell>
          <cell r="V118">
            <v>0</v>
          </cell>
          <cell r="X118">
            <v>0</v>
          </cell>
          <cell r="Y118">
            <v>0</v>
          </cell>
          <cell r="Z118">
            <v>0</v>
          </cell>
          <cell r="AA118">
            <v>0</v>
          </cell>
          <cell r="AB118">
            <v>0</v>
          </cell>
          <cell r="AC118">
            <v>0</v>
          </cell>
          <cell r="AD118">
            <v>0</v>
          </cell>
          <cell r="AE118">
            <v>0</v>
          </cell>
          <cell r="AF118">
            <v>0</v>
          </cell>
          <cell r="AG118">
            <v>0</v>
          </cell>
          <cell r="AH118">
            <v>0</v>
          </cell>
        </row>
        <row r="119">
          <cell r="E119">
            <v>0</v>
          </cell>
          <cell r="F119">
            <v>10163518.4</v>
          </cell>
          <cell r="H119">
            <v>3703674</v>
          </cell>
          <cell r="I119">
            <v>0</v>
          </cell>
          <cell r="J119">
            <v>1173669</v>
          </cell>
          <cell r="K119">
            <v>0</v>
          </cell>
          <cell r="L119">
            <v>0</v>
          </cell>
          <cell r="M119">
            <v>37451</v>
          </cell>
          <cell r="N119">
            <v>550418.6</v>
          </cell>
          <cell r="O119">
            <v>60388</v>
          </cell>
          <cell r="P119">
            <v>9201</v>
          </cell>
          <cell r="Q119">
            <v>0</v>
          </cell>
          <cell r="R119">
            <v>0</v>
          </cell>
          <cell r="S119">
            <v>0</v>
          </cell>
          <cell r="U119">
            <v>107812</v>
          </cell>
          <cell r="V119">
            <v>0</v>
          </cell>
          <cell r="X119">
            <v>0</v>
          </cell>
          <cell r="Y119">
            <v>0</v>
          </cell>
          <cell r="Z119">
            <v>0</v>
          </cell>
          <cell r="AA119">
            <v>0</v>
          </cell>
          <cell r="AB119">
            <v>0</v>
          </cell>
          <cell r="AC119">
            <v>0</v>
          </cell>
          <cell r="AD119">
            <v>0</v>
          </cell>
          <cell r="AE119">
            <v>0</v>
          </cell>
          <cell r="AF119">
            <v>0</v>
          </cell>
          <cell r="AG119">
            <v>0</v>
          </cell>
          <cell r="AH119">
            <v>0</v>
          </cell>
        </row>
        <row r="120">
          <cell r="E120">
            <v>0</v>
          </cell>
          <cell r="F120">
            <v>622995</v>
          </cell>
          <cell r="H120">
            <v>473291</v>
          </cell>
          <cell r="I120">
            <v>0</v>
          </cell>
          <cell r="J120">
            <v>958917</v>
          </cell>
          <cell r="K120">
            <v>0</v>
          </cell>
          <cell r="L120">
            <v>0</v>
          </cell>
          <cell r="M120">
            <v>0</v>
          </cell>
          <cell r="N120">
            <v>0</v>
          </cell>
          <cell r="O120">
            <v>0</v>
          </cell>
          <cell r="P120">
            <v>0</v>
          </cell>
          <cell r="Q120">
            <v>0</v>
          </cell>
          <cell r="R120">
            <v>0</v>
          </cell>
          <cell r="S120">
            <v>0</v>
          </cell>
          <cell r="U120">
            <v>0</v>
          </cell>
          <cell r="V120">
            <v>0</v>
          </cell>
          <cell r="X120">
            <v>0</v>
          </cell>
          <cell r="Y120">
            <v>0</v>
          </cell>
          <cell r="Z120">
            <v>0</v>
          </cell>
          <cell r="AA120">
            <v>0</v>
          </cell>
          <cell r="AB120">
            <v>0</v>
          </cell>
          <cell r="AC120">
            <v>0</v>
          </cell>
          <cell r="AD120">
            <v>0</v>
          </cell>
          <cell r="AE120">
            <v>0</v>
          </cell>
          <cell r="AF120">
            <v>0</v>
          </cell>
          <cell r="AG120">
            <v>0</v>
          </cell>
          <cell r="AH120">
            <v>0</v>
          </cell>
        </row>
        <row r="121">
          <cell r="E121">
            <v>0</v>
          </cell>
          <cell r="F121">
            <v>2854174.7</v>
          </cell>
          <cell r="H121">
            <v>1513597</v>
          </cell>
          <cell r="I121">
            <v>0</v>
          </cell>
          <cell r="J121">
            <v>1671091</v>
          </cell>
          <cell r="K121">
            <v>45296</v>
          </cell>
          <cell r="L121">
            <v>45657</v>
          </cell>
          <cell r="M121">
            <v>0</v>
          </cell>
          <cell r="N121">
            <v>583383.3</v>
          </cell>
          <cell r="O121">
            <v>13013</v>
          </cell>
          <cell r="P121">
            <v>0</v>
          </cell>
          <cell r="Q121">
            <v>0</v>
          </cell>
          <cell r="R121">
            <v>0</v>
          </cell>
          <cell r="S121">
            <v>0</v>
          </cell>
          <cell r="U121">
            <v>0</v>
          </cell>
          <cell r="V121">
            <v>0</v>
          </cell>
          <cell r="X121">
            <v>0</v>
          </cell>
          <cell r="Y121">
            <v>0</v>
          </cell>
          <cell r="Z121">
            <v>0</v>
          </cell>
          <cell r="AA121">
            <v>0</v>
          </cell>
          <cell r="AB121">
            <v>0</v>
          </cell>
          <cell r="AC121">
            <v>0</v>
          </cell>
          <cell r="AD121">
            <v>0</v>
          </cell>
          <cell r="AE121">
            <v>0</v>
          </cell>
          <cell r="AF121">
            <v>0</v>
          </cell>
          <cell r="AG121">
            <v>0</v>
          </cell>
          <cell r="AH121">
            <v>0</v>
          </cell>
        </row>
        <row r="122">
          <cell r="E122">
            <v>0</v>
          </cell>
          <cell r="F122">
            <v>3076857.5</v>
          </cell>
          <cell r="H122">
            <v>580800</v>
          </cell>
          <cell r="I122">
            <v>0</v>
          </cell>
          <cell r="J122">
            <v>891874</v>
          </cell>
          <cell r="K122">
            <v>0</v>
          </cell>
          <cell r="L122">
            <v>0</v>
          </cell>
          <cell r="M122">
            <v>0</v>
          </cell>
          <cell r="N122">
            <v>63166</v>
          </cell>
          <cell r="O122">
            <v>32532.5</v>
          </cell>
          <cell r="P122">
            <v>0</v>
          </cell>
          <cell r="Q122">
            <v>0</v>
          </cell>
          <cell r="R122">
            <v>0</v>
          </cell>
          <cell r="S122">
            <v>0</v>
          </cell>
          <cell r="U122">
            <v>0</v>
          </cell>
          <cell r="V122">
            <v>0</v>
          </cell>
          <cell r="X122">
            <v>0</v>
          </cell>
          <cell r="Y122">
            <v>0</v>
          </cell>
          <cell r="Z122">
            <v>0</v>
          </cell>
          <cell r="AA122">
            <v>0</v>
          </cell>
          <cell r="AB122">
            <v>0</v>
          </cell>
          <cell r="AC122">
            <v>0</v>
          </cell>
          <cell r="AD122">
            <v>0</v>
          </cell>
          <cell r="AE122">
            <v>0</v>
          </cell>
          <cell r="AF122">
            <v>0</v>
          </cell>
          <cell r="AG122">
            <v>0</v>
          </cell>
          <cell r="AH122">
            <v>0</v>
          </cell>
        </row>
        <row r="123">
          <cell r="E123">
            <v>0</v>
          </cell>
          <cell r="F123">
            <v>494776</v>
          </cell>
          <cell r="H123">
            <v>740423</v>
          </cell>
          <cell r="I123">
            <v>0</v>
          </cell>
          <cell r="J123">
            <v>245647</v>
          </cell>
          <cell r="K123">
            <v>0</v>
          </cell>
          <cell r="L123">
            <v>0</v>
          </cell>
          <cell r="M123">
            <v>0</v>
          </cell>
          <cell r="N123">
            <v>0</v>
          </cell>
          <cell r="O123">
            <v>0</v>
          </cell>
          <cell r="P123">
            <v>0</v>
          </cell>
          <cell r="Q123">
            <v>0</v>
          </cell>
          <cell r="R123">
            <v>0</v>
          </cell>
          <cell r="S123">
            <v>0</v>
          </cell>
          <cell r="U123">
            <v>0</v>
          </cell>
          <cell r="V123">
            <v>0</v>
          </cell>
          <cell r="X123">
            <v>0</v>
          </cell>
          <cell r="Y123">
            <v>0</v>
          </cell>
          <cell r="Z123">
            <v>0</v>
          </cell>
          <cell r="AA123">
            <v>0</v>
          </cell>
          <cell r="AB123">
            <v>0</v>
          </cell>
          <cell r="AC123">
            <v>0</v>
          </cell>
          <cell r="AD123">
            <v>0</v>
          </cell>
          <cell r="AE123">
            <v>0</v>
          </cell>
          <cell r="AF123">
            <v>0</v>
          </cell>
          <cell r="AG123">
            <v>0</v>
          </cell>
          <cell r="AH123">
            <v>0</v>
          </cell>
        </row>
        <row r="124">
          <cell r="E124">
            <v>0</v>
          </cell>
          <cell r="F124">
            <v>748356.15</v>
          </cell>
          <cell r="H124">
            <v>310261</v>
          </cell>
          <cell r="I124">
            <v>0</v>
          </cell>
          <cell r="J124">
            <v>1271282</v>
          </cell>
          <cell r="K124">
            <v>18729</v>
          </cell>
          <cell r="L124">
            <v>0</v>
          </cell>
          <cell r="M124">
            <v>0</v>
          </cell>
          <cell r="N124">
            <v>58352</v>
          </cell>
          <cell r="O124">
            <v>13661.85</v>
          </cell>
          <cell r="P124">
            <v>0</v>
          </cell>
          <cell r="Q124">
            <v>0</v>
          </cell>
          <cell r="R124">
            <v>10294</v>
          </cell>
          <cell r="S124">
            <v>0</v>
          </cell>
          <cell r="U124">
            <v>0</v>
          </cell>
          <cell r="V124">
            <v>0</v>
          </cell>
          <cell r="X124">
            <v>0</v>
          </cell>
          <cell r="Y124">
            <v>0</v>
          </cell>
          <cell r="Z124">
            <v>0</v>
          </cell>
          <cell r="AA124">
            <v>0</v>
          </cell>
          <cell r="AB124">
            <v>0</v>
          </cell>
          <cell r="AC124">
            <v>0</v>
          </cell>
          <cell r="AD124">
            <v>0</v>
          </cell>
          <cell r="AE124">
            <v>0</v>
          </cell>
          <cell r="AF124">
            <v>0</v>
          </cell>
          <cell r="AG124">
            <v>0</v>
          </cell>
          <cell r="AH124">
            <v>0</v>
          </cell>
        </row>
        <row r="125">
          <cell r="E125">
            <v>0</v>
          </cell>
          <cell r="F125">
            <v>3506383.8099999996</v>
          </cell>
          <cell r="H125">
            <v>688261</v>
          </cell>
          <cell r="I125">
            <v>0</v>
          </cell>
          <cell r="J125">
            <v>1312846</v>
          </cell>
          <cell r="K125">
            <v>0</v>
          </cell>
          <cell r="L125">
            <v>0</v>
          </cell>
          <cell r="M125">
            <v>16322</v>
          </cell>
          <cell r="N125">
            <v>550779.6</v>
          </cell>
          <cell r="O125">
            <v>304382.75</v>
          </cell>
          <cell r="P125">
            <v>60726.6</v>
          </cell>
          <cell r="Q125">
            <v>16929.24</v>
          </cell>
          <cell r="R125">
            <v>0</v>
          </cell>
          <cell r="S125">
            <v>0</v>
          </cell>
          <cell r="U125">
            <v>195372</v>
          </cell>
          <cell r="V125">
            <v>0</v>
          </cell>
          <cell r="X125">
            <v>0</v>
          </cell>
          <cell r="Y125">
            <v>0</v>
          </cell>
          <cell r="Z125">
            <v>0</v>
          </cell>
          <cell r="AA125">
            <v>0</v>
          </cell>
          <cell r="AB125">
            <v>0</v>
          </cell>
          <cell r="AC125">
            <v>0</v>
          </cell>
          <cell r="AD125">
            <v>0</v>
          </cell>
          <cell r="AE125">
            <v>0</v>
          </cell>
          <cell r="AF125">
            <v>0</v>
          </cell>
          <cell r="AG125">
            <v>0</v>
          </cell>
          <cell r="AH125">
            <v>0</v>
          </cell>
        </row>
        <row r="126">
          <cell r="E126">
            <v>654</v>
          </cell>
          <cell r="F126">
            <v>44060</v>
          </cell>
          <cell r="H126">
            <v>279624</v>
          </cell>
          <cell r="I126">
            <v>0</v>
          </cell>
          <cell r="J126">
            <v>236218</v>
          </cell>
          <cell r="K126">
            <v>0</v>
          </cell>
          <cell r="L126">
            <v>0</v>
          </cell>
          <cell r="M126">
            <v>0</v>
          </cell>
          <cell r="N126">
            <v>0</v>
          </cell>
          <cell r="O126">
            <v>0</v>
          </cell>
          <cell r="P126">
            <v>0</v>
          </cell>
          <cell r="Q126">
            <v>0</v>
          </cell>
          <cell r="R126">
            <v>0</v>
          </cell>
          <cell r="S126">
            <v>0</v>
          </cell>
          <cell r="U126">
            <v>0</v>
          </cell>
          <cell r="V126">
            <v>0</v>
          </cell>
          <cell r="X126">
            <v>0</v>
          </cell>
          <cell r="Y126">
            <v>0</v>
          </cell>
          <cell r="Z126">
            <v>0</v>
          </cell>
          <cell r="AA126">
            <v>0</v>
          </cell>
          <cell r="AB126">
            <v>0</v>
          </cell>
          <cell r="AC126">
            <v>0</v>
          </cell>
          <cell r="AD126">
            <v>0</v>
          </cell>
          <cell r="AE126">
            <v>0</v>
          </cell>
          <cell r="AF126">
            <v>0</v>
          </cell>
          <cell r="AG126">
            <v>0</v>
          </cell>
          <cell r="AH126">
            <v>0</v>
          </cell>
        </row>
        <row r="127">
          <cell r="E127">
            <v>0</v>
          </cell>
          <cell r="F127">
            <v>1017320</v>
          </cell>
          <cell r="H127">
            <v>392764</v>
          </cell>
          <cell r="I127">
            <v>0</v>
          </cell>
          <cell r="J127">
            <v>694661</v>
          </cell>
          <cell r="K127">
            <v>0</v>
          </cell>
          <cell r="L127">
            <v>0</v>
          </cell>
          <cell r="M127">
            <v>0</v>
          </cell>
          <cell r="N127">
            <v>76962</v>
          </cell>
          <cell r="O127">
            <v>0</v>
          </cell>
          <cell r="P127">
            <v>0</v>
          </cell>
          <cell r="Q127">
            <v>0</v>
          </cell>
          <cell r="R127">
            <v>0</v>
          </cell>
          <cell r="S127">
            <v>0</v>
          </cell>
          <cell r="U127">
            <v>0</v>
          </cell>
          <cell r="V127">
            <v>0</v>
          </cell>
          <cell r="X127">
            <v>0</v>
          </cell>
          <cell r="Y127">
            <v>0</v>
          </cell>
          <cell r="Z127">
            <v>0</v>
          </cell>
          <cell r="AA127">
            <v>0</v>
          </cell>
          <cell r="AB127">
            <v>0</v>
          </cell>
          <cell r="AC127">
            <v>0</v>
          </cell>
          <cell r="AD127">
            <v>0</v>
          </cell>
          <cell r="AE127">
            <v>0</v>
          </cell>
          <cell r="AF127">
            <v>0</v>
          </cell>
          <cell r="AG127">
            <v>0</v>
          </cell>
          <cell r="AH127">
            <v>0</v>
          </cell>
        </row>
        <row r="128">
          <cell r="E128">
            <v>0</v>
          </cell>
          <cell r="F128">
            <v>555937</v>
          </cell>
          <cell r="H128">
            <v>484282</v>
          </cell>
          <cell r="I128">
            <v>0</v>
          </cell>
          <cell r="J128">
            <v>535660</v>
          </cell>
          <cell r="K128">
            <v>0</v>
          </cell>
          <cell r="L128">
            <v>0</v>
          </cell>
          <cell r="M128">
            <v>0</v>
          </cell>
          <cell r="N128">
            <v>0</v>
          </cell>
          <cell r="O128">
            <v>13013</v>
          </cell>
          <cell r="P128">
            <v>0</v>
          </cell>
          <cell r="Q128">
            <v>0</v>
          </cell>
          <cell r="R128">
            <v>0</v>
          </cell>
          <cell r="S128">
            <v>0</v>
          </cell>
          <cell r="U128">
            <v>0</v>
          </cell>
          <cell r="V128">
            <v>0</v>
          </cell>
          <cell r="X128">
            <v>0</v>
          </cell>
          <cell r="Y128">
            <v>0</v>
          </cell>
          <cell r="Z128">
            <v>0</v>
          </cell>
          <cell r="AA128">
            <v>0</v>
          </cell>
          <cell r="AB128">
            <v>0</v>
          </cell>
          <cell r="AC128">
            <v>0</v>
          </cell>
          <cell r="AD128">
            <v>0</v>
          </cell>
          <cell r="AE128">
            <v>0</v>
          </cell>
          <cell r="AF128">
            <v>0</v>
          </cell>
          <cell r="AG128">
            <v>0</v>
          </cell>
          <cell r="AH128">
            <v>0</v>
          </cell>
        </row>
        <row r="129">
          <cell r="E129">
            <v>0</v>
          </cell>
          <cell r="F129">
            <v>255416</v>
          </cell>
          <cell r="H129">
            <v>210420</v>
          </cell>
          <cell r="I129">
            <v>0</v>
          </cell>
          <cell r="J129">
            <v>344544</v>
          </cell>
          <cell r="K129">
            <v>0</v>
          </cell>
          <cell r="L129">
            <v>0</v>
          </cell>
          <cell r="M129">
            <v>0</v>
          </cell>
          <cell r="N129">
            <v>0</v>
          </cell>
          <cell r="O129">
            <v>0</v>
          </cell>
          <cell r="P129">
            <v>0</v>
          </cell>
          <cell r="Q129">
            <v>0</v>
          </cell>
          <cell r="R129">
            <v>0</v>
          </cell>
          <cell r="S129">
            <v>0</v>
          </cell>
          <cell r="U129">
            <v>0</v>
          </cell>
          <cell r="V129">
            <v>0</v>
          </cell>
          <cell r="X129">
            <v>0</v>
          </cell>
          <cell r="Y129">
            <v>0</v>
          </cell>
          <cell r="Z129">
            <v>0</v>
          </cell>
          <cell r="AA129">
            <v>0</v>
          </cell>
          <cell r="AB129">
            <v>0</v>
          </cell>
          <cell r="AC129">
            <v>0</v>
          </cell>
          <cell r="AD129">
            <v>0</v>
          </cell>
          <cell r="AE129">
            <v>0</v>
          </cell>
          <cell r="AF129">
            <v>0</v>
          </cell>
          <cell r="AG129">
            <v>0</v>
          </cell>
          <cell r="AH129">
            <v>0</v>
          </cell>
        </row>
        <row r="130">
          <cell r="E130">
            <v>2274</v>
          </cell>
          <cell r="F130">
            <v>204708.00000000003</v>
          </cell>
          <cell r="H130">
            <v>945512</v>
          </cell>
          <cell r="I130">
            <v>19034</v>
          </cell>
          <cell r="J130">
            <v>714893</v>
          </cell>
          <cell r="K130">
            <v>0</v>
          </cell>
          <cell r="L130">
            <v>0</v>
          </cell>
          <cell r="M130">
            <v>24483</v>
          </cell>
          <cell r="N130">
            <v>322729.6</v>
          </cell>
          <cell r="O130">
            <v>47375</v>
          </cell>
          <cell r="P130">
            <v>0</v>
          </cell>
          <cell r="Q130">
            <v>0</v>
          </cell>
          <cell r="R130">
            <v>12623</v>
          </cell>
          <cell r="S130">
            <v>108112</v>
          </cell>
          <cell r="U130">
            <v>0</v>
          </cell>
          <cell r="V130">
            <v>0</v>
          </cell>
          <cell r="X130">
            <v>4224</v>
          </cell>
          <cell r="Y130">
            <v>1428</v>
          </cell>
          <cell r="Z130">
            <v>2859</v>
          </cell>
          <cell r="AA130">
            <v>0</v>
          </cell>
          <cell r="AB130">
            <v>0</v>
          </cell>
          <cell r="AC130">
            <v>0</v>
          </cell>
          <cell r="AD130">
            <v>0</v>
          </cell>
          <cell r="AE130">
            <v>0</v>
          </cell>
          <cell r="AF130">
            <v>0</v>
          </cell>
          <cell r="AG130">
            <v>183797.6</v>
          </cell>
          <cell r="AH130">
            <v>0</v>
          </cell>
        </row>
        <row r="131">
          <cell r="E131">
            <v>0</v>
          </cell>
          <cell r="F131">
            <v>1482188</v>
          </cell>
          <cell r="H131">
            <v>488306</v>
          </cell>
          <cell r="I131">
            <v>0</v>
          </cell>
          <cell r="J131">
            <v>946195</v>
          </cell>
          <cell r="K131">
            <v>0</v>
          </cell>
          <cell r="L131">
            <v>0</v>
          </cell>
          <cell r="M131">
            <v>0</v>
          </cell>
          <cell r="N131">
            <v>0</v>
          </cell>
          <cell r="O131">
            <v>0</v>
          </cell>
          <cell r="P131">
            <v>0</v>
          </cell>
          <cell r="Q131">
            <v>0</v>
          </cell>
          <cell r="R131">
            <v>10000</v>
          </cell>
          <cell r="S131">
            <v>0</v>
          </cell>
          <cell r="U131">
            <v>0</v>
          </cell>
          <cell r="V131">
            <v>0</v>
          </cell>
          <cell r="X131">
            <v>0</v>
          </cell>
          <cell r="Y131">
            <v>0</v>
          </cell>
          <cell r="Z131">
            <v>0</v>
          </cell>
          <cell r="AA131">
            <v>0</v>
          </cell>
          <cell r="AB131">
            <v>0</v>
          </cell>
          <cell r="AC131">
            <v>0</v>
          </cell>
          <cell r="AD131">
            <v>0</v>
          </cell>
          <cell r="AE131">
            <v>0</v>
          </cell>
          <cell r="AF131">
            <v>0</v>
          </cell>
          <cell r="AG131">
            <v>0</v>
          </cell>
          <cell r="AH131">
            <v>0</v>
          </cell>
        </row>
        <row r="132">
          <cell r="E132">
            <v>11051</v>
          </cell>
          <cell r="F132">
            <v>0</v>
          </cell>
          <cell r="H132">
            <v>81610</v>
          </cell>
          <cell r="I132">
            <v>0</v>
          </cell>
          <cell r="J132">
            <v>168072</v>
          </cell>
          <cell r="K132">
            <v>0</v>
          </cell>
          <cell r="L132">
            <v>0</v>
          </cell>
          <cell r="M132">
            <v>0</v>
          </cell>
          <cell r="N132">
            <v>0</v>
          </cell>
          <cell r="O132">
            <v>0</v>
          </cell>
          <cell r="P132">
            <v>0</v>
          </cell>
          <cell r="Q132">
            <v>0</v>
          </cell>
          <cell r="R132">
            <v>0</v>
          </cell>
          <cell r="S132">
            <v>19995</v>
          </cell>
          <cell r="U132">
            <v>0</v>
          </cell>
          <cell r="V132">
            <v>0</v>
          </cell>
          <cell r="X132">
            <v>20524</v>
          </cell>
          <cell r="Y132">
            <v>0</v>
          </cell>
          <cell r="Z132">
            <v>0</v>
          </cell>
          <cell r="AA132">
            <v>0</v>
          </cell>
          <cell r="AB132">
            <v>0</v>
          </cell>
          <cell r="AC132">
            <v>0</v>
          </cell>
          <cell r="AD132">
            <v>5622</v>
          </cell>
          <cell r="AE132">
            <v>0</v>
          </cell>
          <cell r="AF132">
            <v>14542</v>
          </cell>
          <cell r="AG132">
            <v>0</v>
          </cell>
          <cell r="AH132">
            <v>0</v>
          </cell>
        </row>
        <row r="133">
          <cell r="E133">
            <v>0</v>
          </cell>
          <cell r="F133">
            <v>2209932</v>
          </cell>
          <cell r="H133">
            <v>1382348</v>
          </cell>
          <cell r="I133">
            <v>0</v>
          </cell>
          <cell r="J133">
            <v>884195</v>
          </cell>
          <cell r="K133">
            <v>0</v>
          </cell>
          <cell r="L133">
            <v>13013</v>
          </cell>
          <cell r="M133">
            <v>23668</v>
          </cell>
          <cell r="N133">
            <v>418738</v>
          </cell>
          <cell r="O133">
            <v>86414</v>
          </cell>
          <cell r="P133">
            <v>0</v>
          </cell>
          <cell r="Q133">
            <v>0</v>
          </cell>
          <cell r="R133">
            <v>0</v>
          </cell>
          <cell r="S133">
            <v>0</v>
          </cell>
          <cell r="U133">
            <v>0</v>
          </cell>
          <cell r="V133">
            <v>0</v>
          </cell>
          <cell r="X133">
            <v>0</v>
          </cell>
          <cell r="Y133">
            <v>0</v>
          </cell>
          <cell r="Z133">
            <v>0</v>
          </cell>
          <cell r="AA133">
            <v>0</v>
          </cell>
          <cell r="AB133">
            <v>0</v>
          </cell>
          <cell r="AC133">
            <v>0</v>
          </cell>
          <cell r="AD133">
            <v>0</v>
          </cell>
          <cell r="AE133">
            <v>0</v>
          </cell>
          <cell r="AF133">
            <v>0</v>
          </cell>
          <cell r="AG133">
            <v>0</v>
          </cell>
          <cell r="AH133">
            <v>0</v>
          </cell>
        </row>
        <row r="134">
          <cell r="E134">
            <v>0</v>
          </cell>
          <cell r="F134">
            <v>432333</v>
          </cell>
          <cell r="H134">
            <v>412651</v>
          </cell>
          <cell r="I134">
            <v>0</v>
          </cell>
          <cell r="J134">
            <v>639559</v>
          </cell>
          <cell r="K134">
            <v>0</v>
          </cell>
          <cell r="L134">
            <v>0</v>
          </cell>
          <cell r="M134">
            <v>0</v>
          </cell>
          <cell r="N134">
            <v>0</v>
          </cell>
          <cell r="O134">
            <v>0</v>
          </cell>
          <cell r="P134">
            <v>0</v>
          </cell>
          <cell r="Q134">
            <v>0</v>
          </cell>
          <cell r="R134">
            <v>0</v>
          </cell>
          <cell r="S134">
            <v>0</v>
          </cell>
          <cell r="U134">
            <v>0</v>
          </cell>
          <cell r="V134">
            <v>0</v>
          </cell>
          <cell r="X134">
            <v>0</v>
          </cell>
          <cell r="Y134">
            <v>0</v>
          </cell>
          <cell r="Z134">
            <v>0</v>
          </cell>
          <cell r="AA134">
            <v>0</v>
          </cell>
          <cell r="AB134">
            <v>0</v>
          </cell>
          <cell r="AC134">
            <v>0</v>
          </cell>
          <cell r="AD134">
            <v>0</v>
          </cell>
          <cell r="AE134">
            <v>0</v>
          </cell>
          <cell r="AF134">
            <v>0</v>
          </cell>
          <cell r="AG134">
            <v>0</v>
          </cell>
          <cell r="AH134">
            <v>0</v>
          </cell>
        </row>
        <row r="135">
          <cell r="E135">
            <v>0</v>
          </cell>
          <cell r="F135">
            <v>10844434</v>
          </cell>
          <cell r="H135">
            <v>9450238</v>
          </cell>
          <cell r="I135">
            <v>0</v>
          </cell>
          <cell r="J135">
            <v>275937</v>
          </cell>
          <cell r="K135">
            <v>0</v>
          </cell>
          <cell r="L135">
            <v>0</v>
          </cell>
          <cell r="M135">
            <v>0</v>
          </cell>
          <cell r="N135">
            <v>0</v>
          </cell>
          <cell r="O135">
            <v>0</v>
          </cell>
          <cell r="P135">
            <v>0</v>
          </cell>
          <cell r="Q135">
            <v>0</v>
          </cell>
          <cell r="R135">
            <v>0</v>
          </cell>
          <cell r="S135">
            <v>0</v>
          </cell>
          <cell r="U135">
            <v>0</v>
          </cell>
          <cell r="V135">
            <v>0</v>
          </cell>
          <cell r="X135">
            <v>0</v>
          </cell>
          <cell r="Y135">
            <v>0</v>
          </cell>
          <cell r="Z135">
            <v>0</v>
          </cell>
          <cell r="AA135">
            <v>0</v>
          </cell>
          <cell r="AB135">
            <v>0</v>
          </cell>
          <cell r="AC135">
            <v>0</v>
          </cell>
          <cell r="AD135">
            <v>0</v>
          </cell>
          <cell r="AE135">
            <v>0</v>
          </cell>
          <cell r="AF135">
            <v>0</v>
          </cell>
          <cell r="AG135">
            <v>0</v>
          </cell>
          <cell r="AH135">
            <v>0</v>
          </cell>
        </row>
        <row r="136">
          <cell r="E136">
            <v>0</v>
          </cell>
          <cell r="F136">
            <v>37639446.93</v>
          </cell>
          <cell r="H136">
            <v>4295081</v>
          </cell>
          <cell r="I136">
            <v>0</v>
          </cell>
          <cell r="J136">
            <v>18255737</v>
          </cell>
          <cell r="K136">
            <v>0</v>
          </cell>
          <cell r="L136">
            <v>0</v>
          </cell>
          <cell r="M136">
            <v>60324</v>
          </cell>
          <cell r="N136">
            <v>8209199.22</v>
          </cell>
          <cell r="O136">
            <v>301128.5</v>
          </cell>
          <cell r="P136">
            <v>351938.25</v>
          </cell>
          <cell r="Q136">
            <v>42323.1</v>
          </cell>
          <cell r="R136">
            <v>150079</v>
          </cell>
          <cell r="S136">
            <v>0</v>
          </cell>
          <cell r="U136">
            <v>0</v>
          </cell>
          <cell r="V136">
            <v>0</v>
          </cell>
          <cell r="X136">
            <v>0</v>
          </cell>
          <cell r="Y136">
            <v>0</v>
          </cell>
          <cell r="Z136">
            <v>0</v>
          </cell>
          <cell r="AA136">
            <v>0</v>
          </cell>
          <cell r="AB136">
            <v>0</v>
          </cell>
          <cell r="AC136">
            <v>0</v>
          </cell>
          <cell r="AD136">
            <v>0</v>
          </cell>
          <cell r="AE136">
            <v>0</v>
          </cell>
          <cell r="AF136">
            <v>0</v>
          </cell>
          <cell r="AG136">
            <v>0</v>
          </cell>
          <cell r="AH136">
            <v>0</v>
          </cell>
        </row>
        <row r="137">
          <cell r="E137">
            <v>0</v>
          </cell>
          <cell r="F137">
            <v>420477</v>
          </cell>
          <cell r="H137">
            <v>887745</v>
          </cell>
          <cell r="I137">
            <v>0</v>
          </cell>
          <cell r="J137">
            <v>467268</v>
          </cell>
          <cell r="K137">
            <v>0</v>
          </cell>
          <cell r="L137">
            <v>0</v>
          </cell>
          <cell r="M137">
            <v>0</v>
          </cell>
          <cell r="N137">
            <v>17964</v>
          </cell>
          <cell r="O137">
            <v>13013</v>
          </cell>
          <cell r="P137">
            <v>0</v>
          </cell>
          <cell r="Q137">
            <v>0</v>
          </cell>
          <cell r="R137">
            <v>0</v>
          </cell>
          <cell r="S137">
            <v>0</v>
          </cell>
          <cell r="U137">
            <v>0</v>
          </cell>
          <cell r="V137">
            <v>0</v>
          </cell>
          <cell r="X137">
            <v>0</v>
          </cell>
          <cell r="Y137">
            <v>0</v>
          </cell>
          <cell r="Z137">
            <v>0</v>
          </cell>
          <cell r="AA137">
            <v>0</v>
          </cell>
          <cell r="AB137">
            <v>0</v>
          </cell>
          <cell r="AC137">
            <v>0</v>
          </cell>
          <cell r="AD137">
            <v>0</v>
          </cell>
          <cell r="AE137">
            <v>0</v>
          </cell>
          <cell r="AF137">
            <v>0</v>
          </cell>
          <cell r="AG137">
            <v>30977</v>
          </cell>
          <cell r="AH137">
            <v>0</v>
          </cell>
        </row>
        <row r="138">
          <cell r="E138">
            <v>0</v>
          </cell>
          <cell r="F138">
            <v>7709024.67</v>
          </cell>
          <cell r="H138">
            <v>2144326</v>
          </cell>
          <cell r="I138">
            <v>0</v>
          </cell>
          <cell r="J138">
            <v>770996</v>
          </cell>
          <cell r="K138">
            <v>0</v>
          </cell>
          <cell r="L138">
            <v>96166</v>
          </cell>
          <cell r="M138">
            <v>8161</v>
          </cell>
          <cell r="N138">
            <v>318155.33</v>
          </cell>
          <cell r="O138">
            <v>13013</v>
          </cell>
          <cell r="P138">
            <v>0</v>
          </cell>
          <cell r="Q138">
            <v>0</v>
          </cell>
          <cell r="R138">
            <v>0</v>
          </cell>
          <cell r="S138">
            <v>0</v>
          </cell>
          <cell r="U138">
            <v>234846</v>
          </cell>
          <cell r="V138">
            <v>0</v>
          </cell>
          <cell r="X138">
            <v>0</v>
          </cell>
          <cell r="Y138">
            <v>0</v>
          </cell>
          <cell r="Z138">
            <v>0</v>
          </cell>
          <cell r="AA138">
            <v>0</v>
          </cell>
          <cell r="AB138">
            <v>0</v>
          </cell>
          <cell r="AC138">
            <v>0</v>
          </cell>
          <cell r="AD138">
            <v>0</v>
          </cell>
          <cell r="AE138">
            <v>0</v>
          </cell>
          <cell r="AF138">
            <v>0</v>
          </cell>
          <cell r="AG138">
            <v>0</v>
          </cell>
          <cell r="AH138">
            <v>0</v>
          </cell>
        </row>
        <row r="139">
          <cell r="E139">
            <v>0</v>
          </cell>
          <cell r="F139">
            <v>5978252.36</v>
          </cell>
          <cell r="H139">
            <v>3503647</v>
          </cell>
          <cell r="I139">
            <v>0</v>
          </cell>
          <cell r="J139">
            <v>4060445</v>
          </cell>
          <cell r="K139">
            <v>0</v>
          </cell>
          <cell r="L139">
            <v>80069</v>
          </cell>
          <cell r="M139">
            <v>84696</v>
          </cell>
          <cell r="N139">
            <v>1186506.64</v>
          </cell>
          <cell r="O139">
            <v>39039</v>
          </cell>
          <cell r="P139">
            <v>0</v>
          </cell>
          <cell r="Q139">
            <v>0</v>
          </cell>
          <cell r="R139">
            <v>0</v>
          </cell>
          <cell r="S139">
            <v>0</v>
          </cell>
          <cell r="U139">
            <v>83209</v>
          </cell>
          <cell r="V139">
            <v>0</v>
          </cell>
          <cell r="X139">
            <v>0</v>
          </cell>
          <cell r="Y139">
            <v>0</v>
          </cell>
          <cell r="Z139">
            <v>0</v>
          </cell>
          <cell r="AA139">
            <v>0</v>
          </cell>
          <cell r="AB139">
            <v>0</v>
          </cell>
          <cell r="AC139">
            <v>0</v>
          </cell>
          <cell r="AD139">
            <v>0</v>
          </cell>
          <cell r="AE139">
            <v>0</v>
          </cell>
          <cell r="AF139">
            <v>0</v>
          </cell>
          <cell r="AG139">
            <v>0</v>
          </cell>
          <cell r="AH139">
            <v>0</v>
          </cell>
        </row>
        <row r="140">
          <cell r="E140">
            <v>0</v>
          </cell>
          <cell r="F140">
            <v>639740</v>
          </cell>
          <cell r="H140">
            <v>98886</v>
          </cell>
          <cell r="I140">
            <v>0</v>
          </cell>
          <cell r="J140">
            <v>363534</v>
          </cell>
          <cell r="K140">
            <v>0</v>
          </cell>
          <cell r="L140">
            <v>0</v>
          </cell>
          <cell r="M140">
            <v>0</v>
          </cell>
          <cell r="N140">
            <v>12504</v>
          </cell>
          <cell r="O140">
            <v>0</v>
          </cell>
          <cell r="P140">
            <v>0</v>
          </cell>
          <cell r="Q140">
            <v>0</v>
          </cell>
          <cell r="R140">
            <v>0</v>
          </cell>
          <cell r="S140">
            <v>0</v>
          </cell>
          <cell r="U140">
            <v>0</v>
          </cell>
          <cell r="V140">
            <v>0</v>
          </cell>
          <cell r="X140">
            <v>0</v>
          </cell>
          <cell r="Y140">
            <v>0</v>
          </cell>
          <cell r="Z140">
            <v>0</v>
          </cell>
          <cell r="AA140">
            <v>0</v>
          </cell>
          <cell r="AB140">
            <v>0</v>
          </cell>
          <cell r="AC140">
            <v>0</v>
          </cell>
          <cell r="AD140">
            <v>0</v>
          </cell>
          <cell r="AE140">
            <v>0</v>
          </cell>
          <cell r="AF140">
            <v>0</v>
          </cell>
          <cell r="AG140">
            <v>0</v>
          </cell>
          <cell r="AH140">
            <v>0</v>
          </cell>
        </row>
        <row r="141">
          <cell r="E141">
            <v>0</v>
          </cell>
          <cell r="F141">
            <v>806590</v>
          </cell>
          <cell r="H141">
            <v>483954</v>
          </cell>
          <cell r="I141">
            <v>0</v>
          </cell>
          <cell r="J141">
            <v>282599</v>
          </cell>
          <cell r="K141">
            <v>0</v>
          </cell>
          <cell r="L141">
            <v>0</v>
          </cell>
          <cell r="M141">
            <v>0</v>
          </cell>
          <cell r="N141">
            <v>33344</v>
          </cell>
          <cell r="O141">
            <v>0</v>
          </cell>
          <cell r="P141">
            <v>0</v>
          </cell>
          <cell r="Q141">
            <v>0</v>
          </cell>
          <cell r="R141">
            <v>0</v>
          </cell>
          <cell r="S141">
            <v>0</v>
          </cell>
          <cell r="U141">
            <v>0</v>
          </cell>
          <cell r="V141">
            <v>0</v>
          </cell>
          <cell r="X141">
            <v>0</v>
          </cell>
          <cell r="Y141">
            <v>0</v>
          </cell>
          <cell r="Z141">
            <v>0</v>
          </cell>
          <cell r="AA141">
            <v>0</v>
          </cell>
          <cell r="AB141">
            <v>0</v>
          </cell>
          <cell r="AC141">
            <v>0</v>
          </cell>
          <cell r="AD141">
            <v>0</v>
          </cell>
          <cell r="AE141">
            <v>0</v>
          </cell>
          <cell r="AF141">
            <v>0</v>
          </cell>
          <cell r="AG141">
            <v>0</v>
          </cell>
          <cell r="AH141">
            <v>0</v>
          </cell>
        </row>
        <row r="142">
          <cell r="E142">
            <v>0</v>
          </cell>
          <cell r="F142">
            <v>8376103.58</v>
          </cell>
          <cell r="H142">
            <v>1105533</v>
          </cell>
          <cell r="I142">
            <v>0</v>
          </cell>
          <cell r="J142">
            <v>1372646</v>
          </cell>
          <cell r="K142">
            <v>0</v>
          </cell>
          <cell r="L142">
            <v>0</v>
          </cell>
          <cell r="M142">
            <v>37496</v>
          </cell>
          <cell r="N142">
            <v>568034.3</v>
          </cell>
          <cell r="O142">
            <v>140295.5</v>
          </cell>
          <cell r="P142">
            <v>46005</v>
          </cell>
          <cell r="Q142">
            <v>8464.62</v>
          </cell>
          <cell r="R142">
            <v>0</v>
          </cell>
          <cell r="S142">
            <v>0</v>
          </cell>
          <cell r="U142">
            <v>329473</v>
          </cell>
          <cell r="V142">
            <v>0</v>
          </cell>
          <cell r="X142">
            <v>0</v>
          </cell>
          <cell r="Y142">
            <v>0</v>
          </cell>
          <cell r="Z142">
            <v>0</v>
          </cell>
          <cell r="AA142">
            <v>0</v>
          </cell>
          <cell r="AB142">
            <v>0</v>
          </cell>
          <cell r="AC142">
            <v>0</v>
          </cell>
          <cell r="AD142">
            <v>0</v>
          </cell>
          <cell r="AE142">
            <v>0</v>
          </cell>
          <cell r="AF142">
            <v>0</v>
          </cell>
          <cell r="AG142">
            <v>0</v>
          </cell>
          <cell r="AH142">
            <v>0</v>
          </cell>
        </row>
        <row r="143">
          <cell r="E143">
            <v>0</v>
          </cell>
          <cell r="F143">
            <v>1193132</v>
          </cell>
          <cell r="H143">
            <v>512887</v>
          </cell>
          <cell r="I143">
            <v>0</v>
          </cell>
          <cell r="J143">
            <v>3129208</v>
          </cell>
          <cell r="K143">
            <v>0</v>
          </cell>
          <cell r="L143">
            <v>0</v>
          </cell>
          <cell r="M143">
            <v>0</v>
          </cell>
          <cell r="N143">
            <v>356364</v>
          </cell>
          <cell r="O143">
            <v>78078</v>
          </cell>
          <cell r="P143">
            <v>9201</v>
          </cell>
          <cell r="Q143">
            <v>0</v>
          </cell>
          <cell r="R143">
            <v>10180</v>
          </cell>
          <cell r="S143">
            <v>0</v>
          </cell>
          <cell r="U143">
            <v>0</v>
          </cell>
          <cell r="V143">
            <v>0</v>
          </cell>
          <cell r="X143">
            <v>0</v>
          </cell>
          <cell r="Y143">
            <v>0</v>
          </cell>
          <cell r="Z143">
            <v>0</v>
          </cell>
          <cell r="AA143">
            <v>0</v>
          </cell>
          <cell r="AB143">
            <v>0</v>
          </cell>
          <cell r="AC143">
            <v>0</v>
          </cell>
          <cell r="AD143">
            <v>0</v>
          </cell>
          <cell r="AE143">
            <v>0</v>
          </cell>
          <cell r="AF143">
            <v>0</v>
          </cell>
          <cell r="AG143">
            <v>0</v>
          </cell>
          <cell r="AH143">
            <v>0</v>
          </cell>
        </row>
        <row r="144">
          <cell r="E144">
            <v>0</v>
          </cell>
          <cell r="F144">
            <v>748363.38</v>
          </cell>
          <cell r="H144">
            <v>384863</v>
          </cell>
          <cell r="I144">
            <v>30000</v>
          </cell>
          <cell r="J144">
            <v>1704240</v>
          </cell>
          <cell r="K144">
            <v>0</v>
          </cell>
          <cell r="L144">
            <v>8161</v>
          </cell>
          <cell r="M144">
            <v>8161</v>
          </cell>
          <cell r="N144">
            <v>148203</v>
          </cell>
          <cell r="O144">
            <v>39039</v>
          </cell>
          <cell r="P144">
            <v>0</v>
          </cell>
          <cell r="Q144">
            <v>8464.62</v>
          </cell>
          <cell r="R144">
            <v>184443</v>
          </cell>
          <cell r="S144">
            <v>0</v>
          </cell>
          <cell r="U144">
            <v>0</v>
          </cell>
          <cell r="V144">
            <v>0</v>
          </cell>
          <cell r="X144">
            <v>0</v>
          </cell>
          <cell r="Y144">
            <v>0</v>
          </cell>
          <cell r="Z144">
            <v>0</v>
          </cell>
          <cell r="AA144">
            <v>0</v>
          </cell>
          <cell r="AB144">
            <v>0</v>
          </cell>
          <cell r="AC144">
            <v>0</v>
          </cell>
          <cell r="AD144">
            <v>0</v>
          </cell>
          <cell r="AE144">
            <v>0</v>
          </cell>
          <cell r="AF144">
            <v>0</v>
          </cell>
          <cell r="AG144">
            <v>0</v>
          </cell>
          <cell r="AH144">
            <v>0</v>
          </cell>
        </row>
        <row r="145">
          <cell r="E145">
            <v>0</v>
          </cell>
          <cell r="F145">
            <v>742796</v>
          </cell>
          <cell r="H145">
            <v>925971</v>
          </cell>
          <cell r="I145">
            <v>0</v>
          </cell>
          <cell r="J145">
            <v>1363822</v>
          </cell>
          <cell r="K145">
            <v>0</v>
          </cell>
          <cell r="L145">
            <v>16322</v>
          </cell>
          <cell r="M145">
            <v>8161</v>
          </cell>
          <cell r="N145">
            <v>170888</v>
          </cell>
          <cell r="O145">
            <v>53881.5</v>
          </cell>
          <cell r="P145">
            <v>87409.5</v>
          </cell>
          <cell r="Q145">
            <v>0</v>
          </cell>
          <cell r="R145">
            <v>0</v>
          </cell>
          <cell r="S145">
            <v>0</v>
          </cell>
          <cell r="U145">
            <v>0</v>
          </cell>
          <cell r="V145">
            <v>0</v>
          </cell>
          <cell r="X145">
            <v>0</v>
          </cell>
          <cell r="Y145">
            <v>0</v>
          </cell>
          <cell r="Z145">
            <v>0</v>
          </cell>
          <cell r="AA145">
            <v>0</v>
          </cell>
          <cell r="AB145">
            <v>0</v>
          </cell>
          <cell r="AC145">
            <v>0</v>
          </cell>
          <cell r="AD145">
            <v>0</v>
          </cell>
          <cell r="AE145">
            <v>0</v>
          </cell>
          <cell r="AF145">
            <v>0</v>
          </cell>
          <cell r="AG145">
            <v>0</v>
          </cell>
          <cell r="AH145">
            <v>0</v>
          </cell>
        </row>
        <row r="146">
          <cell r="E146">
            <v>17190</v>
          </cell>
          <cell r="F146">
            <v>1614379.88</v>
          </cell>
          <cell r="H146">
            <v>1953855</v>
          </cell>
          <cell r="I146">
            <v>0</v>
          </cell>
          <cell r="J146">
            <v>377907</v>
          </cell>
          <cell r="K146">
            <v>0</v>
          </cell>
          <cell r="L146">
            <v>0</v>
          </cell>
          <cell r="M146">
            <v>0</v>
          </cell>
          <cell r="N146">
            <v>0</v>
          </cell>
          <cell r="O146">
            <v>0</v>
          </cell>
          <cell r="P146">
            <v>96610.5</v>
          </cell>
          <cell r="Q146">
            <v>8464.62</v>
          </cell>
          <cell r="R146">
            <v>0</v>
          </cell>
          <cell r="S146">
            <v>69656</v>
          </cell>
          <cell r="U146">
            <v>0</v>
          </cell>
          <cell r="V146">
            <v>0</v>
          </cell>
          <cell r="X146">
            <v>0</v>
          </cell>
          <cell r="Y146">
            <v>0</v>
          </cell>
          <cell r="Z146">
            <v>0</v>
          </cell>
          <cell r="AA146">
            <v>0</v>
          </cell>
          <cell r="AB146">
            <v>0</v>
          </cell>
          <cell r="AC146">
            <v>0</v>
          </cell>
          <cell r="AD146">
            <v>0</v>
          </cell>
          <cell r="AE146">
            <v>0</v>
          </cell>
          <cell r="AF146">
            <v>0</v>
          </cell>
          <cell r="AG146">
            <v>0</v>
          </cell>
          <cell r="AH146">
            <v>0</v>
          </cell>
        </row>
        <row r="147">
          <cell r="E147">
            <v>142449</v>
          </cell>
          <cell r="F147">
            <v>151560</v>
          </cell>
          <cell r="H147">
            <v>328575</v>
          </cell>
          <cell r="I147">
            <v>0</v>
          </cell>
          <cell r="J147">
            <v>568176</v>
          </cell>
          <cell r="K147">
            <v>0</v>
          </cell>
          <cell r="L147">
            <v>0</v>
          </cell>
          <cell r="M147">
            <v>0</v>
          </cell>
          <cell r="N147">
            <v>112536</v>
          </cell>
          <cell r="O147">
            <v>0</v>
          </cell>
          <cell r="P147">
            <v>27603</v>
          </cell>
          <cell r="Q147">
            <v>0</v>
          </cell>
          <cell r="R147">
            <v>0</v>
          </cell>
          <cell r="S147">
            <v>0</v>
          </cell>
          <cell r="U147">
            <v>0</v>
          </cell>
          <cell r="V147">
            <v>0</v>
          </cell>
          <cell r="X147">
            <v>0</v>
          </cell>
          <cell r="Y147">
            <v>0</v>
          </cell>
          <cell r="Z147">
            <v>0</v>
          </cell>
          <cell r="AA147">
            <v>0</v>
          </cell>
          <cell r="AB147">
            <v>0</v>
          </cell>
          <cell r="AC147">
            <v>0</v>
          </cell>
          <cell r="AD147">
            <v>0</v>
          </cell>
          <cell r="AE147">
            <v>0</v>
          </cell>
          <cell r="AF147">
            <v>0</v>
          </cell>
          <cell r="AG147">
            <v>0</v>
          </cell>
          <cell r="AH147">
            <v>0</v>
          </cell>
        </row>
        <row r="148">
          <cell r="E148">
            <v>0</v>
          </cell>
          <cell r="F148">
            <v>981595</v>
          </cell>
          <cell r="H148">
            <v>277132</v>
          </cell>
          <cell r="I148">
            <v>0</v>
          </cell>
          <cell r="J148">
            <v>302488</v>
          </cell>
          <cell r="K148">
            <v>0</v>
          </cell>
          <cell r="L148">
            <v>0</v>
          </cell>
          <cell r="M148">
            <v>0</v>
          </cell>
          <cell r="N148">
            <v>0</v>
          </cell>
          <cell r="O148">
            <v>0</v>
          </cell>
          <cell r="P148">
            <v>0</v>
          </cell>
          <cell r="Q148">
            <v>0</v>
          </cell>
          <cell r="R148">
            <v>0</v>
          </cell>
          <cell r="S148">
            <v>0</v>
          </cell>
          <cell r="U148">
            <v>0</v>
          </cell>
          <cell r="V148">
            <v>0</v>
          </cell>
          <cell r="X148">
            <v>0</v>
          </cell>
          <cell r="Y148">
            <v>0</v>
          </cell>
          <cell r="Z148">
            <v>0</v>
          </cell>
          <cell r="AA148">
            <v>0</v>
          </cell>
          <cell r="AB148">
            <v>0</v>
          </cell>
          <cell r="AC148">
            <v>0</v>
          </cell>
          <cell r="AD148">
            <v>0</v>
          </cell>
          <cell r="AE148">
            <v>0</v>
          </cell>
          <cell r="AF148">
            <v>0</v>
          </cell>
          <cell r="AG148">
            <v>0</v>
          </cell>
          <cell r="AH148">
            <v>0</v>
          </cell>
        </row>
        <row r="149">
          <cell r="E149">
            <v>0</v>
          </cell>
          <cell r="F149">
            <v>1284841</v>
          </cell>
          <cell r="H149">
            <v>787320</v>
          </cell>
          <cell r="I149">
            <v>0</v>
          </cell>
          <cell r="J149">
            <v>605054</v>
          </cell>
          <cell r="K149">
            <v>0</v>
          </cell>
          <cell r="L149">
            <v>0</v>
          </cell>
          <cell r="M149">
            <v>0</v>
          </cell>
          <cell r="N149">
            <v>125040</v>
          </cell>
          <cell r="O149">
            <v>13013</v>
          </cell>
          <cell r="P149">
            <v>0</v>
          </cell>
          <cell r="Q149">
            <v>0</v>
          </cell>
          <cell r="R149">
            <v>0</v>
          </cell>
          <cell r="S149">
            <v>0</v>
          </cell>
          <cell r="U149">
            <v>0</v>
          </cell>
          <cell r="V149">
            <v>0</v>
          </cell>
          <cell r="X149">
            <v>0</v>
          </cell>
          <cell r="Y149">
            <v>0</v>
          </cell>
          <cell r="Z149">
            <v>0</v>
          </cell>
          <cell r="AA149">
            <v>0</v>
          </cell>
          <cell r="AB149">
            <v>0</v>
          </cell>
          <cell r="AC149">
            <v>0</v>
          </cell>
          <cell r="AD149">
            <v>0</v>
          </cell>
          <cell r="AE149">
            <v>0</v>
          </cell>
          <cell r="AF149">
            <v>0</v>
          </cell>
          <cell r="AG149">
            <v>0</v>
          </cell>
          <cell r="AH149">
            <v>0</v>
          </cell>
        </row>
        <row r="150">
          <cell r="E150">
            <v>0</v>
          </cell>
          <cell r="F150">
            <v>1798256.76</v>
          </cell>
          <cell r="H150">
            <v>684028</v>
          </cell>
          <cell r="I150">
            <v>0</v>
          </cell>
          <cell r="J150">
            <v>283824</v>
          </cell>
          <cell r="K150">
            <v>0</v>
          </cell>
          <cell r="L150">
            <v>0</v>
          </cell>
          <cell r="M150">
            <v>0</v>
          </cell>
          <cell r="N150">
            <v>0</v>
          </cell>
          <cell r="O150">
            <v>0</v>
          </cell>
          <cell r="P150">
            <v>0</v>
          </cell>
          <cell r="Q150">
            <v>16929.24</v>
          </cell>
          <cell r="R150">
            <v>0</v>
          </cell>
          <cell r="S150">
            <v>0</v>
          </cell>
          <cell r="U150">
            <v>0</v>
          </cell>
          <cell r="V150">
            <v>0</v>
          </cell>
          <cell r="X150">
            <v>0</v>
          </cell>
          <cell r="Y150">
            <v>0</v>
          </cell>
          <cell r="Z150">
            <v>0</v>
          </cell>
          <cell r="AA150">
            <v>0</v>
          </cell>
          <cell r="AB150">
            <v>0</v>
          </cell>
          <cell r="AC150">
            <v>0</v>
          </cell>
          <cell r="AD150">
            <v>0</v>
          </cell>
          <cell r="AE150">
            <v>0</v>
          </cell>
          <cell r="AF150">
            <v>0</v>
          </cell>
          <cell r="AG150">
            <v>0</v>
          </cell>
          <cell r="AH150">
            <v>0</v>
          </cell>
        </row>
        <row r="151">
          <cell r="E151">
            <v>0</v>
          </cell>
          <cell r="F151">
            <v>8134963</v>
          </cell>
          <cell r="H151">
            <v>1728570</v>
          </cell>
          <cell r="I151">
            <v>0</v>
          </cell>
          <cell r="J151">
            <v>3814599</v>
          </cell>
          <cell r="K151">
            <v>0</v>
          </cell>
          <cell r="L151">
            <v>0</v>
          </cell>
          <cell r="M151">
            <v>0</v>
          </cell>
          <cell r="N151">
            <v>913916</v>
          </cell>
          <cell r="O151">
            <v>159815</v>
          </cell>
          <cell r="P151">
            <v>0</v>
          </cell>
          <cell r="Q151">
            <v>0</v>
          </cell>
          <cell r="R151">
            <v>0</v>
          </cell>
          <cell r="S151">
            <v>0</v>
          </cell>
          <cell r="U151">
            <v>0</v>
          </cell>
          <cell r="V151">
            <v>0</v>
          </cell>
          <cell r="X151">
            <v>0</v>
          </cell>
          <cell r="Y151">
            <v>0</v>
          </cell>
          <cell r="Z151">
            <v>0</v>
          </cell>
          <cell r="AA151">
            <v>0</v>
          </cell>
          <cell r="AB151">
            <v>0</v>
          </cell>
          <cell r="AC151">
            <v>0</v>
          </cell>
          <cell r="AD151">
            <v>0</v>
          </cell>
          <cell r="AE151">
            <v>0</v>
          </cell>
          <cell r="AF151">
            <v>0</v>
          </cell>
          <cell r="AG151">
            <v>0</v>
          </cell>
          <cell r="AH151">
            <v>0</v>
          </cell>
        </row>
        <row r="152">
          <cell r="E152">
            <v>0</v>
          </cell>
          <cell r="F152">
            <v>153897</v>
          </cell>
          <cell r="H152">
            <v>471077</v>
          </cell>
          <cell r="I152">
            <v>0</v>
          </cell>
          <cell r="J152">
            <v>499444</v>
          </cell>
          <cell r="K152">
            <v>0</v>
          </cell>
          <cell r="L152">
            <v>0</v>
          </cell>
          <cell r="M152">
            <v>0</v>
          </cell>
          <cell r="N152">
            <v>162552</v>
          </cell>
          <cell r="O152">
            <v>39039</v>
          </cell>
          <cell r="P152">
            <v>9201</v>
          </cell>
          <cell r="Q152">
            <v>0</v>
          </cell>
          <cell r="R152">
            <v>0</v>
          </cell>
          <cell r="S152">
            <v>0</v>
          </cell>
          <cell r="U152">
            <v>0</v>
          </cell>
          <cell r="V152">
            <v>0</v>
          </cell>
          <cell r="X152">
            <v>0</v>
          </cell>
          <cell r="Y152">
            <v>0</v>
          </cell>
          <cell r="Z152">
            <v>0</v>
          </cell>
          <cell r="AA152">
            <v>0</v>
          </cell>
          <cell r="AB152">
            <v>0</v>
          </cell>
          <cell r="AC152">
            <v>0</v>
          </cell>
          <cell r="AD152">
            <v>0</v>
          </cell>
          <cell r="AE152">
            <v>0</v>
          </cell>
          <cell r="AF152">
            <v>0</v>
          </cell>
          <cell r="AG152">
            <v>0</v>
          </cell>
          <cell r="AH152">
            <v>1441</v>
          </cell>
        </row>
        <row r="153">
          <cell r="E153">
            <v>0</v>
          </cell>
          <cell r="F153">
            <v>1150739</v>
          </cell>
          <cell r="H153">
            <v>850007</v>
          </cell>
          <cell r="I153">
            <v>0</v>
          </cell>
          <cell r="J153">
            <v>1552512</v>
          </cell>
          <cell r="K153">
            <v>39783</v>
          </cell>
          <cell r="L153">
            <v>0</v>
          </cell>
          <cell r="M153">
            <v>0</v>
          </cell>
          <cell r="N153">
            <v>143650</v>
          </cell>
          <cell r="O153">
            <v>39039</v>
          </cell>
          <cell r="P153">
            <v>0</v>
          </cell>
          <cell r="Q153">
            <v>0</v>
          </cell>
          <cell r="R153">
            <v>0</v>
          </cell>
          <cell r="S153">
            <v>0</v>
          </cell>
          <cell r="U153">
            <v>0</v>
          </cell>
          <cell r="V153">
            <v>0</v>
          </cell>
          <cell r="X153">
            <v>0</v>
          </cell>
          <cell r="Y153">
            <v>0</v>
          </cell>
          <cell r="Z153">
            <v>0</v>
          </cell>
          <cell r="AA153">
            <v>0</v>
          </cell>
          <cell r="AB153">
            <v>0</v>
          </cell>
          <cell r="AC153">
            <v>0</v>
          </cell>
          <cell r="AD153">
            <v>0</v>
          </cell>
          <cell r="AE153">
            <v>0</v>
          </cell>
          <cell r="AF153">
            <v>0</v>
          </cell>
          <cell r="AG153">
            <v>0</v>
          </cell>
          <cell r="AH153">
            <v>0</v>
          </cell>
        </row>
        <row r="154">
          <cell r="E154">
            <v>0</v>
          </cell>
          <cell r="F154">
            <v>9329357.75</v>
          </cell>
          <cell r="H154">
            <v>3412940</v>
          </cell>
          <cell r="I154">
            <v>0</v>
          </cell>
          <cell r="J154">
            <v>1897433</v>
          </cell>
          <cell r="K154">
            <v>20908</v>
          </cell>
          <cell r="L154">
            <v>0</v>
          </cell>
          <cell r="M154">
            <v>8161</v>
          </cell>
          <cell r="N154">
            <v>1144740</v>
          </cell>
          <cell r="O154">
            <v>107357.25</v>
          </cell>
          <cell r="P154">
            <v>0</v>
          </cell>
          <cell r="Q154">
            <v>0</v>
          </cell>
          <cell r="R154">
            <v>10000</v>
          </cell>
          <cell r="S154">
            <v>0</v>
          </cell>
          <cell r="U154">
            <v>0</v>
          </cell>
          <cell r="V154">
            <v>0</v>
          </cell>
          <cell r="X154">
            <v>0</v>
          </cell>
          <cell r="Y154">
            <v>0</v>
          </cell>
          <cell r="Z154">
            <v>0</v>
          </cell>
          <cell r="AA154">
            <v>0</v>
          </cell>
          <cell r="AB154">
            <v>0</v>
          </cell>
          <cell r="AC154">
            <v>0</v>
          </cell>
          <cell r="AD154">
            <v>0</v>
          </cell>
          <cell r="AE154">
            <v>0</v>
          </cell>
          <cell r="AF154">
            <v>0</v>
          </cell>
          <cell r="AG154">
            <v>0</v>
          </cell>
          <cell r="AH154">
            <v>0</v>
          </cell>
        </row>
        <row r="155">
          <cell r="E155">
            <v>0</v>
          </cell>
          <cell r="F155">
            <v>2705874</v>
          </cell>
          <cell r="H155">
            <v>1513644</v>
          </cell>
          <cell r="I155">
            <v>0</v>
          </cell>
          <cell r="J155">
            <v>411481</v>
          </cell>
          <cell r="K155">
            <v>0</v>
          </cell>
          <cell r="L155">
            <v>0</v>
          </cell>
          <cell r="M155">
            <v>0</v>
          </cell>
          <cell r="N155">
            <v>225426</v>
          </cell>
          <cell r="O155">
            <v>13013</v>
          </cell>
          <cell r="P155">
            <v>0</v>
          </cell>
          <cell r="Q155">
            <v>0</v>
          </cell>
          <cell r="R155">
            <v>0</v>
          </cell>
          <cell r="S155">
            <v>0</v>
          </cell>
          <cell r="U155">
            <v>0</v>
          </cell>
          <cell r="V155">
            <v>0</v>
          </cell>
          <cell r="X155">
            <v>0</v>
          </cell>
          <cell r="Y155">
            <v>0</v>
          </cell>
          <cell r="Z155">
            <v>0</v>
          </cell>
          <cell r="AA155">
            <v>0</v>
          </cell>
          <cell r="AB155">
            <v>0</v>
          </cell>
          <cell r="AC155">
            <v>0</v>
          </cell>
          <cell r="AD155">
            <v>0</v>
          </cell>
          <cell r="AE155">
            <v>0</v>
          </cell>
          <cell r="AF155">
            <v>0</v>
          </cell>
          <cell r="AG155">
            <v>0</v>
          </cell>
          <cell r="AH155">
            <v>0</v>
          </cell>
        </row>
        <row r="156">
          <cell r="E156">
            <v>0</v>
          </cell>
          <cell r="F156">
            <v>15643327.530000001</v>
          </cell>
          <cell r="H156">
            <v>4847526</v>
          </cell>
          <cell r="I156">
            <v>0</v>
          </cell>
          <cell r="J156">
            <v>1886213</v>
          </cell>
          <cell r="K156">
            <v>0</v>
          </cell>
          <cell r="L156">
            <v>0</v>
          </cell>
          <cell r="M156">
            <v>0</v>
          </cell>
          <cell r="N156">
            <v>509683.6</v>
          </cell>
          <cell r="O156">
            <v>104104</v>
          </cell>
          <cell r="P156">
            <v>324335.25</v>
          </cell>
          <cell r="Q156">
            <v>8464.62</v>
          </cell>
          <cell r="R156">
            <v>0</v>
          </cell>
          <cell r="S156">
            <v>0</v>
          </cell>
          <cell r="U156">
            <v>0</v>
          </cell>
          <cell r="V156">
            <v>0</v>
          </cell>
          <cell r="X156">
            <v>0</v>
          </cell>
          <cell r="Y156">
            <v>0</v>
          </cell>
          <cell r="Z156">
            <v>0</v>
          </cell>
          <cell r="AA156">
            <v>0</v>
          </cell>
          <cell r="AB156">
            <v>0</v>
          </cell>
          <cell r="AC156">
            <v>0</v>
          </cell>
          <cell r="AD156">
            <v>0</v>
          </cell>
          <cell r="AE156">
            <v>0</v>
          </cell>
          <cell r="AF156">
            <v>0</v>
          </cell>
          <cell r="AG156">
            <v>0</v>
          </cell>
          <cell r="AH156">
            <v>0</v>
          </cell>
        </row>
        <row r="157">
          <cell r="E157">
            <v>0</v>
          </cell>
          <cell r="F157">
            <v>7366210</v>
          </cell>
          <cell r="H157">
            <v>1372130</v>
          </cell>
          <cell r="I157">
            <v>27990</v>
          </cell>
          <cell r="J157">
            <v>1366909</v>
          </cell>
          <cell r="K157">
            <v>0</v>
          </cell>
          <cell r="L157">
            <v>13013</v>
          </cell>
          <cell r="M157">
            <v>0</v>
          </cell>
          <cell r="N157">
            <v>0</v>
          </cell>
          <cell r="O157">
            <v>0</v>
          </cell>
          <cell r="P157">
            <v>0</v>
          </cell>
          <cell r="Q157">
            <v>0</v>
          </cell>
          <cell r="R157">
            <v>0</v>
          </cell>
          <cell r="S157">
            <v>0</v>
          </cell>
          <cell r="U157">
            <v>0</v>
          </cell>
          <cell r="V157">
            <v>0</v>
          </cell>
          <cell r="X157">
            <v>0</v>
          </cell>
          <cell r="Y157">
            <v>0</v>
          </cell>
          <cell r="Z157">
            <v>0</v>
          </cell>
          <cell r="AA157">
            <v>0</v>
          </cell>
          <cell r="AB157">
            <v>0</v>
          </cell>
          <cell r="AC157">
            <v>0</v>
          </cell>
          <cell r="AD157">
            <v>0</v>
          </cell>
          <cell r="AE157">
            <v>0</v>
          </cell>
          <cell r="AF157">
            <v>0</v>
          </cell>
          <cell r="AG157">
            <v>0</v>
          </cell>
          <cell r="AH157">
            <v>0</v>
          </cell>
        </row>
        <row r="158">
          <cell r="E158">
            <v>0</v>
          </cell>
          <cell r="F158">
            <v>867801</v>
          </cell>
          <cell r="H158">
            <v>39528</v>
          </cell>
          <cell r="I158">
            <v>0</v>
          </cell>
          <cell r="J158">
            <v>85697</v>
          </cell>
          <cell r="K158">
            <v>0</v>
          </cell>
          <cell r="L158">
            <v>0</v>
          </cell>
          <cell r="M158">
            <v>0</v>
          </cell>
          <cell r="N158">
            <v>16672</v>
          </cell>
          <cell r="O158">
            <v>0</v>
          </cell>
          <cell r="P158">
            <v>0</v>
          </cell>
          <cell r="Q158">
            <v>0</v>
          </cell>
          <cell r="R158">
            <v>0</v>
          </cell>
          <cell r="S158">
            <v>0</v>
          </cell>
          <cell r="U158">
            <v>0</v>
          </cell>
          <cell r="V158">
            <v>0</v>
          </cell>
          <cell r="X158">
            <v>0</v>
          </cell>
          <cell r="Y158">
            <v>0</v>
          </cell>
          <cell r="Z158">
            <v>0</v>
          </cell>
          <cell r="AA158">
            <v>0</v>
          </cell>
          <cell r="AB158">
            <v>0</v>
          </cell>
          <cell r="AC158">
            <v>0</v>
          </cell>
          <cell r="AD158">
            <v>0</v>
          </cell>
          <cell r="AE158">
            <v>0</v>
          </cell>
          <cell r="AF158">
            <v>0</v>
          </cell>
          <cell r="AG158">
            <v>0</v>
          </cell>
          <cell r="AH158">
            <v>0</v>
          </cell>
        </row>
        <row r="159">
          <cell r="E159">
            <v>0</v>
          </cell>
          <cell r="F159">
            <v>28002.879999999997</v>
          </cell>
          <cell r="H159">
            <v>353570</v>
          </cell>
          <cell r="I159">
            <v>0</v>
          </cell>
          <cell r="J159">
            <v>757932</v>
          </cell>
          <cell r="K159">
            <v>0</v>
          </cell>
          <cell r="L159">
            <v>0</v>
          </cell>
          <cell r="M159">
            <v>0</v>
          </cell>
          <cell r="N159">
            <v>156800</v>
          </cell>
          <cell r="O159">
            <v>19519.5</v>
          </cell>
          <cell r="P159">
            <v>0</v>
          </cell>
          <cell r="Q159">
            <v>8464.62</v>
          </cell>
          <cell r="R159">
            <v>0</v>
          </cell>
          <cell r="S159">
            <v>0</v>
          </cell>
          <cell r="U159">
            <v>0</v>
          </cell>
          <cell r="V159">
            <v>0</v>
          </cell>
          <cell r="X159">
            <v>0</v>
          </cell>
          <cell r="Y159">
            <v>0</v>
          </cell>
          <cell r="Z159">
            <v>0</v>
          </cell>
          <cell r="AA159">
            <v>0</v>
          </cell>
          <cell r="AB159">
            <v>0</v>
          </cell>
          <cell r="AC159">
            <v>0</v>
          </cell>
          <cell r="AD159">
            <v>0</v>
          </cell>
          <cell r="AE159">
            <v>0</v>
          </cell>
          <cell r="AF159">
            <v>0</v>
          </cell>
          <cell r="AG159">
            <v>0</v>
          </cell>
          <cell r="AH159">
            <v>0</v>
          </cell>
        </row>
        <row r="160">
          <cell r="E160">
            <v>0</v>
          </cell>
          <cell r="F160">
            <v>533261</v>
          </cell>
          <cell r="H160">
            <v>200718</v>
          </cell>
          <cell r="I160">
            <v>0</v>
          </cell>
          <cell r="J160">
            <v>960041</v>
          </cell>
          <cell r="K160">
            <v>0</v>
          </cell>
          <cell r="L160">
            <v>0</v>
          </cell>
          <cell r="M160">
            <v>0</v>
          </cell>
          <cell r="N160">
            <v>0</v>
          </cell>
          <cell r="O160">
            <v>0</v>
          </cell>
          <cell r="P160">
            <v>0</v>
          </cell>
          <cell r="Q160">
            <v>0</v>
          </cell>
          <cell r="R160">
            <v>0</v>
          </cell>
          <cell r="S160">
            <v>0</v>
          </cell>
          <cell r="U160">
            <v>0</v>
          </cell>
          <cell r="V160">
            <v>0</v>
          </cell>
          <cell r="X160">
            <v>0</v>
          </cell>
          <cell r="Y160">
            <v>0</v>
          </cell>
          <cell r="Z160">
            <v>0</v>
          </cell>
          <cell r="AA160">
            <v>0</v>
          </cell>
          <cell r="AB160">
            <v>0</v>
          </cell>
          <cell r="AC160">
            <v>0</v>
          </cell>
          <cell r="AD160">
            <v>0</v>
          </cell>
          <cell r="AE160">
            <v>0</v>
          </cell>
          <cell r="AF160">
            <v>0</v>
          </cell>
          <cell r="AG160">
            <v>0</v>
          </cell>
          <cell r="AH160">
            <v>0</v>
          </cell>
        </row>
        <row r="161">
          <cell r="E161">
            <v>0</v>
          </cell>
          <cell r="F161">
            <v>884156.4</v>
          </cell>
          <cell r="H161">
            <v>307269</v>
          </cell>
          <cell r="I161">
            <v>0</v>
          </cell>
          <cell r="J161">
            <v>721431</v>
          </cell>
          <cell r="K161">
            <v>0</v>
          </cell>
          <cell r="L161">
            <v>0</v>
          </cell>
          <cell r="M161">
            <v>0</v>
          </cell>
          <cell r="N161">
            <v>131979.6</v>
          </cell>
          <cell r="O161">
            <v>26026</v>
          </cell>
          <cell r="P161">
            <v>0</v>
          </cell>
          <cell r="Q161">
            <v>0</v>
          </cell>
          <cell r="R161">
            <v>0</v>
          </cell>
          <cell r="S161">
            <v>0</v>
          </cell>
          <cell r="U161">
            <v>0</v>
          </cell>
          <cell r="V161">
            <v>0</v>
          </cell>
          <cell r="X161">
            <v>0</v>
          </cell>
          <cell r="Y161">
            <v>0</v>
          </cell>
          <cell r="Z161">
            <v>0</v>
          </cell>
          <cell r="AA161">
            <v>0</v>
          </cell>
          <cell r="AB161">
            <v>0</v>
          </cell>
          <cell r="AC161">
            <v>0</v>
          </cell>
          <cell r="AD161">
            <v>0</v>
          </cell>
          <cell r="AE161">
            <v>0</v>
          </cell>
          <cell r="AF161">
            <v>0</v>
          </cell>
          <cell r="AG161">
            <v>0</v>
          </cell>
          <cell r="AH161">
            <v>0</v>
          </cell>
        </row>
        <row r="162">
          <cell r="E162">
            <v>0</v>
          </cell>
          <cell r="F162">
            <v>1942655</v>
          </cell>
          <cell r="H162">
            <v>458519</v>
          </cell>
          <cell r="I162">
            <v>0</v>
          </cell>
          <cell r="J162">
            <v>625732</v>
          </cell>
          <cell r="K162">
            <v>0</v>
          </cell>
          <cell r="L162">
            <v>0</v>
          </cell>
          <cell r="M162">
            <v>0</v>
          </cell>
          <cell r="N162">
            <v>0</v>
          </cell>
          <cell r="O162">
            <v>0</v>
          </cell>
          <cell r="P162">
            <v>0</v>
          </cell>
          <cell r="Q162">
            <v>0</v>
          </cell>
          <cell r="R162">
            <v>0</v>
          </cell>
          <cell r="S162">
            <v>0</v>
          </cell>
          <cell r="U162">
            <v>0</v>
          </cell>
          <cell r="V162">
            <v>0</v>
          </cell>
          <cell r="X162">
            <v>0</v>
          </cell>
          <cell r="Y162">
            <v>0</v>
          </cell>
          <cell r="Z162">
            <v>0</v>
          </cell>
          <cell r="AA162">
            <v>0</v>
          </cell>
          <cell r="AB162">
            <v>0</v>
          </cell>
          <cell r="AC162">
            <v>0</v>
          </cell>
          <cell r="AD162">
            <v>0</v>
          </cell>
          <cell r="AE162">
            <v>0</v>
          </cell>
          <cell r="AF162">
            <v>0</v>
          </cell>
          <cell r="AG162">
            <v>0</v>
          </cell>
          <cell r="AH162">
            <v>0</v>
          </cell>
        </row>
        <row r="163">
          <cell r="E163">
            <v>0</v>
          </cell>
          <cell r="F163">
            <v>1956240</v>
          </cell>
          <cell r="H163">
            <v>1418422</v>
          </cell>
          <cell r="I163">
            <v>0</v>
          </cell>
          <cell r="J163">
            <v>352479</v>
          </cell>
          <cell r="K163">
            <v>0</v>
          </cell>
          <cell r="L163">
            <v>0</v>
          </cell>
          <cell r="M163">
            <v>0</v>
          </cell>
          <cell r="N163">
            <v>12504</v>
          </cell>
          <cell r="O163">
            <v>0</v>
          </cell>
          <cell r="P163">
            <v>0</v>
          </cell>
          <cell r="Q163">
            <v>0</v>
          </cell>
          <cell r="R163">
            <v>0</v>
          </cell>
          <cell r="S163">
            <v>0</v>
          </cell>
          <cell r="U163">
            <v>0</v>
          </cell>
          <cell r="V163">
            <v>0</v>
          </cell>
          <cell r="X163">
            <v>0</v>
          </cell>
          <cell r="Y163">
            <v>0</v>
          </cell>
          <cell r="Z163">
            <v>0</v>
          </cell>
          <cell r="AA163">
            <v>0</v>
          </cell>
          <cell r="AB163">
            <v>0</v>
          </cell>
          <cell r="AC163">
            <v>0</v>
          </cell>
          <cell r="AD163">
            <v>0</v>
          </cell>
          <cell r="AE163">
            <v>0</v>
          </cell>
          <cell r="AF163">
            <v>0</v>
          </cell>
          <cell r="AG163">
            <v>0</v>
          </cell>
          <cell r="AH163">
            <v>0</v>
          </cell>
        </row>
        <row r="164">
          <cell r="E164">
            <v>0</v>
          </cell>
          <cell r="F164">
            <v>23483614</v>
          </cell>
          <cell r="H164">
            <v>5117654</v>
          </cell>
          <cell r="I164">
            <v>0</v>
          </cell>
          <cell r="J164">
            <v>4311801</v>
          </cell>
          <cell r="K164">
            <v>0</v>
          </cell>
          <cell r="L164">
            <v>0</v>
          </cell>
          <cell r="M164">
            <v>0</v>
          </cell>
          <cell r="N164">
            <v>464294</v>
          </cell>
          <cell r="O164">
            <v>0</v>
          </cell>
          <cell r="P164">
            <v>101211</v>
          </cell>
          <cell r="Q164">
            <v>0</v>
          </cell>
          <cell r="R164">
            <v>60000</v>
          </cell>
          <cell r="S164">
            <v>0</v>
          </cell>
          <cell r="U164">
            <v>0</v>
          </cell>
          <cell r="V164">
            <v>0</v>
          </cell>
          <cell r="X164">
            <v>0</v>
          </cell>
          <cell r="Y164">
            <v>0</v>
          </cell>
          <cell r="Z164">
            <v>0</v>
          </cell>
          <cell r="AA164">
            <v>0</v>
          </cell>
          <cell r="AB164">
            <v>0</v>
          </cell>
          <cell r="AC164">
            <v>0</v>
          </cell>
          <cell r="AD164">
            <v>0</v>
          </cell>
          <cell r="AE164">
            <v>0</v>
          </cell>
          <cell r="AF164">
            <v>0</v>
          </cell>
          <cell r="AG164">
            <v>0</v>
          </cell>
          <cell r="AH164">
            <v>0</v>
          </cell>
        </row>
        <row r="165">
          <cell r="E165">
            <v>0</v>
          </cell>
          <cell r="F165">
            <v>4362660</v>
          </cell>
          <cell r="H165">
            <v>1852331</v>
          </cell>
          <cell r="I165">
            <v>0</v>
          </cell>
          <cell r="J165">
            <v>1243711</v>
          </cell>
          <cell r="K165">
            <v>0</v>
          </cell>
          <cell r="L165">
            <v>0</v>
          </cell>
          <cell r="M165">
            <v>0</v>
          </cell>
          <cell r="N165">
            <v>508558</v>
          </cell>
          <cell r="O165">
            <v>0</v>
          </cell>
          <cell r="P165">
            <v>36804</v>
          </cell>
          <cell r="Q165">
            <v>0</v>
          </cell>
          <cell r="R165">
            <v>11000</v>
          </cell>
          <cell r="S165">
            <v>0</v>
          </cell>
          <cell r="U165">
            <v>0</v>
          </cell>
          <cell r="V165">
            <v>0</v>
          </cell>
          <cell r="X165">
            <v>0</v>
          </cell>
          <cell r="Y165">
            <v>0</v>
          </cell>
          <cell r="Z165">
            <v>0</v>
          </cell>
          <cell r="AA165">
            <v>0</v>
          </cell>
          <cell r="AB165">
            <v>0</v>
          </cell>
          <cell r="AC165">
            <v>0</v>
          </cell>
          <cell r="AD165">
            <v>0</v>
          </cell>
          <cell r="AE165">
            <v>0</v>
          </cell>
          <cell r="AF165">
            <v>0</v>
          </cell>
          <cell r="AG165">
            <v>0</v>
          </cell>
          <cell r="AH165">
            <v>0</v>
          </cell>
        </row>
        <row r="166">
          <cell r="E166">
            <v>0</v>
          </cell>
          <cell r="F166">
            <v>499387</v>
          </cell>
          <cell r="H166">
            <v>618716</v>
          </cell>
          <cell r="I166">
            <v>0</v>
          </cell>
          <cell r="J166">
            <v>1358139</v>
          </cell>
          <cell r="K166">
            <v>0</v>
          </cell>
          <cell r="L166">
            <v>0</v>
          </cell>
          <cell r="M166">
            <v>0</v>
          </cell>
          <cell r="N166">
            <v>206493</v>
          </cell>
          <cell r="O166">
            <v>52052</v>
          </cell>
          <cell r="P166">
            <v>0</v>
          </cell>
          <cell r="Q166">
            <v>0</v>
          </cell>
          <cell r="R166">
            <v>0</v>
          </cell>
          <cell r="S166">
            <v>0</v>
          </cell>
          <cell r="U166">
            <v>0</v>
          </cell>
          <cell r="V166">
            <v>0</v>
          </cell>
          <cell r="X166">
            <v>0</v>
          </cell>
          <cell r="Y166">
            <v>0</v>
          </cell>
          <cell r="Z166">
            <v>0</v>
          </cell>
          <cell r="AA166">
            <v>0</v>
          </cell>
          <cell r="AB166">
            <v>0</v>
          </cell>
          <cell r="AC166">
            <v>0</v>
          </cell>
          <cell r="AD166">
            <v>0</v>
          </cell>
          <cell r="AE166">
            <v>0</v>
          </cell>
          <cell r="AF166">
            <v>0</v>
          </cell>
          <cell r="AG166">
            <v>0</v>
          </cell>
          <cell r="AH166">
            <v>0</v>
          </cell>
        </row>
        <row r="167">
          <cell r="E167">
            <v>0</v>
          </cell>
          <cell r="F167">
            <v>926228</v>
          </cell>
          <cell r="H167">
            <v>670093</v>
          </cell>
          <cell r="I167">
            <v>0</v>
          </cell>
          <cell r="J167">
            <v>319190</v>
          </cell>
          <cell r="K167">
            <v>0</v>
          </cell>
          <cell r="L167">
            <v>0</v>
          </cell>
          <cell r="M167">
            <v>0</v>
          </cell>
          <cell r="N167">
            <v>0</v>
          </cell>
          <cell r="O167">
            <v>0</v>
          </cell>
          <cell r="P167">
            <v>0</v>
          </cell>
          <cell r="Q167">
            <v>0</v>
          </cell>
          <cell r="R167">
            <v>0</v>
          </cell>
          <cell r="S167">
            <v>0</v>
          </cell>
          <cell r="U167">
            <v>0</v>
          </cell>
          <cell r="V167">
            <v>0</v>
          </cell>
          <cell r="X167">
            <v>0</v>
          </cell>
          <cell r="Y167">
            <v>0</v>
          </cell>
          <cell r="Z167">
            <v>0</v>
          </cell>
          <cell r="AA167">
            <v>0</v>
          </cell>
          <cell r="AB167">
            <v>0</v>
          </cell>
          <cell r="AC167">
            <v>0</v>
          </cell>
          <cell r="AD167">
            <v>0</v>
          </cell>
          <cell r="AE167">
            <v>0</v>
          </cell>
          <cell r="AF167">
            <v>0</v>
          </cell>
          <cell r="AG167">
            <v>0</v>
          </cell>
          <cell r="AH167">
            <v>0</v>
          </cell>
        </row>
        <row r="168">
          <cell r="E168">
            <v>0</v>
          </cell>
          <cell r="F168">
            <v>4294372.75</v>
          </cell>
          <cell r="H168">
            <v>1367551</v>
          </cell>
          <cell r="I168">
            <v>0</v>
          </cell>
          <cell r="J168">
            <v>7737743</v>
          </cell>
          <cell r="K168">
            <v>15365</v>
          </cell>
          <cell r="L168">
            <v>0</v>
          </cell>
          <cell r="M168">
            <v>8161</v>
          </cell>
          <cell r="N168">
            <v>1134758</v>
          </cell>
          <cell r="O168">
            <v>306211.25</v>
          </cell>
          <cell r="P168">
            <v>0</v>
          </cell>
          <cell r="Q168">
            <v>0</v>
          </cell>
          <cell r="R168">
            <v>0</v>
          </cell>
          <cell r="S168">
            <v>0</v>
          </cell>
          <cell r="U168">
            <v>0</v>
          </cell>
          <cell r="V168">
            <v>0</v>
          </cell>
          <cell r="X168">
            <v>0</v>
          </cell>
          <cell r="Y168">
            <v>0</v>
          </cell>
          <cell r="Z168">
            <v>0</v>
          </cell>
          <cell r="AA168">
            <v>0</v>
          </cell>
          <cell r="AB168">
            <v>0</v>
          </cell>
          <cell r="AC168">
            <v>0</v>
          </cell>
          <cell r="AD168">
            <v>0</v>
          </cell>
          <cell r="AE168">
            <v>0</v>
          </cell>
          <cell r="AF168">
            <v>0</v>
          </cell>
          <cell r="AG168">
            <v>0</v>
          </cell>
          <cell r="AH168">
            <v>0</v>
          </cell>
        </row>
        <row r="169">
          <cell r="E169">
            <v>0</v>
          </cell>
          <cell r="F169">
            <v>44969963.49</v>
          </cell>
          <cell r="H169">
            <v>1699337</v>
          </cell>
          <cell r="I169">
            <v>0</v>
          </cell>
          <cell r="J169">
            <v>4682089</v>
          </cell>
          <cell r="K169">
            <v>0</v>
          </cell>
          <cell r="L169">
            <v>8161</v>
          </cell>
          <cell r="M169">
            <v>0</v>
          </cell>
          <cell r="N169">
            <v>2649542</v>
          </cell>
          <cell r="O169">
            <v>1132666.51</v>
          </cell>
          <cell r="P169">
            <v>0</v>
          </cell>
          <cell r="Q169">
            <v>0</v>
          </cell>
          <cell r="R169">
            <v>392163</v>
          </cell>
          <cell r="S169">
            <v>0</v>
          </cell>
          <cell r="U169">
            <v>0</v>
          </cell>
          <cell r="V169">
            <v>0</v>
          </cell>
          <cell r="X169">
            <v>0</v>
          </cell>
          <cell r="Y169">
            <v>0</v>
          </cell>
          <cell r="Z169">
            <v>0</v>
          </cell>
          <cell r="AA169">
            <v>0</v>
          </cell>
          <cell r="AB169">
            <v>0</v>
          </cell>
          <cell r="AC169">
            <v>0</v>
          </cell>
          <cell r="AD169">
            <v>0</v>
          </cell>
          <cell r="AE169">
            <v>0</v>
          </cell>
          <cell r="AF169">
            <v>0</v>
          </cell>
          <cell r="AG169">
            <v>0</v>
          </cell>
          <cell r="AH169">
            <v>0</v>
          </cell>
        </row>
        <row r="170">
          <cell r="E170">
            <v>2329884</v>
          </cell>
          <cell r="F170">
            <v>3162820.1500000004</v>
          </cell>
          <cell r="H170">
            <v>4400617</v>
          </cell>
          <cell r="I170">
            <v>0</v>
          </cell>
          <cell r="J170">
            <v>2006623</v>
          </cell>
          <cell r="K170">
            <v>0</v>
          </cell>
          <cell r="L170">
            <v>0</v>
          </cell>
          <cell r="M170">
            <v>8161</v>
          </cell>
          <cell r="N170">
            <v>351143</v>
          </cell>
          <cell r="O170">
            <v>134437.85</v>
          </cell>
          <cell r="P170">
            <v>1067316</v>
          </cell>
          <cell r="Q170">
            <v>0</v>
          </cell>
          <cell r="R170">
            <v>0</v>
          </cell>
          <cell r="S170">
            <v>0</v>
          </cell>
          <cell r="U170">
            <v>0</v>
          </cell>
          <cell r="V170">
            <v>0</v>
          </cell>
          <cell r="X170">
            <v>0</v>
          </cell>
          <cell r="Y170">
            <v>0</v>
          </cell>
          <cell r="Z170">
            <v>0</v>
          </cell>
          <cell r="AA170">
            <v>0</v>
          </cell>
          <cell r="AB170">
            <v>0</v>
          </cell>
          <cell r="AC170">
            <v>0</v>
          </cell>
          <cell r="AD170">
            <v>0</v>
          </cell>
          <cell r="AE170">
            <v>0</v>
          </cell>
          <cell r="AF170">
            <v>0</v>
          </cell>
          <cell r="AG170">
            <v>0</v>
          </cell>
          <cell r="AH170">
            <v>0</v>
          </cell>
        </row>
        <row r="171">
          <cell r="E171">
            <v>0</v>
          </cell>
          <cell r="F171">
            <v>2738830</v>
          </cell>
          <cell r="H171">
            <v>1457208</v>
          </cell>
          <cell r="I171">
            <v>0</v>
          </cell>
          <cell r="J171">
            <v>1821558</v>
          </cell>
          <cell r="K171">
            <v>0</v>
          </cell>
          <cell r="L171">
            <v>0</v>
          </cell>
          <cell r="M171">
            <v>0</v>
          </cell>
          <cell r="N171">
            <v>189206</v>
          </cell>
          <cell r="O171">
            <v>13013</v>
          </cell>
          <cell r="P171">
            <v>0</v>
          </cell>
          <cell r="Q171">
            <v>0</v>
          </cell>
          <cell r="R171">
            <v>0</v>
          </cell>
          <cell r="S171">
            <v>0</v>
          </cell>
          <cell r="U171">
            <v>0</v>
          </cell>
          <cell r="V171">
            <v>0</v>
          </cell>
          <cell r="X171">
            <v>0</v>
          </cell>
          <cell r="Y171">
            <v>0</v>
          </cell>
          <cell r="Z171">
            <v>0</v>
          </cell>
          <cell r="AA171">
            <v>0</v>
          </cell>
          <cell r="AB171">
            <v>0</v>
          </cell>
          <cell r="AC171">
            <v>0</v>
          </cell>
          <cell r="AD171">
            <v>0</v>
          </cell>
          <cell r="AE171">
            <v>0</v>
          </cell>
          <cell r="AF171">
            <v>0</v>
          </cell>
          <cell r="AG171">
            <v>0</v>
          </cell>
          <cell r="AH171">
            <v>0</v>
          </cell>
        </row>
        <row r="172">
          <cell r="E172">
            <v>0</v>
          </cell>
          <cell r="F172">
            <v>1378879</v>
          </cell>
          <cell r="H172">
            <v>344812</v>
          </cell>
          <cell r="I172">
            <v>0</v>
          </cell>
          <cell r="J172">
            <v>994176</v>
          </cell>
          <cell r="K172">
            <v>0</v>
          </cell>
          <cell r="L172">
            <v>0</v>
          </cell>
          <cell r="M172">
            <v>0</v>
          </cell>
          <cell r="N172">
            <v>234408</v>
          </cell>
          <cell r="O172">
            <v>26026</v>
          </cell>
          <cell r="P172">
            <v>0</v>
          </cell>
          <cell r="Q172">
            <v>0</v>
          </cell>
          <cell r="R172">
            <v>0</v>
          </cell>
          <cell r="S172">
            <v>0</v>
          </cell>
          <cell r="U172">
            <v>0</v>
          </cell>
          <cell r="V172">
            <v>0</v>
          </cell>
          <cell r="X172">
            <v>0</v>
          </cell>
          <cell r="Y172">
            <v>0</v>
          </cell>
          <cell r="Z172">
            <v>0</v>
          </cell>
          <cell r="AA172">
            <v>0</v>
          </cell>
          <cell r="AB172">
            <v>0</v>
          </cell>
          <cell r="AC172">
            <v>0</v>
          </cell>
          <cell r="AD172">
            <v>0</v>
          </cell>
          <cell r="AE172">
            <v>0</v>
          </cell>
          <cell r="AF172">
            <v>0</v>
          </cell>
          <cell r="AG172">
            <v>0</v>
          </cell>
          <cell r="AH172">
            <v>0</v>
          </cell>
        </row>
        <row r="173">
          <cell r="E173">
            <v>0</v>
          </cell>
          <cell r="F173">
            <v>1496727</v>
          </cell>
          <cell r="H173">
            <v>766073</v>
          </cell>
          <cell r="I173">
            <v>0</v>
          </cell>
          <cell r="J173">
            <v>402797</v>
          </cell>
          <cell r="K173">
            <v>0</v>
          </cell>
          <cell r="L173">
            <v>0</v>
          </cell>
          <cell r="M173">
            <v>0</v>
          </cell>
          <cell r="N173">
            <v>12504</v>
          </cell>
          <cell r="O173">
            <v>0</v>
          </cell>
          <cell r="P173">
            <v>0</v>
          </cell>
          <cell r="Q173">
            <v>0</v>
          </cell>
          <cell r="R173">
            <v>0</v>
          </cell>
          <cell r="S173">
            <v>0</v>
          </cell>
          <cell r="U173">
            <v>0</v>
          </cell>
          <cell r="V173">
            <v>0</v>
          </cell>
          <cell r="X173">
            <v>0</v>
          </cell>
          <cell r="Y173">
            <v>0</v>
          </cell>
          <cell r="Z173">
            <v>0</v>
          </cell>
          <cell r="AA173">
            <v>0</v>
          </cell>
          <cell r="AB173">
            <v>0</v>
          </cell>
          <cell r="AC173">
            <v>0</v>
          </cell>
          <cell r="AD173">
            <v>0</v>
          </cell>
          <cell r="AE173">
            <v>0</v>
          </cell>
          <cell r="AF173">
            <v>0</v>
          </cell>
          <cell r="AG173">
            <v>0</v>
          </cell>
          <cell r="AH173">
            <v>0</v>
          </cell>
        </row>
        <row r="174">
          <cell r="E174">
            <v>0</v>
          </cell>
          <cell r="F174">
            <v>2328574.38</v>
          </cell>
          <cell r="H174">
            <v>1259356</v>
          </cell>
          <cell r="I174">
            <v>0</v>
          </cell>
          <cell r="J174">
            <v>1356471</v>
          </cell>
          <cell r="K174">
            <v>0</v>
          </cell>
          <cell r="L174">
            <v>0</v>
          </cell>
          <cell r="M174">
            <v>0</v>
          </cell>
          <cell r="N174">
            <v>153278</v>
          </cell>
          <cell r="O174">
            <v>39039</v>
          </cell>
          <cell r="P174">
            <v>0</v>
          </cell>
          <cell r="Q174">
            <v>8464.62</v>
          </cell>
          <cell r="R174">
            <v>0</v>
          </cell>
          <cell r="S174">
            <v>0</v>
          </cell>
          <cell r="U174">
            <v>0</v>
          </cell>
          <cell r="V174">
            <v>0</v>
          </cell>
          <cell r="X174">
            <v>0</v>
          </cell>
          <cell r="Y174">
            <v>0</v>
          </cell>
          <cell r="Z174">
            <v>0</v>
          </cell>
          <cell r="AA174">
            <v>0</v>
          </cell>
          <cell r="AB174">
            <v>0</v>
          </cell>
          <cell r="AC174">
            <v>0</v>
          </cell>
          <cell r="AD174">
            <v>0</v>
          </cell>
          <cell r="AE174">
            <v>0</v>
          </cell>
          <cell r="AF174">
            <v>0</v>
          </cell>
          <cell r="AG174">
            <v>0</v>
          </cell>
          <cell r="AH174">
            <v>0</v>
          </cell>
        </row>
        <row r="175">
          <cell r="E175">
            <v>0</v>
          </cell>
          <cell r="F175">
            <v>15655534</v>
          </cell>
          <cell r="H175">
            <v>5913882</v>
          </cell>
          <cell r="I175">
            <v>30000</v>
          </cell>
          <cell r="J175">
            <v>2247687</v>
          </cell>
          <cell r="K175">
            <v>30000</v>
          </cell>
          <cell r="L175">
            <v>0</v>
          </cell>
          <cell r="M175">
            <v>0</v>
          </cell>
          <cell r="N175">
            <v>555052</v>
          </cell>
          <cell r="O175">
            <v>34362</v>
          </cell>
          <cell r="P175">
            <v>0</v>
          </cell>
          <cell r="Q175">
            <v>0</v>
          </cell>
          <cell r="R175">
            <v>20024</v>
          </cell>
          <cell r="S175">
            <v>0</v>
          </cell>
          <cell r="U175">
            <v>0</v>
          </cell>
          <cell r="V175">
            <v>0</v>
          </cell>
          <cell r="X175">
            <v>0</v>
          </cell>
          <cell r="Y175">
            <v>0</v>
          </cell>
          <cell r="Z175">
            <v>0</v>
          </cell>
          <cell r="AA175">
            <v>0</v>
          </cell>
          <cell r="AB175">
            <v>0</v>
          </cell>
          <cell r="AC175">
            <v>0</v>
          </cell>
          <cell r="AD175">
            <v>0</v>
          </cell>
          <cell r="AE175">
            <v>0</v>
          </cell>
          <cell r="AF175">
            <v>0</v>
          </cell>
          <cell r="AG175">
            <v>0</v>
          </cell>
          <cell r="AH175">
            <v>0</v>
          </cell>
        </row>
        <row r="176">
          <cell r="E176">
            <v>27176</v>
          </cell>
          <cell r="F176">
            <v>1967173</v>
          </cell>
          <cell r="H176">
            <v>2115249</v>
          </cell>
          <cell r="I176">
            <v>0</v>
          </cell>
          <cell r="J176">
            <v>178455</v>
          </cell>
          <cell r="K176">
            <v>0</v>
          </cell>
          <cell r="L176">
            <v>0</v>
          </cell>
          <cell r="M176">
            <v>0</v>
          </cell>
          <cell r="N176">
            <v>8336</v>
          </cell>
          <cell r="O176">
            <v>13013</v>
          </cell>
          <cell r="P176">
            <v>0</v>
          </cell>
          <cell r="Q176">
            <v>0</v>
          </cell>
          <cell r="R176">
            <v>0</v>
          </cell>
          <cell r="S176">
            <v>10698</v>
          </cell>
          <cell r="U176">
            <v>0</v>
          </cell>
          <cell r="V176">
            <v>0</v>
          </cell>
          <cell r="X176">
            <v>0</v>
          </cell>
          <cell r="Y176">
            <v>0</v>
          </cell>
          <cell r="Z176">
            <v>0</v>
          </cell>
          <cell r="AA176">
            <v>0</v>
          </cell>
          <cell r="AB176">
            <v>0</v>
          </cell>
          <cell r="AC176">
            <v>0</v>
          </cell>
          <cell r="AD176">
            <v>0</v>
          </cell>
          <cell r="AE176">
            <v>0</v>
          </cell>
          <cell r="AF176">
            <v>0</v>
          </cell>
          <cell r="AG176">
            <v>0</v>
          </cell>
          <cell r="AH176">
            <v>0</v>
          </cell>
        </row>
        <row r="177">
          <cell r="E177">
            <v>0</v>
          </cell>
          <cell r="F177">
            <v>323713</v>
          </cell>
          <cell r="H177">
            <v>125546</v>
          </cell>
          <cell r="I177">
            <v>0</v>
          </cell>
          <cell r="J177">
            <v>462205</v>
          </cell>
          <cell r="K177">
            <v>0</v>
          </cell>
          <cell r="L177">
            <v>0</v>
          </cell>
          <cell r="M177">
            <v>0</v>
          </cell>
          <cell r="N177">
            <v>0</v>
          </cell>
          <cell r="O177">
            <v>0</v>
          </cell>
          <cell r="P177">
            <v>0</v>
          </cell>
          <cell r="Q177">
            <v>0</v>
          </cell>
          <cell r="R177">
            <v>0</v>
          </cell>
          <cell r="S177">
            <v>0</v>
          </cell>
          <cell r="U177">
            <v>0</v>
          </cell>
          <cell r="V177">
            <v>0</v>
          </cell>
          <cell r="X177">
            <v>0</v>
          </cell>
          <cell r="Y177">
            <v>0</v>
          </cell>
          <cell r="Z177">
            <v>0</v>
          </cell>
          <cell r="AA177">
            <v>0</v>
          </cell>
          <cell r="AB177">
            <v>0</v>
          </cell>
          <cell r="AC177">
            <v>0</v>
          </cell>
          <cell r="AD177">
            <v>0</v>
          </cell>
          <cell r="AE177">
            <v>0</v>
          </cell>
          <cell r="AF177">
            <v>0</v>
          </cell>
          <cell r="AG177">
            <v>0</v>
          </cell>
          <cell r="AH177">
            <v>0</v>
          </cell>
        </row>
        <row r="178">
          <cell r="E178">
            <v>0</v>
          </cell>
          <cell r="F178">
            <v>10145071.76</v>
          </cell>
          <cell r="H178">
            <v>2627258</v>
          </cell>
          <cell r="I178">
            <v>0</v>
          </cell>
          <cell r="J178">
            <v>2648130</v>
          </cell>
          <cell r="K178">
            <v>0</v>
          </cell>
          <cell r="L178">
            <v>0</v>
          </cell>
          <cell r="M178">
            <v>8161</v>
          </cell>
          <cell r="N178">
            <v>1393621</v>
          </cell>
          <cell r="O178">
            <v>138466</v>
          </cell>
          <cell r="P178">
            <v>0</v>
          </cell>
          <cell r="Q178">
            <v>16929.24</v>
          </cell>
          <cell r="R178">
            <v>0</v>
          </cell>
          <cell r="S178">
            <v>0</v>
          </cell>
          <cell r="U178">
            <v>0</v>
          </cell>
          <cell r="V178">
            <v>0</v>
          </cell>
          <cell r="X178">
            <v>0</v>
          </cell>
          <cell r="Y178">
            <v>0</v>
          </cell>
          <cell r="Z178">
            <v>0</v>
          </cell>
          <cell r="AA178">
            <v>0</v>
          </cell>
          <cell r="AB178">
            <v>0</v>
          </cell>
          <cell r="AC178">
            <v>0</v>
          </cell>
          <cell r="AD178">
            <v>0</v>
          </cell>
          <cell r="AE178">
            <v>0</v>
          </cell>
          <cell r="AF178">
            <v>0</v>
          </cell>
          <cell r="AG178">
            <v>0</v>
          </cell>
          <cell r="AH178">
            <v>0</v>
          </cell>
        </row>
        <row r="179">
          <cell r="E179">
            <v>0</v>
          </cell>
          <cell r="F179">
            <v>2534620</v>
          </cell>
          <cell r="H179">
            <v>1084308</v>
          </cell>
          <cell r="I179">
            <v>0</v>
          </cell>
          <cell r="J179">
            <v>876009</v>
          </cell>
          <cell r="K179">
            <v>0</v>
          </cell>
          <cell r="L179">
            <v>0</v>
          </cell>
          <cell r="M179">
            <v>0</v>
          </cell>
          <cell r="N179">
            <v>66688</v>
          </cell>
          <cell r="O179">
            <v>0</v>
          </cell>
          <cell r="P179">
            <v>0</v>
          </cell>
          <cell r="Q179">
            <v>0</v>
          </cell>
          <cell r="R179">
            <v>0</v>
          </cell>
          <cell r="S179">
            <v>0</v>
          </cell>
          <cell r="U179">
            <v>0</v>
          </cell>
          <cell r="V179">
            <v>0</v>
          </cell>
          <cell r="X179">
            <v>0</v>
          </cell>
          <cell r="Y179">
            <v>0</v>
          </cell>
          <cell r="Z179">
            <v>0</v>
          </cell>
          <cell r="AA179">
            <v>0</v>
          </cell>
          <cell r="AB179">
            <v>0</v>
          </cell>
          <cell r="AC179">
            <v>0</v>
          </cell>
          <cell r="AD179">
            <v>0</v>
          </cell>
          <cell r="AE179">
            <v>0</v>
          </cell>
          <cell r="AF179">
            <v>0</v>
          </cell>
          <cell r="AG179">
            <v>0</v>
          </cell>
          <cell r="AH179">
            <v>0</v>
          </cell>
        </row>
        <row r="180">
          <cell r="E180">
            <v>0</v>
          </cell>
          <cell r="F180">
            <v>668666</v>
          </cell>
          <cell r="H180">
            <v>409163</v>
          </cell>
          <cell r="I180">
            <v>0</v>
          </cell>
          <cell r="J180">
            <v>447525</v>
          </cell>
          <cell r="K180">
            <v>0</v>
          </cell>
          <cell r="L180">
            <v>0</v>
          </cell>
          <cell r="M180">
            <v>0</v>
          </cell>
          <cell r="N180">
            <v>0</v>
          </cell>
          <cell r="O180">
            <v>0</v>
          </cell>
          <cell r="P180">
            <v>0</v>
          </cell>
          <cell r="Q180">
            <v>0</v>
          </cell>
          <cell r="R180">
            <v>0</v>
          </cell>
          <cell r="S180">
            <v>0</v>
          </cell>
          <cell r="U180">
            <v>0</v>
          </cell>
          <cell r="V180">
            <v>0</v>
          </cell>
          <cell r="X180">
            <v>0</v>
          </cell>
          <cell r="Y180">
            <v>0</v>
          </cell>
          <cell r="Z180">
            <v>0</v>
          </cell>
          <cell r="AA180">
            <v>0</v>
          </cell>
          <cell r="AB180">
            <v>0</v>
          </cell>
          <cell r="AC180">
            <v>0</v>
          </cell>
          <cell r="AD180">
            <v>0</v>
          </cell>
          <cell r="AE180">
            <v>0</v>
          </cell>
          <cell r="AF180">
            <v>0</v>
          </cell>
          <cell r="AG180">
            <v>0</v>
          </cell>
          <cell r="AH180">
            <v>0</v>
          </cell>
        </row>
        <row r="181">
          <cell r="E181">
            <v>9587</v>
          </cell>
          <cell r="F181">
            <v>1045748</v>
          </cell>
          <cell r="H181">
            <v>1252813</v>
          </cell>
          <cell r="I181">
            <v>0</v>
          </cell>
          <cell r="J181">
            <v>207065</v>
          </cell>
          <cell r="K181">
            <v>0</v>
          </cell>
          <cell r="L181">
            <v>0</v>
          </cell>
          <cell r="M181">
            <v>0</v>
          </cell>
          <cell r="N181">
            <v>12504</v>
          </cell>
          <cell r="O181">
            <v>21349</v>
          </cell>
          <cell r="P181">
            <v>27603</v>
          </cell>
          <cell r="Q181">
            <v>0</v>
          </cell>
          <cell r="R181">
            <v>0</v>
          </cell>
          <cell r="S181">
            <v>0</v>
          </cell>
          <cell r="U181">
            <v>0</v>
          </cell>
          <cell r="V181">
            <v>0</v>
          </cell>
          <cell r="X181">
            <v>17387</v>
          </cell>
          <cell r="Y181">
            <v>0</v>
          </cell>
          <cell r="Z181">
            <v>1044</v>
          </cell>
          <cell r="AA181">
            <v>0</v>
          </cell>
          <cell r="AB181">
            <v>0</v>
          </cell>
          <cell r="AC181">
            <v>0</v>
          </cell>
          <cell r="AD181">
            <v>0</v>
          </cell>
          <cell r="AE181">
            <v>0</v>
          </cell>
          <cell r="AF181">
            <v>0</v>
          </cell>
          <cell r="AG181">
            <v>33438</v>
          </cell>
          <cell r="AH181">
            <v>0</v>
          </cell>
        </row>
        <row r="182">
          <cell r="E182">
            <v>0</v>
          </cell>
          <cell r="F182">
            <v>2039209</v>
          </cell>
          <cell r="H182">
            <v>2199947</v>
          </cell>
          <cell r="I182">
            <v>0</v>
          </cell>
          <cell r="J182">
            <v>2017324</v>
          </cell>
          <cell r="K182">
            <v>0</v>
          </cell>
          <cell r="L182">
            <v>39039</v>
          </cell>
          <cell r="M182">
            <v>0</v>
          </cell>
          <cell r="N182">
            <v>250080</v>
          </cell>
          <cell r="O182">
            <v>0</v>
          </cell>
          <cell r="P182">
            <v>0</v>
          </cell>
          <cell r="Q182">
            <v>0</v>
          </cell>
          <cell r="R182">
            <v>0</v>
          </cell>
          <cell r="S182">
            <v>0</v>
          </cell>
          <cell r="U182">
            <v>0</v>
          </cell>
          <cell r="V182">
            <v>0</v>
          </cell>
          <cell r="X182">
            <v>0</v>
          </cell>
          <cell r="Y182">
            <v>0</v>
          </cell>
          <cell r="Z182">
            <v>0</v>
          </cell>
          <cell r="AA182">
            <v>0</v>
          </cell>
          <cell r="AB182">
            <v>0</v>
          </cell>
          <cell r="AC182">
            <v>0</v>
          </cell>
          <cell r="AD182">
            <v>0</v>
          </cell>
          <cell r="AE182">
            <v>0</v>
          </cell>
          <cell r="AF182">
            <v>0</v>
          </cell>
          <cell r="AG182">
            <v>0</v>
          </cell>
          <cell r="AH182">
            <v>0</v>
          </cell>
        </row>
        <row r="183">
          <cell r="E183">
            <v>50838</v>
          </cell>
          <cell r="F183">
            <v>658961.76</v>
          </cell>
          <cell r="H183">
            <v>1323809</v>
          </cell>
          <cell r="I183">
            <v>0</v>
          </cell>
          <cell r="J183">
            <v>1000778</v>
          </cell>
          <cell r="K183">
            <v>0</v>
          </cell>
          <cell r="L183">
            <v>0</v>
          </cell>
          <cell r="M183">
            <v>0</v>
          </cell>
          <cell r="N183">
            <v>62874</v>
          </cell>
          <cell r="O183">
            <v>0</v>
          </cell>
          <cell r="P183">
            <v>0</v>
          </cell>
          <cell r="Q183">
            <v>16929.24</v>
          </cell>
          <cell r="R183">
            <v>12467</v>
          </cell>
          <cell r="S183">
            <v>0</v>
          </cell>
          <cell r="U183">
            <v>0</v>
          </cell>
          <cell r="V183">
            <v>0</v>
          </cell>
          <cell r="X183">
            <v>0</v>
          </cell>
          <cell r="Y183">
            <v>0</v>
          </cell>
          <cell r="Z183">
            <v>0</v>
          </cell>
          <cell r="AA183">
            <v>0</v>
          </cell>
          <cell r="AB183">
            <v>0</v>
          </cell>
          <cell r="AC183">
            <v>0</v>
          </cell>
          <cell r="AD183">
            <v>0</v>
          </cell>
          <cell r="AE183">
            <v>0</v>
          </cell>
          <cell r="AF183">
            <v>0</v>
          </cell>
          <cell r="AG183">
            <v>0</v>
          </cell>
          <cell r="AH183">
            <v>0</v>
          </cell>
        </row>
        <row r="184">
          <cell r="E184">
            <v>26470</v>
          </cell>
          <cell r="F184">
            <v>2633.5999999999985</v>
          </cell>
          <cell r="H184">
            <v>306405</v>
          </cell>
          <cell r="I184">
            <v>0</v>
          </cell>
          <cell r="J184">
            <v>407553</v>
          </cell>
          <cell r="K184">
            <v>0</v>
          </cell>
          <cell r="L184">
            <v>0</v>
          </cell>
          <cell r="M184">
            <v>0</v>
          </cell>
          <cell r="N184">
            <v>4168</v>
          </cell>
          <cell r="O184">
            <v>0</v>
          </cell>
          <cell r="P184">
            <v>0</v>
          </cell>
          <cell r="Q184">
            <v>0</v>
          </cell>
          <cell r="R184">
            <v>0</v>
          </cell>
          <cell r="S184">
            <v>20642</v>
          </cell>
          <cell r="U184">
            <v>0</v>
          </cell>
          <cell r="V184">
            <v>0</v>
          </cell>
          <cell r="X184">
            <v>27764.6</v>
          </cell>
          <cell r="Y184">
            <v>0</v>
          </cell>
          <cell r="Z184">
            <v>0</v>
          </cell>
          <cell r="AA184">
            <v>0</v>
          </cell>
          <cell r="AB184">
            <v>0</v>
          </cell>
          <cell r="AC184">
            <v>0</v>
          </cell>
          <cell r="AD184">
            <v>15152</v>
          </cell>
          <cell r="AE184">
            <v>0</v>
          </cell>
          <cell r="AF184">
            <v>0</v>
          </cell>
          <cell r="AG184">
            <v>0</v>
          </cell>
          <cell r="AH184">
            <v>0</v>
          </cell>
        </row>
        <row r="185">
          <cell r="E185">
            <v>0</v>
          </cell>
          <cell r="F185">
            <v>2766328.38</v>
          </cell>
          <cell r="H185">
            <v>722323</v>
          </cell>
          <cell r="I185">
            <v>0</v>
          </cell>
          <cell r="J185">
            <v>890364</v>
          </cell>
          <cell r="K185">
            <v>0</v>
          </cell>
          <cell r="L185">
            <v>0</v>
          </cell>
          <cell r="M185">
            <v>0</v>
          </cell>
          <cell r="N185">
            <v>190206</v>
          </cell>
          <cell r="O185">
            <v>0</v>
          </cell>
          <cell r="P185">
            <v>0</v>
          </cell>
          <cell r="Q185">
            <v>8464.62</v>
          </cell>
          <cell r="R185">
            <v>0</v>
          </cell>
          <cell r="S185">
            <v>0</v>
          </cell>
          <cell r="U185">
            <v>0</v>
          </cell>
          <cell r="V185">
            <v>0</v>
          </cell>
          <cell r="X185">
            <v>0</v>
          </cell>
          <cell r="Y185">
            <v>0</v>
          </cell>
          <cell r="Z185">
            <v>0</v>
          </cell>
          <cell r="AA185">
            <v>0</v>
          </cell>
          <cell r="AB185">
            <v>0</v>
          </cell>
          <cell r="AC185">
            <v>0</v>
          </cell>
          <cell r="AD185">
            <v>0</v>
          </cell>
          <cell r="AE185">
            <v>0</v>
          </cell>
          <cell r="AF185">
            <v>0</v>
          </cell>
          <cell r="AG185">
            <v>0</v>
          </cell>
          <cell r="AH185">
            <v>0</v>
          </cell>
        </row>
        <row r="186">
          <cell r="E186">
            <v>6523</v>
          </cell>
          <cell r="F186">
            <v>189971</v>
          </cell>
          <cell r="H186">
            <v>410411</v>
          </cell>
          <cell r="I186">
            <v>0</v>
          </cell>
          <cell r="J186">
            <v>220440</v>
          </cell>
          <cell r="K186">
            <v>0</v>
          </cell>
          <cell r="L186">
            <v>0</v>
          </cell>
          <cell r="M186">
            <v>0</v>
          </cell>
          <cell r="N186">
            <v>17964</v>
          </cell>
          <cell r="O186">
            <v>0</v>
          </cell>
          <cell r="P186">
            <v>0</v>
          </cell>
          <cell r="Q186">
            <v>25393.86</v>
          </cell>
          <cell r="R186">
            <v>0</v>
          </cell>
          <cell r="S186">
            <v>0</v>
          </cell>
          <cell r="U186">
            <v>0</v>
          </cell>
          <cell r="V186">
            <v>0</v>
          </cell>
          <cell r="X186">
            <v>12114</v>
          </cell>
          <cell r="Y186">
            <v>0</v>
          </cell>
          <cell r="Z186">
            <v>17693.86</v>
          </cell>
          <cell r="AA186">
            <v>0</v>
          </cell>
          <cell r="AB186">
            <v>0</v>
          </cell>
          <cell r="AC186">
            <v>0</v>
          </cell>
          <cell r="AD186">
            <v>7027</v>
          </cell>
          <cell r="AE186">
            <v>0</v>
          </cell>
          <cell r="AF186">
            <v>0</v>
          </cell>
          <cell r="AG186">
            <v>0</v>
          </cell>
          <cell r="AH186">
            <v>0</v>
          </cell>
        </row>
        <row r="187">
          <cell r="E187">
            <v>0</v>
          </cell>
          <cell r="F187">
            <v>2606183</v>
          </cell>
          <cell r="H187">
            <v>444766</v>
          </cell>
          <cell r="I187">
            <v>0</v>
          </cell>
          <cell r="J187">
            <v>467011</v>
          </cell>
          <cell r="K187">
            <v>0</v>
          </cell>
          <cell r="L187">
            <v>0</v>
          </cell>
          <cell r="M187">
            <v>0</v>
          </cell>
          <cell r="N187">
            <v>0</v>
          </cell>
          <cell r="O187">
            <v>0</v>
          </cell>
          <cell r="P187">
            <v>0</v>
          </cell>
          <cell r="Q187">
            <v>0</v>
          </cell>
          <cell r="R187">
            <v>0</v>
          </cell>
          <cell r="S187">
            <v>0</v>
          </cell>
          <cell r="U187">
            <v>0</v>
          </cell>
          <cell r="V187">
            <v>0</v>
          </cell>
          <cell r="X187">
            <v>0</v>
          </cell>
          <cell r="Y187">
            <v>0</v>
          </cell>
          <cell r="Z187">
            <v>0</v>
          </cell>
          <cell r="AA187">
            <v>0</v>
          </cell>
          <cell r="AB187">
            <v>0</v>
          </cell>
          <cell r="AC187">
            <v>0</v>
          </cell>
          <cell r="AD187">
            <v>0</v>
          </cell>
          <cell r="AE187">
            <v>0</v>
          </cell>
          <cell r="AF187">
            <v>0</v>
          </cell>
          <cell r="AG187">
            <v>0</v>
          </cell>
          <cell r="AH187">
            <v>0</v>
          </cell>
        </row>
        <row r="188">
          <cell r="E188">
            <v>0</v>
          </cell>
          <cell r="F188">
            <v>746759</v>
          </cell>
          <cell r="H188">
            <v>410320</v>
          </cell>
          <cell r="I188">
            <v>0</v>
          </cell>
          <cell r="J188">
            <v>199040</v>
          </cell>
          <cell r="K188">
            <v>0</v>
          </cell>
          <cell r="L188">
            <v>0</v>
          </cell>
          <cell r="M188">
            <v>0</v>
          </cell>
          <cell r="N188">
            <v>0</v>
          </cell>
          <cell r="O188">
            <v>0</v>
          </cell>
          <cell r="P188">
            <v>0</v>
          </cell>
          <cell r="Q188">
            <v>0</v>
          </cell>
          <cell r="R188">
            <v>0</v>
          </cell>
          <cell r="S188">
            <v>0</v>
          </cell>
          <cell r="U188">
            <v>0</v>
          </cell>
          <cell r="V188">
            <v>0</v>
          </cell>
          <cell r="X188">
            <v>0</v>
          </cell>
          <cell r="Y188">
            <v>0</v>
          </cell>
          <cell r="Z188">
            <v>0</v>
          </cell>
          <cell r="AA188">
            <v>0</v>
          </cell>
          <cell r="AB188">
            <v>0</v>
          </cell>
          <cell r="AC188">
            <v>0</v>
          </cell>
          <cell r="AD188">
            <v>0</v>
          </cell>
          <cell r="AE188">
            <v>0</v>
          </cell>
          <cell r="AF188">
            <v>0</v>
          </cell>
          <cell r="AG188">
            <v>0</v>
          </cell>
          <cell r="AH188">
            <v>0</v>
          </cell>
        </row>
        <row r="189">
          <cell r="E189">
            <v>0</v>
          </cell>
          <cell r="F189">
            <v>1084679</v>
          </cell>
          <cell r="H189">
            <v>681345</v>
          </cell>
          <cell r="I189">
            <v>0</v>
          </cell>
          <cell r="J189">
            <v>588552</v>
          </cell>
          <cell r="K189">
            <v>0</v>
          </cell>
          <cell r="L189">
            <v>0</v>
          </cell>
          <cell r="M189">
            <v>0</v>
          </cell>
          <cell r="N189">
            <v>75024</v>
          </cell>
          <cell r="O189">
            <v>0</v>
          </cell>
          <cell r="P189">
            <v>0</v>
          </cell>
          <cell r="Q189">
            <v>0</v>
          </cell>
          <cell r="R189">
            <v>0</v>
          </cell>
          <cell r="S189">
            <v>0</v>
          </cell>
          <cell r="U189">
            <v>0</v>
          </cell>
          <cell r="V189">
            <v>0</v>
          </cell>
          <cell r="X189">
            <v>0</v>
          </cell>
          <cell r="Y189">
            <v>0</v>
          </cell>
          <cell r="Z189">
            <v>0</v>
          </cell>
          <cell r="AA189">
            <v>0</v>
          </cell>
          <cell r="AB189">
            <v>0</v>
          </cell>
          <cell r="AC189">
            <v>0</v>
          </cell>
          <cell r="AD189">
            <v>0</v>
          </cell>
          <cell r="AE189">
            <v>0</v>
          </cell>
          <cell r="AF189">
            <v>0</v>
          </cell>
          <cell r="AG189">
            <v>0</v>
          </cell>
          <cell r="AH189">
            <v>0</v>
          </cell>
        </row>
        <row r="190">
          <cell r="E190">
            <v>875</v>
          </cell>
          <cell r="F190">
            <v>0</v>
          </cell>
          <cell r="H190">
            <v>403670</v>
          </cell>
          <cell r="I190">
            <v>0</v>
          </cell>
          <cell r="J190">
            <v>412814</v>
          </cell>
          <cell r="K190">
            <v>0</v>
          </cell>
          <cell r="L190">
            <v>0</v>
          </cell>
          <cell r="M190">
            <v>0</v>
          </cell>
          <cell r="N190">
            <v>0</v>
          </cell>
          <cell r="O190">
            <v>0</v>
          </cell>
          <cell r="P190">
            <v>0</v>
          </cell>
          <cell r="Q190">
            <v>0</v>
          </cell>
          <cell r="R190">
            <v>0</v>
          </cell>
          <cell r="S190">
            <v>0</v>
          </cell>
          <cell r="U190">
            <v>0</v>
          </cell>
          <cell r="V190">
            <v>0</v>
          </cell>
          <cell r="X190">
            <v>1627</v>
          </cell>
          <cell r="Y190">
            <v>0</v>
          </cell>
          <cell r="Z190">
            <v>0</v>
          </cell>
          <cell r="AA190">
            <v>0</v>
          </cell>
          <cell r="AB190">
            <v>0</v>
          </cell>
          <cell r="AC190">
            <v>0</v>
          </cell>
          <cell r="AD190">
            <v>0</v>
          </cell>
          <cell r="AE190">
            <v>0</v>
          </cell>
          <cell r="AF190">
            <v>0</v>
          </cell>
          <cell r="AG190">
            <v>6642</v>
          </cell>
          <cell r="AH190">
            <v>0</v>
          </cell>
        </row>
        <row r="191">
          <cell r="E191">
            <v>203</v>
          </cell>
          <cell r="F191">
            <v>494148</v>
          </cell>
          <cell r="H191">
            <v>635087</v>
          </cell>
          <cell r="I191">
            <v>0</v>
          </cell>
          <cell r="J191">
            <v>141142</v>
          </cell>
          <cell r="K191">
            <v>0</v>
          </cell>
          <cell r="L191">
            <v>0</v>
          </cell>
          <cell r="M191">
            <v>0</v>
          </cell>
          <cell r="N191">
            <v>0</v>
          </cell>
          <cell r="O191">
            <v>0</v>
          </cell>
          <cell r="P191">
            <v>0</v>
          </cell>
          <cell r="Q191">
            <v>0</v>
          </cell>
          <cell r="R191">
            <v>0</v>
          </cell>
          <cell r="S191">
            <v>0</v>
          </cell>
          <cell r="U191">
            <v>0</v>
          </cell>
          <cell r="V191">
            <v>0</v>
          </cell>
          <cell r="X191">
            <v>0</v>
          </cell>
          <cell r="Y191">
            <v>0</v>
          </cell>
          <cell r="Z191">
            <v>0</v>
          </cell>
          <cell r="AA191">
            <v>0</v>
          </cell>
          <cell r="AB191">
            <v>0</v>
          </cell>
          <cell r="AC191">
            <v>0</v>
          </cell>
          <cell r="AD191">
            <v>0</v>
          </cell>
          <cell r="AE191">
            <v>0</v>
          </cell>
          <cell r="AF191">
            <v>0</v>
          </cell>
          <cell r="AG191">
            <v>0</v>
          </cell>
          <cell r="AH191">
            <v>0</v>
          </cell>
        </row>
        <row r="192">
          <cell r="E192">
            <v>0</v>
          </cell>
          <cell r="F192">
            <v>6272270</v>
          </cell>
          <cell r="H192">
            <v>4282816</v>
          </cell>
          <cell r="I192">
            <v>0</v>
          </cell>
          <cell r="J192">
            <v>1080667</v>
          </cell>
          <cell r="K192">
            <v>0</v>
          </cell>
          <cell r="L192">
            <v>0</v>
          </cell>
          <cell r="M192">
            <v>0</v>
          </cell>
          <cell r="N192">
            <v>505328</v>
          </cell>
          <cell r="O192">
            <v>13013</v>
          </cell>
          <cell r="P192">
            <v>0</v>
          </cell>
          <cell r="Q192">
            <v>0</v>
          </cell>
          <cell r="R192">
            <v>0</v>
          </cell>
          <cell r="S192">
            <v>0</v>
          </cell>
          <cell r="U192">
            <v>0</v>
          </cell>
          <cell r="V192">
            <v>0</v>
          </cell>
          <cell r="X192">
            <v>0</v>
          </cell>
          <cell r="Y192">
            <v>0</v>
          </cell>
          <cell r="Z192">
            <v>0</v>
          </cell>
          <cell r="AA192">
            <v>0</v>
          </cell>
          <cell r="AB192">
            <v>0</v>
          </cell>
          <cell r="AC192">
            <v>0</v>
          </cell>
          <cell r="AD192">
            <v>0</v>
          </cell>
          <cell r="AE192">
            <v>0</v>
          </cell>
          <cell r="AF192">
            <v>0</v>
          </cell>
          <cell r="AG192">
            <v>0</v>
          </cell>
          <cell r="AH192">
            <v>0</v>
          </cell>
        </row>
        <row r="193">
          <cell r="E193">
            <v>0</v>
          </cell>
          <cell r="F193">
            <v>2258645.4</v>
          </cell>
          <cell r="H193">
            <v>886945</v>
          </cell>
          <cell r="I193">
            <v>0</v>
          </cell>
          <cell r="J193">
            <v>663163</v>
          </cell>
          <cell r="K193">
            <v>0</v>
          </cell>
          <cell r="L193">
            <v>0</v>
          </cell>
          <cell r="M193">
            <v>0</v>
          </cell>
          <cell r="N193">
            <v>30009.6</v>
          </cell>
          <cell r="O193">
            <v>0</v>
          </cell>
          <cell r="P193">
            <v>0</v>
          </cell>
          <cell r="Q193">
            <v>0</v>
          </cell>
          <cell r="R193">
            <v>0</v>
          </cell>
          <cell r="S193">
            <v>0</v>
          </cell>
          <cell r="U193">
            <v>0</v>
          </cell>
          <cell r="V193">
            <v>0</v>
          </cell>
          <cell r="X193">
            <v>0</v>
          </cell>
          <cell r="Y193">
            <v>0</v>
          </cell>
          <cell r="Z193">
            <v>0</v>
          </cell>
          <cell r="AA193">
            <v>0</v>
          </cell>
          <cell r="AB193">
            <v>0</v>
          </cell>
          <cell r="AC193">
            <v>0</v>
          </cell>
          <cell r="AD193">
            <v>0</v>
          </cell>
          <cell r="AE193">
            <v>0</v>
          </cell>
          <cell r="AF193">
            <v>0</v>
          </cell>
          <cell r="AG193">
            <v>0</v>
          </cell>
          <cell r="AH193">
            <v>0</v>
          </cell>
        </row>
        <row r="194">
          <cell r="E194">
            <v>0</v>
          </cell>
          <cell r="F194">
            <v>2616180.88</v>
          </cell>
          <cell r="H194">
            <v>1118196</v>
          </cell>
          <cell r="I194">
            <v>30000</v>
          </cell>
          <cell r="J194">
            <v>956201</v>
          </cell>
          <cell r="K194">
            <v>0</v>
          </cell>
          <cell r="L194">
            <v>0</v>
          </cell>
          <cell r="M194">
            <v>0</v>
          </cell>
          <cell r="N194">
            <v>177640</v>
          </cell>
          <cell r="O194">
            <v>6506.5</v>
          </cell>
          <cell r="P194">
            <v>0</v>
          </cell>
          <cell r="Q194">
            <v>8464.62</v>
          </cell>
          <cell r="R194">
            <v>0</v>
          </cell>
          <cell r="S194">
            <v>0</v>
          </cell>
          <cell r="U194">
            <v>0</v>
          </cell>
          <cell r="V194">
            <v>0</v>
          </cell>
          <cell r="X194">
            <v>0</v>
          </cell>
          <cell r="Y194">
            <v>0</v>
          </cell>
          <cell r="Z194">
            <v>0</v>
          </cell>
          <cell r="AA194">
            <v>0</v>
          </cell>
          <cell r="AB194">
            <v>0</v>
          </cell>
          <cell r="AC194">
            <v>0</v>
          </cell>
          <cell r="AD194">
            <v>0</v>
          </cell>
          <cell r="AE194">
            <v>0</v>
          </cell>
          <cell r="AF194">
            <v>0</v>
          </cell>
          <cell r="AG194">
            <v>0</v>
          </cell>
          <cell r="AH194">
            <v>0</v>
          </cell>
        </row>
        <row r="195">
          <cell r="E195">
            <v>0</v>
          </cell>
          <cell r="F195">
            <v>1306912</v>
          </cell>
          <cell r="H195">
            <v>379626</v>
          </cell>
          <cell r="I195">
            <v>0</v>
          </cell>
          <cell r="J195">
            <v>560365</v>
          </cell>
          <cell r="K195">
            <v>0</v>
          </cell>
          <cell r="L195">
            <v>0</v>
          </cell>
          <cell r="M195">
            <v>0</v>
          </cell>
          <cell r="N195">
            <v>84652</v>
          </cell>
          <cell r="O195">
            <v>0</v>
          </cell>
          <cell r="P195">
            <v>0</v>
          </cell>
          <cell r="Q195">
            <v>0</v>
          </cell>
          <cell r="R195">
            <v>0</v>
          </cell>
          <cell r="S195">
            <v>0</v>
          </cell>
          <cell r="U195">
            <v>0</v>
          </cell>
          <cell r="V195">
            <v>0</v>
          </cell>
          <cell r="X195">
            <v>0</v>
          </cell>
          <cell r="Y195">
            <v>0</v>
          </cell>
          <cell r="Z195">
            <v>0</v>
          </cell>
          <cell r="AA195">
            <v>0</v>
          </cell>
          <cell r="AB195">
            <v>0</v>
          </cell>
          <cell r="AC195">
            <v>0</v>
          </cell>
          <cell r="AD195">
            <v>0</v>
          </cell>
          <cell r="AE195">
            <v>0</v>
          </cell>
          <cell r="AF195">
            <v>0</v>
          </cell>
          <cell r="AG195">
            <v>0</v>
          </cell>
          <cell r="AH195">
            <v>0</v>
          </cell>
        </row>
        <row r="196">
          <cell r="E196">
            <v>0</v>
          </cell>
          <cell r="F196">
            <v>414821</v>
          </cell>
          <cell r="H196">
            <v>572700</v>
          </cell>
          <cell r="I196">
            <v>0</v>
          </cell>
          <cell r="J196">
            <v>1102183</v>
          </cell>
          <cell r="K196">
            <v>0</v>
          </cell>
          <cell r="L196">
            <v>0</v>
          </cell>
          <cell r="M196">
            <v>0</v>
          </cell>
          <cell r="N196">
            <v>33990</v>
          </cell>
          <cell r="O196">
            <v>0</v>
          </cell>
          <cell r="P196">
            <v>0</v>
          </cell>
          <cell r="Q196">
            <v>0</v>
          </cell>
          <cell r="R196">
            <v>20126</v>
          </cell>
          <cell r="S196">
            <v>0</v>
          </cell>
          <cell r="U196">
            <v>0</v>
          </cell>
          <cell r="V196">
            <v>0</v>
          </cell>
          <cell r="X196">
            <v>0</v>
          </cell>
          <cell r="Y196">
            <v>0</v>
          </cell>
          <cell r="Z196">
            <v>0</v>
          </cell>
          <cell r="AA196">
            <v>0</v>
          </cell>
          <cell r="AB196">
            <v>0</v>
          </cell>
          <cell r="AC196">
            <v>0</v>
          </cell>
          <cell r="AD196">
            <v>0</v>
          </cell>
          <cell r="AE196">
            <v>0</v>
          </cell>
          <cell r="AF196">
            <v>0</v>
          </cell>
          <cell r="AG196">
            <v>0</v>
          </cell>
          <cell r="AH196">
            <v>0</v>
          </cell>
        </row>
        <row r="197">
          <cell r="E197">
            <v>0</v>
          </cell>
          <cell r="F197">
            <v>5339739.5</v>
          </cell>
          <cell r="H197">
            <v>1993467</v>
          </cell>
          <cell r="I197">
            <v>0</v>
          </cell>
          <cell r="J197">
            <v>547844</v>
          </cell>
          <cell r="K197">
            <v>0</v>
          </cell>
          <cell r="L197">
            <v>0</v>
          </cell>
          <cell r="M197">
            <v>0</v>
          </cell>
          <cell r="N197">
            <v>233408</v>
          </cell>
          <cell r="O197">
            <v>6506.5</v>
          </cell>
          <cell r="P197">
            <v>0</v>
          </cell>
          <cell r="Q197">
            <v>0</v>
          </cell>
          <cell r="R197">
            <v>0</v>
          </cell>
          <cell r="S197">
            <v>0</v>
          </cell>
          <cell r="U197">
            <v>0</v>
          </cell>
          <cell r="V197">
            <v>0</v>
          </cell>
          <cell r="X197">
            <v>0</v>
          </cell>
          <cell r="Y197">
            <v>0</v>
          </cell>
          <cell r="Z197">
            <v>0</v>
          </cell>
          <cell r="AA197">
            <v>0</v>
          </cell>
          <cell r="AB197">
            <v>0</v>
          </cell>
          <cell r="AC197">
            <v>0</v>
          </cell>
          <cell r="AD197">
            <v>0</v>
          </cell>
          <cell r="AE197">
            <v>0</v>
          </cell>
          <cell r="AF197">
            <v>0</v>
          </cell>
          <cell r="AG197">
            <v>0</v>
          </cell>
          <cell r="AH197">
            <v>0</v>
          </cell>
        </row>
        <row r="198">
          <cell r="E198">
            <v>0</v>
          </cell>
          <cell r="F198">
            <v>706147.6099999999</v>
          </cell>
          <cell r="H198">
            <v>4004204</v>
          </cell>
          <cell r="I198">
            <v>111946</v>
          </cell>
          <cell r="J198">
            <v>11012161</v>
          </cell>
          <cell r="K198">
            <v>17593</v>
          </cell>
          <cell r="L198">
            <v>0</v>
          </cell>
          <cell r="M198">
            <v>247559</v>
          </cell>
          <cell r="N198">
            <v>2582918.41</v>
          </cell>
          <cell r="O198">
            <v>338093.1</v>
          </cell>
          <cell r="P198">
            <v>3214829.4</v>
          </cell>
          <cell r="Q198">
            <v>33858.48</v>
          </cell>
          <cell r="R198">
            <v>0</v>
          </cell>
          <cell r="S198">
            <v>0</v>
          </cell>
          <cell r="U198">
            <v>0</v>
          </cell>
          <cell r="V198">
            <v>64003</v>
          </cell>
          <cell r="X198">
            <v>0</v>
          </cell>
          <cell r="Y198">
            <v>0</v>
          </cell>
          <cell r="Z198">
            <v>0</v>
          </cell>
          <cell r="AA198">
            <v>0</v>
          </cell>
          <cell r="AB198">
            <v>0</v>
          </cell>
          <cell r="AC198">
            <v>0</v>
          </cell>
          <cell r="AD198">
            <v>0</v>
          </cell>
          <cell r="AE198">
            <v>0</v>
          </cell>
          <cell r="AF198">
            <v>0</v>
          </cell>
          <cell r="AG198">
            <v>0</v>
          </cell>
          <cell r="AH198">
            <v>0</v>
          </cell>
        </row>
        <row r="199">
          <cell r="E199">
            <v>0</v>
          </cell>
          <cell r="F199">
            <v>1100630.38</v>
          </cell>
          <cell r="H199">
            <v>215022</v>
          </cell>
          <cell r="I199">
            <v>0</v>
          </cell>
          <cell r="J199">
            <v>737934</v>
          </cell>
          <cell r="K199">
            <v>0</v>
          </cell>
          <cell r="L199">
            <v>0</v>
          </cell>
          <cell r="M199">
            <v>0</v>
          </cell>
          <cell r="N199">
            <v>42972</v>
          </cell>
          <cell r="O199">
            <v>0</v>
          </cell>
          <cell r="P199">
            <v>0</v>
          </cell>
          <cell r="Q199">
            <v>8464.62</v>
          </cell>
          <cell r="R199">
            <v>0</v>
          </cell>
          <cell r="S199">
            <v>0</v>
          </cell>
          <cell r="U199">
            <v>0</v>
          </cell>
          <cell r="V199">
            <v>0</v>
          </cell>
          <cell r="X199">
            <v>0</v>
          </cell>
          <cell r="Y199">
            <v>0</v>
          </cell>
          <cell r="Z199">
            <v>0</v>
          </cell>
          <cell r="AA199">
            <v>0</v>
          </cell>
          <cell r="AB199">
            <v>0</v>
          </cell>
          <cell r="AC199">
            <v>0</v>
          </cell>
          <cell r="AD199">
            <v>0</v>
          </cell>
          <cell r="AE199">
            <v>0</v>
          </cell>
          <cell r="AF199">
            <v>0</v>
          </cell>
          <cell r="AG199">
            <v>0</v>
          </cell>
          <cell r="AH199">
            <v>0</v>
          </cell>
        </row>
        <row r="200">
          <cell r="E200">
            <v>0</v>
          </cell>
          <cell r="F200">
            <v>8647625</v>
          </cell>
          <cell r="H200">
            <v>855684</v>
          </cell>
          <cell r="I200">
            <v>0</v>
          </cell>
          <cell r="J200">
            <v>2790728</v>
          </cell>
          <cell r="K200">
            <v>0</v>
          </cell>
          <cell r="L200">
            <v>0</v>
          </cell>
          <cell r="M200">
            <v>13013</v>
          </cell>
          <cell r="N200">
            <v>2180298</v>
          </cell>
          <cell r="O200">
            <v>52052</v>
          </cell>
          <cell r="P200">
            <v>0</v>
          </cell>
          <cell r="Q200">
            <v>0</v>
          </cell>
          <cell r="R200">
            <v>10000</v>
          </cell>
          <cell r="S200">
            <v>0</v>
          </cell>
          <cell r="U200">
            <v>0</v>
          </cell>
          <cell r="V200">
            <v>0</v>
          </cell>
          <cell r="X200">
            <v>0</v>
          </cell>
          <cell r="Y200">
            <v>0</v>
          </cell>
          <cell r="Z200">
            <v>0</v>
          </cell>
          <cell r="AA200">
            <v>0</v>
          </cell>
          <cell r="AB200">
            <v>0</v>
          </cell>
          <cell r="AC200">
            <v>0</v>
          </cell>
          <cell r="AD200">
            <v>0</v>
          </cell>
          <cell r="AE200">
            <v>0</v>
          </cell>
          <cell r="AF200">
            <v>0</v>
          </cell>
          <cell r="AG200">
            <v>0</v>
          </cell>
          <cell r="AH200">
            <v>0</v>
          </cell>
        </row>
        <row r="201">
          <cell r="E201">
            <v>0</v>
          </cell>
          <cell r="F201">
            <v>2892521</v>
          </cell>
          <cell r="H201">
            <v>1142224</v>
          </cell>
          <cell r="I201">
            <v>0</v>
          </cell>
          <cell r="J201">
            <v>773278</v>
          </cell>
          <cell r="K201">
            <v>18674</v>
          </cell>
          <cell r="L201">
            <v>0</v>
          </cell>
          <cell r="M201">
            <v>0</v>
          </cell>
          <cell r="N201">
            <v>0</v>
          </cell>
          <cell r="O201">
            <v>0</v>
          </cell>
          <cell r="P201">
            <v>0</v>
          </cell>
          <cell r="Q201">
            <v>0</v>
          </cell>
          <cell r="R201">
            <v>0</v>
          </cell>
          <cell r="S201">
            <v>0</v>
          </cell>
          <cell r="U201">
            <v>0</v>
          </cell>
          <cell r="V201">
            <v>0</v>
          </cell>
          <cell r="X201">
            <v>0</v>
          </cell>
          <cell r="Y201">
            <v>0</v>
          </cell>
          <cell r="Z201">
            <v>0</v>
          </cell>
          <cell r="AA201">
            <v>0</v>
          </cell>
          <cell r="AB201">
            <v>0</v>
          </cell>
          <cell r="AC201">
            <v>0</v>
          </cell>
          <cell r="AD201">
            <v>0</v>
          </cell>
          <cell r="AE201">
            <v>0</v>
          </cell>
          <cell r="AF201">
            <v>0</v>
          </cell>
          <cell r="AG201">
            <v>0</v>
          </cell>
          <cell r="AH201">
            <v>0</v>
          </cell>
        </row>
        <row r="202">
          <cell r="E202">
            <v>20074</v>
          </cell>
          <cell r="F202">
            <v>308783</v>
          </cell>
          <cell r="H202">
            <v>370063</v>
          </cell>
          <cell r="I202">
            <v>0</v>
          </cell>
          <cell r="J202">
            <v>140687</v>
          </cell>
          <cell r="K202">
            <v>0</v>
          </cell>
          <cell r="L202">
            <v>0</v>
          </cell>
          <cell r="M202">
            <v>0</v>
          </cell>
          <cell r="N202">
            <v>29591</v>
          </cell>
          <cell r="O202">
            <v>0</v>
          </cell>
          <cell r="P202">
            <v>0</v>
          </cell>
          <cell r="Q202">
            <v>0</v>
          </cell>
          <cell r="R202">
            <v>0</v>
          </cell>
          <cell r="S202">
            <v>12398</v>
          </cell>
          <cell r="U202">
            <v>59333</v>
          </cell>
          <cell r="V202">
            <v>0</v>
          </cell>
          <cell r="X202">
            <v>0</v>
          </cell>
          <cell r="Y202">
            <v>0</v>
          </cell>
          <cell r="Z202">
            <v>0</v>
          </cell>
          <cell r="AA202">
            <v>0</v>
          </cell>
          <cell r="AB202">
            <v>0</v>
          </cell>
          <cell r="AC202">
            <v>0</v>
          </cell>
          <cell r="AD202">
            <v>0</v>
          </cell>
          <cell r="AE202">
            <v>0</v>
          </cell>
          <cell r="AF202">
            <v>0</v>
          </cell>
          <cell r="AG202">
            <v>0</v>
          </cell>
          <cell r="AH202">
            <v>0</v>
          </cell>
        </row>
        <row r="203">
          <cell r="E203">
            <v>0</v>
          </cell>
          <cell r="F203">
            <v>1885046</v>
          </cell>
          <cell r="H203">
            <v>935485</v>
          </cell>
          <cell r="I203">
            <v>0</v>
          </cell>
          <cell r="J203">
            <v>513160</v>
          </cell>
          <cell r="K203">
            <v>0</v>
          </cell>
          <cell r="L203">
            <v>0</v>
          </cell>
          <cell r="M203">
            <v>0</v>
          </cell>
          <cell r="N203">
            <v>76962</v>
          </cell>
          <cell r="O203">
            <v>0</v>
          </cell>
          <cell r="P203">
            <v>0</v>
          </cell>
          <cell r="Q203">
            <v>0</v>
          </cell>
          <cell r="R203">
            <v>0</v>
          </cell>
          <cell r="S203">
            <v>0</v>
          </cell>
          <cell r="U203">
            <v>0</v>
          </cell>
          <cell r="V203">
            <v>0</v>
          </cell>
          <cell r="X203">
            <v>0</v>
          </cell>
          <cell r="Y203">
            <v>0</v>
          </cell>
          <cell r="Z203">
            <v>0</v>
          </cell>
          <cell r="AA203">
            <v>0</v>
          </cell>
          <cell r="AB203">
            <v>0</v>
          </cell>
          <cell r="AC203">
            <v>0</v>
          </cell>
          <cell r="AD203">
            <v>0</v>
          </cell>
          <cell r="AE203">
            <v>0</v>
          </cell>
          <cell r="AF203">
            <v>0</v>
          </cell>
          <cell r="AG203">
            <v>0</v>
          </cell>
          <cell r="AH203">
            <v>0</v>
          </cell>
        </row>
        <row r="204">
          <cell r="E204">
            <v>0</v>
          </cell>
          <cell r="F204">
            <v>3373571</v>
          </cell>
          <cell r="H204">
            <v>262515</v>
          </cell>
          <cell r="I204">
            <v>0</v>
          </cell>
          <cell r="J204">
            <v>1830428</v>
          </cell>
          <cell r="K204">
            <v>0</v>
          </cell>
          <cell r="L204">
            <v>0</v>
          </cell>
          <cell r="M204">
            <v>0</v>
          </cell>
          <cell r="N204">
            <v>694826</v>
          </cell>
          <cell r="O204">
            <v>0</v>
          </cell>
          <cell r="P204">
            <v>0</v>
          </cell>
          <cell r="Q204">
            <v>0</v>
          </cell>
          <cell r="R204">
            <v>0</v>
          </cell>
          <cell r="S204">
            <v>0</v>
          </cell>
          <cell r="U204">
            <v>0</v>
          </cell>
          <cell r="V204">
            <v>0</v>
          </cell>
          <cell r="X204">
            <v>0</v>
          </cell>
          <cell r="Y204">
            <v>0</v>
          </cell>
          <cell r="Z204">
            <v>0</v>
          </cell>
          <cell r="AA204">
            <v>0</v>
          </cell>
          <cell r="AB204">
            <v>0</v>
          </cell>
          <cell r="AC204">
            <v>0</v>
          </cell>
          <cell r="AD204">
            <v>0</v>
          </cell>
          <cell r="AE204">
            <v>0</v>
          </cell>
          <cell r="AF204">
            <v>0</v>
          </cell>
          <cell r="AG204">
            <v>0</v>
          </cell>
          <cell r="AH204">
            <v>0</v>
          </cell>
        </row>
        <row r="205">
          <cell r="E205">
            <v>0</v>
          </cell>
          <cell r="F205">
            <v>576406</v>
          </cell>
          <cell r="H205">
            <v>350249</v>
          </cell>
          <cell r="I205">
            <v>0</v>
          </cell>
          <cell r="J205">
            <v>626733</v>
          </cell>
          <cell r="K205">
            <v>0</v>
          </cell>
          <cell r="L205">
            <v>0</v>
          </cell>
          <cell r="M205">
            <v>0</v>
          </cell>
          <cell r="N205">
            <v>204586</v>
          </cell>
          <cell r="O205">
            <v>0</v>
          </cell>
          <cell r="P205">
            <v>0</v>
          </cell>
          <cell r="Q205">
            <v>0</v>
          </cell>
          <cell r="R205">
            <v>0</v>
          </cell>
          <cell r="S205">
            <v>0</v>
          </cell>
          <cell r="U205">
            <v>0</v>
          </cell>
          <cell r="V205">
            <v>0</v>
          </cell>
          <cell r="X205">
            <v>0</v>
          </cell>
          <cell r="Y205">
            <v>0</v>
          </cell>
          <cell r="Z205">
            <v>0</v>
          </cell>
          <cell r="AA205">
            <v>0</v>
          </cell>
          <cell r="AB205">
            <v>0</v>
          </cell>
          <cell r="AC205">
            <v>0</v>
          </cell>
          <cell r="AD205">
            <v>0</v>
          </cell>
          <cell r="AE205">
            <v>0</v>
          </cell>
          <cell r="AF205">
            <v>0</v>
          </cell>
          <cell r="AG205">
            <v>0</v>
          </cell>
          <cell r="AH205">
            <v>0</v>
          </cell>
        </row>
        <row r="206">
          <cell r="E206">
            <v>0</v>
          </cell>
          <cell r="F206">
            <v>1281364</v>
          </cell>
          <cell r="H206">
            <v>408598</v>
          </cell>
          <cell r="I206">
            <v>0</v>
          </cell>
          <cell r="J206">
            <v>589179</v>
          </cell>
          <cell r="K206">
            <v>0</v>
          </cell>
          <cell r="L206">
            <v>0</v>
          </cell>
          <cell r="M206">
            <v>0</v>
          </cell>
          <cell r="N206">
            <v>0</v>
          </cell>
          <cell r="O206">
            <v>26026</v>
          </cell>
          <cell r="P206">
            <v>0</v>
          </cell>
          <cell r="Q206">
            <v>0</v>
          </cell>
          <cell r="R206">
            <v>0</v>
          </cell>
          <cell r="S206">
            <v>0</v>
          </cell>
          <cell r="U206">
            <v>0</v>
          </cell>
          <cell r="V206">
            <v>0</v>
          </cell>
          <cell r="X206">
            <v>0</v>
          </cell>
          <cell r="Y206">
            <v>0</v>
          </cell>
          <cell r="Z206">
            <v>0</v>
          </cell>
          <cell r="AA206">
            <v>0</v>
          </cell>
          <cell r="AB206">
            <v>0</v>
          </cell>
          <cell r="AC206">
            <v>0</v>
          </cell>
          <cell r="AD206">
            <v>0</v>
          </cell>
          <cell r="AE206">
            <v>0</v>
          </cell>
          <cell r="AF206">
            <v>0</v>
          </cell>
          <cell r="AG206">
            <v>0</v>
          </cell>
          <cell r="AH206">
            <v>0</v>
          </cell>
        </row>
        <row r="207">
          <cell r="E207">
            <v>0</v>
          </cell>
          <cell r="F207">
            <v>2793955.5</v>
          </cell>
          <cell r="H207">
            <v>875160</v>
          </cell>
          <cell r="I207">
            <v>0</v>
          </cell>
          <cell r="J207">
            <v>749561</v>
          </cell>
          <cell r="K207">
            <v>60000</v>
          </cell>
          <cell r="L207">
            <v>0</v>
          </cell>
          <cell r="M207">
            <v>0</v>
          </cell>
          <cell r="N207">
            <v>128916</v>
          </cell>
          <cell r="O207">
            <v>45545.5</v>
          </cell>
          <cell r="P207">
            <v>0</v>
          </cell>
          <cell r="Q207">
            <v>0</v>
          </cell>
          <cell r="R207">
            <v>0</v>
          </cell>
          <cell r="S207">
            <v>0</v>
          </cell>
          <cell r="U207">
            <v>0</v>
          </cell>
          <cell r="V207">
            <v>0</v>
          </cell>
          <cell r="X207">
            <v>0</v>
          </cell>
          <cell r="Y207">
            <v>0</v>
          </cell>
          <cell r="Z207">
            <v>0</v>
          </cell>
          <cell r="AA207">
            <v>0</v>
          </cell>
          <cell r="AB207">
            <v>0</v>
          </cell>
          <cell r="AC207">
            <v>0</v>
          </cell>
          <cell r="AD207">
            <v>0</v>
          </cell>
          <cell r="AE207">
            <v>0</v>
          </cell>
          <cell r="AF207">
            <v>0</v>
          </cell>
          <cell r="AG207">
            <v>0</v>
          </cell>
          <cell r="AH207">
            <v>0</v>
          </cell>
        </row>
        <row r="208">
          <cell r="E208">
            <v>0</v>
          </cell>
          <cell r="F208">
            <v>8767410</v>
          </cell>
          <cell r="H208">
            <v>2691814</v>
          </cell>
          <cell r="I208">
            <v>0</v>
          </cell>
          <cell r="J208">
            <v>1555098</v>
          </cell>
          <cell r="K208">
            <v>0</v>
          </cell>
          <cell r="L208">
            <v>0</v>
          </cell>
          <cell r="M208">
            <v>24483</v>
          </cell>
          <cell r="N208">
            <v>1147147</v>
          </cell>
          <cell r="O208">
            <v>0</v>
          </cell>
          <cell r="P208">
            <v>0</v>
          </cell>
          <cell r="Q208">
            <v>0</v>
          </cell>
          <cell r="R208">
            <v>0</v>
          </cell>
          <cell r="S208">
            <v>0</v>
          </cell>
          <cell r="U208">
            <v>0</v>
          </cell>
          <cell r="V208">
            <v>0</v>
          </cell>
          <cell r="X208">
            <v>0</v>
          </cell>
          <cell r="Y208">
            <v>0</v>
          </cell>
          <cell r="Z208">
            <v>0</v>
          </cell>
          <cell r="AA208">
            <v>0</v>
          </cell>
          <cell r="AB208">
            <v>0</v>
          </cell>
          <cell r="AC208">
            <v>0</v>
          </cell>
          <cell r="AD208">
            <v>0</v>
          </cell>
          <cell r="AE208">
            <v>0</v>
          </cell>
          <cell r="AF208">
            <v>0</v>
          </cell>
          <cell r="AG208">
            <v>0</v>
          </cell>
          <cell r="AH208">
            <v>0</v>
          </cell>
        </row>
        <row r="209">
          <cell r="E209">
            <v>0</v>
          </cell>
          <cell r="F209">
            <v>3910930</v>
          </cell>
          <cell r="H209">
            <v>1345302</v>
          </cell>
          <cell r="I209">
            <v>0</v>
          </cell>
          <cell r="J209">
            <v>1098958</v>
          </cell>
          <cell r="K209">
            <v>17295</v>
          </cell>
          <cell r="L209">
            <v>0</v>
          </cell>
          <cell r="M209">
            <v>0</v>
          </cell>
          <cell r="N209">
            <v>8982</v>
          </cell>
          <cell r="O209">
            <v>0</v>
          </cell>
          <cell r="P209">
            <v>0</v>
          </cell>
          <cell r="Q209">
            <v>0</v>
          </cell>
          <cell r="R209">
            <v>0</v>
          </cell>
          <cell r="S209">
            <v>0</v>
          </cell>
          <cell r="U209">
            <v>0</v>
          </cell>
          <cell r="V209">
            <v>0</v>
          </cell>
          <cell r="X209">
            <v>0</v>
          </cell>
          <cell r="Y209">
            <v>0</v>
          </cell>
          <cell r="Z209">
            <v>0</v>
          </cell>
          <cell r="AA209">
            <v>0</v>
          </cell>
          <cell r="AB209">
            <v>0</v>
          </cell>
          <cell r="AC209">
            <v>0</v>
          </cell>
          <cell r="AD209">
            <v>0</v>
          </cell>
          <cell r="AE209">
            <v>0</v>
          </cell>
          <cell r="AF209">
            <v>0</v>
          </cell>
          <cell r="AG209">
            <v>0</v>
          </cell>
          <cell r="AH209">
            <v>0</v>
          </cell>
        </row>
        <row r="210">
          <cell r="E210">
            <v>0</v>
          </cell>
          <cell r="F210">
            <v>1891615.5</v>
          </cell>
          <cell r="H210">
            <v>1018016</v>
          </cell>
          <cell r="I210">
            <v>19268</v>
          </cell>
          <cell r="J210">
            <v>1100870</v>
          </cell>
          <cell r="K210">
            <v>0</v>
          </cell>
          <cell r="L210">
            <v>0</v>
          </cell>
          <cell r="M210">
            <v>0</v>
          </cell>
          <cell r="N210">
            <v>373536</v>
          </cell>
          <cell r="O210">
            <v>6506.5</v>
          </cell>
          <cell r="P210">
            <v>0</v>
          </cell>
          <cell r="Q210">
            <v>0</v>
          </cell>
          <cell r="R210">
            <v>10342</v>
          </cell>
          <cell r="S210">
            <v>0</v>
          </cell>
          <cell r="U210">
            <v>0</v>
          </cell>
          <cell r="V210">
            <v>0</v>
          </cell>
          <cell r="X210">
            <v>0</v>
          </cell>
          <cell r="Y210">
            <v>0</v>
          </cell>
          <cell r="Z210">
            <v>0</v>
          </cell>
          <cell r="AA210">
            <v>0</v>
          </cell>
          <cell r="AB210">
            <v>0</v>
          </cell>
          <cell r="AC210">
            <v>0</v>
          </cell>
          <cell r="AD210">
            <v>0</v>
          </cell>
          <cell r="AE210">
            <v>0</v>
          </cell>
          <cell r="AF210">
            <v>0</v>
          </cell>
          <cell r="AG210">
            <v>0</v>
          </cell>
          <cell r="AH210">
            <v>0</v>
          </cell>
        </row>
        <row r="211">
          <cell r="E211">
            <v>0</v>
          </cell>
          <cell r="F211">
            <v>35346746.73</v>
          </cell>
          <cell r="H211">
            <v>31388202</v>
          </cell>
          <cell r="I211">
            <v>47593</v>
          </cell>
          <cell r="J211">
            <v>434861</v>
          </cell>
          <cell r="K211">
            <v>0</v>
          </cell>
          <cell r="L211">
            <v>0</v>
          </cell>
          <cell r="M211">
            <v>16322</v>
          </cell>
          <cell r="N211">
            <v>151887.27</v>
          </cell>
          <cell r="O211">
            <v>0</v>
          </cell>
          <cell r="P211">
            <v>55206</v>
          </cell>
          <cell r="Q211">
            <v>0</v>
          </cell>
          <cell r="R211">
            <v>0</v>
          </cell>
          <cell r="S211">
            <v>0</v>
          </cell>
          <cell r="U211">
            <v>0</v>
          </cell>
          <cell r="V211">
            <v>0</v>
          </cell>
          <cell r="X211">
            <v>0</v>
          </cell>
          <cell r="Y211">
            <v>0</v>
          </cell>
          <cell r="Z211">
            <v>0</v>
          </cell>
          <cell r="AA211">
            <v>0</v>
          </cell>
          <cell r="AB211">
            <v>0</v>
          </cell>
          <cell r="AC211">
            <v>0</v>
          </cell>
          <cell r="AD211">
            <v>0</v>
          </cell>
          <cell r="AE211">
            <v>0</v>
          </cell>
          <cell r="AF211">
            <v>0</v>
          </cell>
          <cell r="AG211">
            <v>0</v>
          </cell>
          <cell r="AH211">
            <v>0</v>
          </cell>
        </row>
        <row r="212">
          <cell r="E212">
            <v>0</v>
          </cell>
          <cell r="F212">
            <v>14000246</v>
          </cell>
          <cell r="H212">
            <v>8949605</v>
          </cell>
          <cell r="I212">
            <v>0</v>
          </cell>
          <cell r="J212">
            <v>351568</v>
          </cell>
          <cell r="K212">
            <v>0</v>
          </cell>
          <cell r="L212">
            <v>0</v>
          </cell>
          <cell r="M212">
            <v>0</v>
          </cell>
          <cell r="N212">
            <v>214506</v>
          </cell>
          <cell r="O212">
            <v>39039</v>
          </cell>
          <cell r="P212">
            <v>0</v>
          </cell>
          <cell r="Q212">
            <v>0</v>
          </cell>
          <cell r="R212">
            <v>0</v>
          </cell>
          <cell r="S212">
            <v>0</v>
          </cell>
          <cell r="U212">
            <v>0</v>
          </cell>
          <cell r="V212">
            <v>0</v>
          </cell>
          <cell r="X212">
            <v>0</v>
          </cell>
          <cell r="Y212">
            <v>0</v>
          </cell>
          <cell r="Z212">
            <v>0</v>
          </cell>
          <cell r="AA212">
            <v>0</v>
          </cell>
          <cell r="AB212">
            <v>0</v>
          </cell>
          <cell r="AC212">
            <v>0</v>
          </cell>
          <cell r="AD212">
            <v>0</v>
          </cell>
          <cell r="AE212">
            <v>0</v>
          </cell>
          <cell r="AF212">
            <v>0</v>
          </cell>
          <cell r="AG212">
            <v>0</v>
          </cell>
          <cell r="AH212">
            <v>0</v>
          </cell>
        </row>
        <row r="213">
          <cell r="E213">
            <v>0</v>
          </cell>
          <cell r="F213">
            <v>756273</v>
          </cell>
          <cell r="H213">
            <v>172925</v>
          </cell>
          <cell r="I213">
            <v>0</v>
          </cell>
          <cell r="J213">
            <v>139419</v>
          </cell>
          <cell r="K213">
            <v>0</v>
          </cell>
          <cell r="L213">
            <v>0</v>
          </cell>
          <cell r="M213">
            <v>0</v>
          </cell>
          <cell r="N213">
            <v>0</v>
          </cell>
          <cell r="O213">
            <v>0</v>
          </cell>
          <cell r="P213">
            <v>0</v>
          </cell>
          <cell r="Q213">
            <v>0</v>
          </cell>
          <cell r="R213">
            <v>0</v>
          </cell>
          <cell r="S213">
            <v>0</v>
          </cell>
          <cell r="U213">
            <v>0</v>
          </cell>
          <cell r="V213">
            <v>0</v>
          </cell>
          <cell r="X213">
            <v>0</v>
          </cell>
          <cell r="Y213">
            <v>0</v>
          </cell>
          <cell r="Z213">
            <v>0</v>
          </cell>
          <cell r="AA213">
            <v>0</v>
          </cell>
          <cell r="AB213">
            <v>0</v>
          </cell>
          <cell r="AC213">
            <v>0</v>
          </cell>
          <cell r="AD213">
            <v>0</v>
          </cell>
          <cell r="AE213">
            <v>0</v>
          </cell>
          <cell r="AF213">
            <v>0</v>
          </cell>
          <cell r="AG213">
            <v>0</v>
          </cell>
          <cell r="AH213">
            <v>0</v>
          </cell>
        </row>
        <row r="214">
          <cell r="E214">
            <v>0</v>
          </cell>
          <cell r="F214">
            <v>2107202</v>
          </cell>
          <cell r="H214">
            <v>599551</v>
          </cell>
          <cell r="I214">
            <v>0</v>
          </cell>
          <cell r="J214">
            <v>527661</v>
          </cell>
          <cell r="K214">
            <v>0</v>
          </cell>
          <cell r="L214">
            <v>0</v>
          </cell>
          <cell r="M214">
            <v>0</v>
          </cell>
          <cell r="N214">
            <v>0</v>
          </cell>
          <cell r="O214">
            <v>26026</v>
          </cell>
          <cell r="P214">
            <v>0</v>
          </cell>
          <cell r="Q214">
            <v>0</v>
          </cell>
          <cell r="R214">
            <v>0</v>
          </cell>
          <cell r="S214">
            <v>0</v>
          </cell>
          <cell r="U214">
            <v>0</v>
          </cell>
          <cell r="V214">
            <v>0</v>
          </cell>
          <cell r="X214">
            <v>0</v>
          </cell>
          <cell r="Y214">
            <v>0</v>
          </cell>
          <cell r="Z214">
            <v>0</v>
          </cell>
          <cell r="AA214">
            <v>0</v>
          </cell>
          <cell r="AB214">
            <v>0</v>
          </cell>
          <cell r="AC214">
            <v>0</v>
          </cell>
          <cell r="AD214">
            <v>0</v>
          </cell>
          <cell r="AE214">
            <v>0</v>
          </cell>
          <cell r="AF214">
            <v>0</v>
          </cell>
          <cell r="AG214">
            <v>0</v>
          </cell>
          <cell r="AH214">
            <v>0</v>
          </cell>
        </row>
        <row r="215">
          <cell r="E215">
            <v>0</v>
          </cell>
          <cell r="F215">
            <v>7994223</v>
          </cell>
          <cell r="H215">
            <v>2561797</v>
          </cell>
          <cell r="I215">
            <v>0</v>
          </cell>
          <cell r="J215">
            <v>4550946</v>
          </cell>
          <cell r="K215">
            <v>113703</v>
          </cell>
          <cell r="L215">
            <v>78078</v>
          </cell>
          <cell r="M215">
            <v>29335</v>
          </cell>
          <cell r="N215">
            <v>1067132</v>
          </cell>
          <cell r="O215">
            <v>13013</v>
          </cell>
          <cell r="P215">
            <v>0</v>
          </cell>
          <cell r="Q215">
            <v>0</v>
          </cell>
          <cell r="R215">
            <v>0</v>
          </cell>
          <cell r="S215">
            <v>0</v>
          </cell>
          <cell r="U215">
            <v>0</v>
          </cell>
          <cell r="V215">
            <v>0</v>
          </cell>
          <cell r="X215">
            <v>0</v>
          </cell>
          <cell r="Y215">
            <v>0</v>
          </cell>
          <cell r="Z215">
            <v>0</v>
          </cell>
          <cell r="AA215">
            <v>0</v>
          </cell>
          <cell r="AB215">
            <v>0</v>
          </cell>
          <cell r="AC215">
            <v>0</v>
          </cell>
          <cell r="AD215">
            <v>0</v>
          </cell>
          <cell r="AE215">
            <v>0</v>
          </cell>
          <cell r="AF215">
            <v>0</v>
          </cell>
          <cell r="AG215">
            <v>0</v>
          </cell>
          <cell r="AH215">
            <v>0</v>
          </cell>
        </row>
        <row r="216">
          <cell r="E216">
            <v>0</v>
          </cell>
          <cell r="F216">
            <v>2532891.38</v>
          </cell>
          <cell r="H216">
            <v>804791</v>
          </cell>
          <cell r="I216">
            <v>0</v>
          </cell>
          <cell r="J216">
            <v>1146142</v>
          </cell>
          <cell r="K216">
            <v>0</v>
          </cell>
          <cell r="L216">
            <v>0</v>
          </cell>
          <cell r="M216">
            <v>0</v>
          </cell>
          <cell r="N216">
            <v>16672</v>
          </cell>
          <cell r="O216">
            <v>13013</v>
          </cell>
          <cell r="P216">
            <v>0</v>
          </cell>
          <cell r="Q216">
            <v>8464.62</v>
          </cell>
          <cell r="R216">
            <v>0</v>
          </cell>
          <cell r="S216">
            <v>0</v>
          </cell>
          <cell r="U216">
            <v>0</v>
          </cell>
          <cell r="V216">
            <v>0</v>
          </cell>
          <cell r="X216">
            <v>0</v>
          </cell>
          <cell r="Y216">
            <v>0</v>
          </cell>
          <cell r="Z216">
            <v>0</v>
          </cell>
          <cell r="AA216">
            <v>0</v>
          </cell>
          <cell r="AB216">
            <v>0</v>
          </cell>
          <cell r="AC216">
            <v>0</v>
          </cell>
          <cell r="AD216">
            <v>0</v>
          </cell>
          <cell r="AE216">
            <v>0</v>
          </cell>
          <cell r="AF216">
            <v>0</v>
          </cell>
          <cell r="AG216">
            <v>0</v>
          </cell>
          <cell r="AH216">
            <v>0</v>
          </cell>
        </row>
        <row r="217">
          <cell r="E217">
            <v>0</v>
          </cell>
          <cell r="F217">
            <v>3634457.08</v>
          </cell>
          <cell r="H217">
            <v>1614906</v>
          </cell>
          <cell r="I217">
            <v>0</v>
          </cell>
          <cell r="J217">
            <v>1063573</v>
          </cell>
          <cell r="K217">
            <v>28380</v>
          </cell>
          <cell r="L217">
            <v>0</v>
          </cell>
          <cell r="M217">
            <v>8161</v>
          </cell>
          <cell r="N217">
            <v>776539.46</v>
          </cell>
          <cell r="O217">
            <v>166883.84</v>
          </cell>
          <cell r="P217">
            <v>18402</v>
          </cell>
          <cell r="Q217">
            <v>8464.62</v>
          </cell>
          <cell r="R217">
            <v>0</v>
          </cell>
          <cell r="S217">
            <v>0</v>
          </cell>
          <cell r="U217">
            <v>202366</v>
          </cell>
          <cell r="V217">
            <v>0</v>
          </cell>
          <cell r="X217">
            <v>0</v>
          </cell>
          <cell r="Y217">
            <v>0</v>
          </cell>
          <cell r="Z217">
            <v>0</v>
          </cell>
          <cell r="AA217">
            <v>0</v>
          </cell>
          <cell r="AB217">
            <v>0</v>
          </cell>
          <cell r="AC217">
            <v>0</v>
          </cell>
          <cell r="AD217">
            <v>0</v>
          </cell>
          <cell r="AE217">
            <v>0</v>
          </cell>
          <cell r="AF217">
            <v>0</v>
          </cell>
          <cell r="AG217">
            <v>0</v>
          </cell>
          <cell r="AH217">
            <v>0</v>
          </cell>
        </row>
        <row r="218">
          <cell r="E218">
            <v>0</v>
          </cell>
          <cell r="F218">
            <v>6390730.68</v>
          </cell>
          <cell r="H218">
            <v>704900</v>
          </cell>
          <cell r="I218">
            <v>0</v>
          </cell>
          <cell r="J218">
            <v>1613491</v>
          </cell>
          <cell r="K218">
            <v>0</v>
          </cell>
          <cell r="L218">
            <v>0</v>
          </cell>
          <cell r="M218">
            <v>0</v>
          </cell>
          <cell r="N218">
            <v>286758.4</v>
          </cell>
          <cell r="O218">
            <v>79379.3</v>
          </cell>
          <cell r="P218">
            <v>0</v>
          </cell>
          <cell r="Q218">
            <v>8464.62</v>
          </cell>
          <cell r="R218">
            <v>0</v>
          </cell>
          <cell r="S218">
            <v>0</v>
          </cell>
          <cell r="U218">
            <v>0</v>
          </cell>
          <cell r="V218">
            <v>0</v>
          </cell>
          <cell r="X218">
            <v>0</v>
          </cell>
          <cell r="Y218">
            <v>0</v>
          </cell>
          <cell r="Z218">
            <v>0</v>
          </cell>
          <cell r="AA218">
            <v>0</v>
          </cell>
          <cell r="AB218">
            <v>0</v>
          </cell>
          <cell r="AC218">
            <v>0</v>
          </cell>
          <cell r="AD218">
            <v>0</v>
          </cell>
          <cell r="AE218">
            <v>0</v>
          </cell>
          <cell r="AF218">
            <v>0</v>
          </cell>
          <cell r="AG218">
            <v>0</v>
          </cell>
          <cell r="AH218">
            <v>0</v>
          </cell>
        </row>
        <row r="219">
          <cell r="E219">
            <v>0</v>
          </cell>
          <cell r="F219">
            <v>598997</v>
          </cell>
          <cell r="H219">
            <v>629621</v>
          </cell>
          <cell r="I219">
            <v>0</v>
          </cell>
          <cell r="J219">
            <v>597315</v>
          </cell>
          <cell r="K219">
            <v>0</v>
          </cell>
          <cell r="L219">
            <v>0</v>
          </cell>
          <cell r="M219">
            <v>22308</v>
          </cell>
          <cell r="N219">
            <v>499558</v>
          </cell>
          <cell r="O219">
            <v>318818.5</v>
          </cell>
          <cell r="P219">
            <v>18402</v>
          </cell>
          <cell r="Q219">
            <v>0</v>
          </cell>
          <cell r="R219">
            <v>0</v>
          </cell>
          <cell r="S219">
            <v>308214</v>
          </cell>
          <cell r="U219">
            <v>576682</v>
          </cell>
          <cell r="V219">
            <v>0</v>
          </cell>
          <cell r="X219">
            <v>0</v>
          </cell>
          <cell r="Y219">
            <v>0</v>
          </cell>
          <cell r="Z219">
            <v>0</v>
          </cell>
          <cell r="AA219">
            <v>0</v>
          </cell>
          <cell r="AB219">
            <v>0</v>
          </cell>
          <cell r="AC219">
            <v>0</v>
          </cell>
          <cell r="AD219">
            <v>0</v>
          </cell>
          <cell r="AE219">
            <v>0</v>
          </cell>
          <cell r="AF219">
            <v>0</v>
          </cell>
          <cell r="AG219">
            <v>307050.5</v>
          </cell>
          <cell r="AH219">
            <v>0</v>
          </cell>
        </row>
        <row r="220">
          <cell r="E220">
            <v>0</v>
          </cell>
          <cell r="F220">
            <v>-43526</v>
          </cell>
          <cell r="H220">
            <v>74037</v>
          </cell>
          <cell r="I220">
            <v>0</v>
          </cell>
          <cell r="J220">
            <v>280820</v>
          </cell>
          <cell r="K220">
            <v>0</v>
          </cell>
          <cell r="L220">
            <v>0</v>
          </cell>
          <cell r="M220">
            <v>0</v>
          </cell>
          <cell r="N220">
            <v>0</v>
          </cell>
          <cell r="O220">
            <v>0</v>
          </cell>
          <cell r="P220">
            <v>0</v>
          </cell>
          <cell r="Q220">
            <v>0</v>
          </cell>
          <cell r="R220">
            <v>0</v>
          </cell>
          <cell r="S220">
            <v>0</v>
          </cell>
          <cell r="U220">
            <v>0</v>
          </cell>
          <cell r="V220">
            <v>0</v>
          </cell>
          <cell r="X220">
            <v>0</v>
          </cell>
          <cell r="Y220">
            <v>43526</v>
          </cell>
          <cell r="Z220">
            <v>4070</v>
          </cell>
          <cell r="AA220">
            <v>0</v>
          </cell>
          <cell r="AB220">
            <v>0</v>
          </cell>
          <cell r="AC220">
            <v>0</v>
          </cell>
          <cell r="AD220">
            <v>7710</v>
          </cell>
          <cell r="AE220">
            <v>0</v>
          </cell>
          <cell r="AF220">
            <v>42403</v>
          </cell>
          <cell r="AG220">
            <v>109074</v>
          </cell>
          <cell r="AH220">
            <v>0</v>
          </cell>
        </row>
        <row r="221">
          <cell r="E221">
            <v>0</v>
          </cell>
          <cell r="F221">
            <v>11125801.76</v>
          </cell>
          <cell r="H221">
            <v>6634951</v>
          </cell>
          <cell r="I221">
            <v>0</v>
          </cell>
          <cell r="J221">
            <v>1360235</v>
          </cell>
          <cell r="K221">
            <v>20421</v>
          </cell>
          <cell r="L221">
            <v>0</v>
          </cell>
          <cell r="M221">
            <v>0</v>
          </cell>
          <cell r="N221">
            <v>624262</v>
          </cell>
          <cell r="O221">
            <v>0</v>
          </cell>
          <cell r="P221">
            <v>0</v>
          </cell>
          <cell r="Q221">
            <v>16929.24</v>
          </cell>
          <cell r="R221">
            <v>0</v>
          </cell>
          <cell r="S221">
            <v>0</v>
          </cell>
          <cell r="U221">
            <v>0</v>
          </cell>
          <cell r="V221">
            <v>0</v>
          </cell>
          <cell r="X221">
            <v>0</v>
          </cell>
          <cell r="Y221">
            <v>0</v>
          </cell>
          <cell r="Z221">
            <v>0</v>
          </cell>
          <cell r="AA221">
            <v>0</v>
          </cell>
          <cell r="AB221">
            <v>0</v>
          </cell>
          <cell r="AC221">
            <v>0</v>
          </cell>
          <cell r="AD221">
            <v>0</v>
          </cell>
          <cell r="AE221">
            <v>0</v>
          </cell>
          <cell r="AF221">
            <v>0</v>
          </cell>
          <cell r="AG221">
            <v>0</v>
          </cell>
          <cell r="AH221">
            <v>0</v>
          </cell>
        </row>
        <row r="222">
          <cell r="E222">
            <v>0</v>
          </cell>
          <cell r="F222">
            <v>1520521</v>
          </cell>
          <cell r="H222">
            <v>983148</v>
          </cell>
          <cell r="I222">
            <v>0</v>
          </cell>
          <cell r="J222">
            <v>578105</v>
          </cell>
          <cell r="K222">
            <v>0</v>
          </cell>
          <cell r="L222">
            <v>0</v>
          </cell>
          <cell r="M222">
            <v>0</v>
          </cell>
          <cell r="N222">
            <v>104200</v>
          </cell>
          <cell r="O222">
            <v>26026</v>
          </cell>
          <cell r="P222">
            <v>36804</v>
          </cell>
          <cell r="Q222">
            <v>0</v>
          </cell>
          <cell r="R222">
            <v>0</v>
          </cell>
          <cell r="S222">
            <v>0</v>
          </cell>
          <cell r="U222">
            <v>0</v>
          </cell>
          <cell r="V222">
            <v>0</v>
          </cell>
          <cell r="X222">
            <v>0</v>
          </cell>
          <cell r="Y222">
            <v>0</v>
          </cell>
          <cell r="Z222">
            <v>0</v>
          </cell>
          <cell r="AA222">
            <v>0</v>
          </cell>
          <cell r="AB222">
            <v>0</v>
          </cell>
          <cell r="AC222">
            <v>0</v>
          </cell>
          <cell r="AD222">
            <v>0</v>
          </cell>
          <cell r="AE222">
            <v>0</v>
          </cell>
          <cell r="AF222">
            <v>0</v>
          </cell>
          <cell r="AG222">
            <v>0</v>
          </cell>
          <cell r="AH222">
            <v>0</v>
          </cell>
        </row>
        <row r="223">
          <cell r="E223">
            <v>0</v>
          </cell>
          <cell r="F223">
            <v>4553703.37</v>
          </cell>
          <cell r="H223">
            <v>282555</v>
          </cell>
          <cell r="I223">
            <v>0</v>
          </cell>
          <cell r="J223">
            <v>1477144</v>
          </cell>
          <cell r="K223">
            <v>0</v>
          </cell>
          <cell r="L223">
            <v>83412</v>
          </cell>
          <cell r="M223">
            <v>22670</v>
          </cell>
          <cell r="N223">
            <v>438976.53</v>
          </cell>
          <cell r="O223">
            <v>294623</v>
          </cell>
          <cell r="P223">
            <v>166538.1</v>
          </cell>
          <cell r="Q223">
            <v>0</v>
          </cell>
          <cell r="R223">
            <v>23400</v>
          </cell>
          <cell r="S223">
            <v>0</v>
          </cell>
          <cell r="U223">
            <v>0</v>
          </cell>
          <cell r="V223">
            <v>0</v>
          </cell>
          <cell r="X223">
            <v>0</v>
          </cell>
          <cell r="Y223">
            <v>0</v>
          </cell>
          <cell r="Z223">
            <v>0</v>
          </cell>
          <cell r="AA223">
            <v>0</v>
          </cell>
          <cell r="AB223">
            <v>0</v>
          </cell>
          <cell r="AC223">
            <v>0</v>
          </cell>
          <cell r="AD223">
            <v>0</v>
          </cell>
          <cell r="AE223">
            <v>0</v>
          </cell>
          <cell r="AF223">
            <v>0</v>
          </cell>
          <cell r="AG223">
            <v>0</v>
          </cell>
          <cell r="AH223">
            <v>14977</v>
          </cell>
        </row>
        <row r="224">
          <cell r="E224">
            <v>0</v>
          </cell>
          <cell r="F224">
            <v>7863682.38</v>
          </cell>
          <cell r="H224">
            <v>2966220</v>
          </cell>
          <cell r="I224">
            <v>0</v>
          </cell>
          <cell r="J224">
            <v>3279151</v>
          </cell>
          <cell r="K224">
            <v>0</v>
          </cell>
          <cell r="L224">
            <v>0</v>
          </cell>
          <cell r="M224">
            <v>0</v>
          </cell>
          <cell r="N224">
            <v>166428</v>
          </cell>
          <cell r="O224">
            <v>0</v>
          </cell>
          <cell r="P224">
            <v>0</v>
          </cell>
          <cell r="Q224">
            <v>8464.62</v>
          </cell>
          <cell r="R224">
            <v>10006</v>
          </cell>
          <cell r="S224">
            <v>0</v>
          </cell>
          <cell r="U224">
            <v>0</v>
          </cell>
          <cell r="V224">
            <v>0</v>
          </cell>
          <cell r="X224">
            <v>0</v>
          </cell>
          <cell r="Y224">
            <v>0</v>
          </cell>
          <cell r="Z224">
            <v>0</v>
          </cell>
          <cell r="AA224">
            <v>0</v>
          </cell>
          <cell r="AB224">
            <v>0</v>
          </cell>
          <cell r="AC224">
            <v>0</v>
          </cell>
          <cell r="AD224">
            <v>0</v>
          </cell>
          <cell r="AE224">
            <v>0</v>
          </cell>
          <cell r="AF224">
            <v>0</v>
          </cell>
          <cell r="AG224">
            <v>0</v>
          </cell>
          <cell r="AH224">
            <v>0</v>
          </cell>
        </row>
        <row r="225">
          <cell r="E225">
            <v>0</v>
          </cell>
          <cell r="F225">
            <v>190772134.41</v>
          </cell>
          <cell r="H225">
            <v>18480963</v>
          </cell>
          <cell r="I225">
            <v>0</v>
          </cell>
          <cell r="J225">
            <v>44977974</v>
          </cell>
          <cell r="K225">
            <v>87424</v>
          </cell>
          <cell r="L225">
            <v>0</v>
          </cell>
          <cell r="M225">
            <v>422666</v>
          </cell>
          <cell r="N225">
            <v>0</v>
          </cell>
          <cell r="O225">
            <v>7609393.95</v>
          </cell>
          <cell r="P225">
            <v>124213.5</v>
          </cell>
          <cell r="Q225">
            <v>143898.54</v>
          </cell>
          <cell r="R225">
            <v>573430</v>
          </cell>
          <cell r="S225">
            <v>0</v>
          </cell>
          <cell r="U225">
            <v>267884</v>
          </cell>
          <cell r="V225">
            <v>30925725</v>
          </cell>
          <cell r="X225">
            <v>0</v>
          </cell>
          <cell r="Y225">
            <v>0</v>
          </cell>
          <cell r="Z225">
            <v>0</v>
          </cell>
          <cell r="AA225">
            <v>0</v>
          </cell>
          <cell r="AB225">
            <v>0</v>
          </cell>
          <cell r="AC225">
            <v>0</v>
          </cell>
          <cell r="AD225">
            <v>0</v>
          </cell>
          <cell r="AE225">
            <v>0</v>
          </cell>
          <cell r="AF225">
            <v>0</v>
          </cell>
          <cell r="AG225">
            <v>0</v>
          </cell>
          <cell r="AH225">
            <v>0</v>
          </cell>
        </row>
        <row r="226">
          <cell r="E226">
            <v>0</v>
          </cell>
          <cell r="F226">
            <v>2067058</v>
          </cell>
          <cell r="H226">
            <v>725863</v>
          </cell>
          <cell r="I226">
            <v>26386</v>
          </cell>
          <cell r="J226">
            <v>474639</v>
          </cell>
          <cell r="K226">
            <v>0</v>
          </cell>
          <cell r="L226">
            <v>0</v>
          </cell>
          <cell r="M226">
            <v>0</v>
          </cell>
          <cell r="N226">
            <v>42326</v>
          </cell>
          <cell r="O226">
            <v>0</v>
          </cell>
          <cell r="P226">
            <v>0</v>
          </cell>
          <cell r="Q226">
            <v>0</v>
          </cell>
          <cell r="R226">
            <v>0</v>
          </cell>
          <cell r="S226">
            <v>0</v>
          </cell>
          <cell r="U226">
            <v>0</v>
          </cell>
          <cell r="V226">
            <v>0</v>
          </cell>
          <cell r="X226">
            <v>0</v>
          </cell>
          <cell r="Y226">
            <v>0</v>
          </cell>
          <cell r="Z226">
            <v>0</v>
          </cell>
          <cell r="AA226">
            <v>0</v>
          </cell>
          <cell r="AB226">
            <v>0</v>
          </cell>
          <cell r="AC226">
            <v>0</v>
          </cell>
          <cell r="AD226">
            <v>0</v>
          </cell>
          <cell r="AE226">
            <v>0</v>
          </cell>
          <cell r="AF226">
            <v>0</v>
          </cell>
          <cell r="AG226">
            <v>0</v>
          </cell>
          <cell r="AH226">
            <v>0</v>
          </cell>
        </row>
        <row r="227">
          <cell r="E227">
            <v>416</v>
          </cell>
          <cell r="F227">
            <v>0</v>
          </cell>
          <cell r="H227">
            <v>831927</v>
          </cell>
          <cell r="I227">
            <v>0</v>
          </cell>
          <cell r="J227">
            <v>953487</v>
          </cell>
          <cell r="K227">
            <v>0</v>
          </cell>
          <cell r="L227">
            <v>0</v>
          </cell>
          <cell r="M227">
            <v>0</v>
          </cell>
          <cell r="N227">
            <v>0</v>
          </cell>
          <cell r="O227">
            <v>0</v>
          </cell>
          <cell r="P227">
            <v>0</v>
          </cell>
          <cell r="Q227">
            <v>0</v>
          </cell>
          <cell r="R227">
            <v>0</v>
          </cell>
          <cell r="S227">
            <v>0</v>
          </cell>
          <cell r="U227">
            <v>0</v>
          </cell>
          <cell r="V227">
            <v>0</v>
          </cell>
          <cell r="X227">
            <v>773</v>
          </cell>
          <cell r="Y227">
            <v>0</v>
          </cell>
          <cell r="Z227">
            <v>2247</v>
          </cell>
          <cell r="AA227">
            <v>0</v>
          </cell>
          <cell r="AB227">
            <v>0</v>
          </cell>
          <cell r="AC227">
            <v>0</v>
          </cell>
          <cell r="AD227">
            <v>0</v>
          </cell>
          <cell r="AE227">
            <v>0</v>
          </cell>
          <cell r="AF227">
            <v>118124</v>
          </cell>
          <cell r="AG227">
            <v>0</v>
          </cell>
          <cell r="AH227">
            <v>0</v>
          </cell>
        </row>
        <row r="228">
          <cell r="E228">
            <v>0</v>
          </cell>
          <cell r="F228">
            <v>2439359.38</v>
          </cell>
          <cell r="H228">
            <v>1337950</v>
          </cell>
          <cell r="I228">
            <v>0</v>
          </cell>
          <cell r="J228">
            <v>693939</v>
          </cell>
          <cell r="K228">
            <v>0</v>
          </cell>
          <cell r="L228">
            <v>0</v>
          </cell>
          <cell r="M228">
            <v>0</v>
          </cell>
          <cell r="N228">
            <v>170596</v>
          </cell>
          <cell r="O228">
            <v>0</v>
          </cell>
          <cell r="P228">
            <v>0</v>
          </cell>
          <cell r="Q228">
            <v>8464.62</v>
          </cell>
          <cell r="R228">
            <v>0</v>
          </cell>
          <cell r="S228">
            <v>0</v>
          </cell>
          <cell r="U228">
            <v>0</v>
          </cell>
          <cell r="V228">
            <v>0</v>
          </cell>
          <cell r="X228">
            <v>0</v>
          </cell>
          <cell r="Y228">
            <v>0</v>
          </cell>
          <cell r="Z228">
            <v>0</v>
          </cell>
          <cell r="AA228">
            <v>0</v>
          </cell>
          <cell r="AB228">
            <v>0</v>
          </cell>
          <cell r="AC228">
            <v>0</v>
          </cell>
          <cell r="AD228">
            <v>0</v>
          </cell>
          <cell r="AE228">
            <v>0</v>
          </cell>
          <cell r="AF228">
            <v>0</v>
          </cell>
          <cell r="AG228">
            <v>0</v>
          </cell>
          <cell r="AH228">
            <v>0</v>
          </cell>
        </row>
        <row r="229">
          <cell r="E229">
            <v>0</v>
          </cell>
          <cell r="F229">
            <v>2516344</v>
          </cell>
          <cell r="H229">
            <v>703690</v>
          </cell>
          <cell r="I229">
            <v>0</v>
          </cell>
          <cell r="J229">
            <v>575931</v>
          </cell>
          <cell r="K229">
            <v>24392</v>
          </cell>
          <cell r="L229">
            <v>0</v>
          </cell>
          <cell r="M229">
            <v>0</v>
          </cell>
          <cell r="N229">
            <v>17318</v>
          </cell>
          <cell r="O229">
            <v>0</v>
          </cell>
          <cell r="P229">
            <v>0</v>
          </cell>
          <cell r="Q229">
            <v>0</v>
          </cell>
          <cell r="R229">
            <v>0</v>
          </cell>
          <cell r="S229">
            <v>0</v>
          </cell>
          <cell r="U229">
            <v>0</v>
          </cell>
          <cell r="V229">
            <v>0</v>
          </cell>
          <cell r="X229">
            <v>0</v>
          </cell>
          <cell r="Y229">
            <v>0</v>
          </cell>
          <cell r="Z229">
            <v>0</v>
          </cell>
          <cell r="AA229">
            <v>0</v>
          </cell>
          <cell r="AB229">
            <v>0</v>
          </cell>
          <cell r="AC229">
            <v>0</v>
          </cell>
          <cell r="AD229">
            <v>0</v>
          </cell>
          <cell r="AE229">
            <v>0</v>
          </cell>
          <cell r="AF229">
            <v>0</v>
          </cell>
          <cell r="AG229">
            <v>0</v>
          </cell>
          <cell r="AH229">
            <v>0</v>
          </cell>
        </row>
        <row r="230">
          <cell r="E230">
            <v>0</v>
          </cell>
          <cell r="F230">
            <v>8054297.9</v>
          </cell>
          <cell r="H230">
            <v>3864210</v>
          </cell>
          <cell r="I230">
            <v>0</v>
          </cell>
          <cell r="J230">
            <v>1053102</v>
          </cell>
          <cell r="K230">
            <v>5333</v>
          </cell>
          <cell r="L230">
            <v>0</v>
          </cell>
          <cell r="M230">
            <v>0</v>
          </cell>
          <cell r="N230">
            <v>94464</v>
          </cell>
          <cell r="O230">
            <v>26026</v>
          </cell>
          <cell r="P230">
            <v>129734.1</v>
          </cell>
          <cell r="Q230">
            <v>0</v>
          </cell>
          <cell r="R230">
            <v>0</v>
          </cell>
          <cell r="S230">
            <v>0</v>
          </cell>
          <cell r="U230">
            <v>0</v>
          </cell>
          <cell r="V230">
            <v>0</v>
          </cell>
          <cell r="X230">
            <v>0</v>
          </cell>
          <cell r="Y230">
            <v>0</v>
          </cell>
          <cell r="Z230">
            <v>0</v>
          </cell>
          <cell r="AA230">
            <v>0</v>
          </cell>
          <cell r="AB230">
            <v>0</v>
          </cell>
          <cell r="AC230">
            <v>0</v>
          </cell>
          <cell r="AD230">
            <v>0</v>
          </cell>
          <cell r="AE230">
            <v>0</v>
          </cell>
          <cell r="AF230">
            <v>0</v>
          </cell>
          <cell r="AG230">
            <v>0</v>
          </cell>
          <cell r="AH230">
            <v>0</v>
          </cell>
        </row>
        <row r="231">
          <cell r="E231">
            <v>0</v>
          </cell>
          <cell r="F231">
            <v>5027459</v>
          </cell>
          <cell r="H231">
            <v>906293</v>
          </cell>
          <cell r="I231">
            <v>60000</v>
          </cell>
          <cell r="J231">
            <v>1573621</v>
          </cell>
          <cell r="K231">
            <v>0</v>
          </cell>
          <cell r="L231">
            <v>0</v>
          </cell>
          <cell r="M231">
            <v>0</v>
          </cell>
          <cell r="N231">
            <v>0</v>
          </cell>
          <cell r="O231">
            <v>0</v>
          </cell>
          <cell r="P231">
            <v>0</v>
          </cell>
          <cell r="Q231">
            <v>0</v>
          </cell>
          <cell r="R231">
            <v>0</v>
          </cell>
          <cell r="S231">
            <v>0</v>
          </cell>
          <cell r="U231">
            <v>0</v>
          </cell>
          <cell r="V231">
            <v>0</v>
          </cell>
          <cell r="X231">
            <v>0</v>
          </cell>
          <cell r="Y231">
            <v>0</v>
          </cell>
          <cell r="Z231">
            <v>0</v>
          </cell>
          <cell r="AA231">
            <v>0</v>
          </cell>
          <cell r="AB231">
            <v>0</v>
          </cell>
          <cell r="AC231">
            <v>0</v>
          </cell>
          <cell r="AD231">
            <v>0</v>
          </cell>
          <cell r="AE231">
            <v>0</v>
          </cell>
          <cell r="AF231">
            <v>0</v>
          </cell>
          <cell r="AG231">
            <v>0</v>
          </cell>
          <cell r="AH231">
            <v>0</v>
          </cell>
        </row>
        <row r="232">
          <cell r="E232">
            <v>0</v>
          </cell>
          <cell r="F232">
            <v>255490</v>
          </cell>
          <cell r="H232">
            <v>574126</v>
          </cell>
          <cell r="I232">
            <v>0</v>
          </cell>
          <cell r="J232">
            <v>1225628</v>
          </cell>
          <cell r="K232">
            <v>0</v>
          </cell>
          <cell r="L232">
            <v>0</v>
          </cell>
          <cell r="M232">
            <v>0</v>
          </cell>
          <cell r="N232">
            <v>76316</v>
          </cell>
          <cell r="O232">
            <v>0</v>
          </cell>
          <cell r="P232">
            <v>0</v>
          </cell>
          <cell r="Q232">
            <v>0</v>
          </cell>
          <cell r="R232">
            <v>0</v>
          </cell>
          <cell r="S232">
            <v>0</v>
          </cell>
          <cell r="U232">
            <v>0</v>
          </cell>
          <cell r="V232">
            <v>0</v>
          </cell>
          <cell r="X232">
            <v>0</v>
          </cell>
          <cell r="Y232">
            <v>0</v>
          </cell>
          <cell r="Z232">
            <v>0</v>
          </cell>
          <cell r="AA232">
            <v>0</v>
          </cell>
          <cell r="AB232">
            <v>0</v>
          </cell>
          <cell r="AC232">
            <v>0</v>
          </cell>
          <cell r="AD232">
            <v>0</v>
          </cell>
          <cell r="AE232">
            <v>0</v>
          </cell>
          <cell r="AF232">
            <v>0</v>
          </cell>
          <cell r="AG232">
            <v>0</v>
          </cell>
          <cell r="AH232">
            <v>0</v>
          </cell>
        </row>
        <row r="233">
          <cell r="E233">
            <v>0</v>
          </cell>
          <cell r="F233">
            <v>597664</v>
          </cell>
          <cell r="H233">
            <v>336612</v>
          </cell>
          <cell r="I233">
            <v>0</v>
          </cell>
          <cell r="J233">
            <v>543643</v>
          </cell>
          <cell r="K233">
            <v>0</v>
          </cell>
          <cell r="L233">
            <v>0</v>
          </cell>
          <cell r="M233">
            <v>0</v>
          </cell>
          <cell r="N233">
            <v>8751</v>
          </cell>
          <cell r="O233">
            <v>0</v>
          </cell>
          <cell r="P233">
            <v>0</v>
          </cell>
          <cell r="Q233">
            <v>0</v>
          </cell>
          <cell r="R233">
            <v>0</v>
          </cell>
          <cell r="S233">
            <v>0</v>
          </cell>
          <cell r="U233">
            <v>0</v>
          </cell>
          <cell r="V233">
            <v>0</v>
          </cell>
          <cell r="X233">
            <v>0</v>
          </cell>
          <cell r="Y233">
            <v>0</v>
          </cell>
          <cell r="Z233">
            <v>0</v>
          </cell>
          <cell r="AA233">
            <v>0</v>
          </cell>
          <cell r="AB233">
            <v>0</v>
          </cell>
          <cell r="AC233">
            <v>0</v>
          </cell>
          <cell r="AD233">
            <v>0</v>
          </cell>
          <cell r="AE233">
            <v>0</v>
          </cell>
          <cell r="AF233">
            <v>0</v>
          </cell>
          <cell r="AG233">
            <v>0</v>
          </cell>
          <cell r="AH233">
            <v>0</v>
          </cell>
        </row>
        <row r="234">
          <cell r="E234">
            <v>0</v>
          </cell>
          <cell r="F234">
            <v>4595422</v>
          </cell>
          <cell r="H234">
            <v>1517113</v>
          </cell>
          <cell r="I234">
            <v>0</v>
          </cell>
          <cell r="J234">
            <v>1551682</v>
          </cell>
          <cell r="K234">
            <v>0</v>
          </cell>
          <cell r="L234">
            <v>0</v>
          </cell>
          <cell r="M234">
            <v>0</v>
          </cell>
          <cell r="N234">
            <v>127624</v>
          </cell>
          <cell r="O234">
            <v>8336</v>
          </cell>
          <cell r="P234">
            <v>0</v>
          </cell>
          <cell r="Q234">
            <v>0</v>
          </cell>
          <cell r="R234">
            <v>0</v>
          </cell>
          <cell r="S234">
            <v>0</v>
          </cell>
          <cell r="U234">
            <v>0</v>
          </cell>
          <cell r="V234">
            <v>0</v>
          </cell>
          <cell r="X234">
            <v>0</v>
          </cell>
          <cell r="Y234">
            <v>0</v>
          </cell>
          <cell r="Z234">
            <v>0</v>
          </cell>
          <cell r="AA234">
            <v>0</v>
          </cell>
          <cell r="AB234">
            <v>0</v>
          </cell>
          <cell r="AC234">
            <v>0</v>
          </cell>
          <cell r="AD234">
            <v>0</v>
          </cell>
          <cell r="AE234">
            <v>0</v>
          </cell>
          <cell r="AF234">
            <v>0</v>
          </cell>
          <cell r="AG234">
            <v>0</v>
          </cell>
          <cell r="AH234">
            <v>0</v>
          </cell>
        </row>
        <row r="235">
          <cell r="E235">
            <v>0</v>
          </cell>
          <cell r="F235">
            <v>5191740.2</v>
          </cell>
          <cell r="H235">
            <v>971543</v>
          </cell>
          <cell r="I235">
            <v>0</v>
          </cell>
          <cell r="J235">
            <v>713103</v>
          </cell>
          <cell r="K235">
            <v>0</v>
          </cell>
          <cell r="L235">
            <v>0</v>
          </cell>
          <cell r="M235">
            <v>0</v>
          </cell>
          <cell r="N235">
            <v>117350</v>
          </cell>
          <cell r="O235">
            <v>39039</v>
          </cell>
          <cell r="P235">
            <v>16561.8</v>
          </cell>
          <cell r="Q235">
            <v>0</v>
          </cell>
          <cell r="R235">
            <v>0</v>
          </cell>
          <cell r="S235">
            <v>0</v>
          </cell>
          <cell r="U235">
            <v>0</v>
          </cell>
          <cell r="V235">
            <v>0</v>
          </cell>
          <cell r="X235">
            <v>0</v>
          </cell>
          <cell r="Y235">
            <v>0</v>
          </cell>
          <cell r="Z235">
            <v>0</v>
          </cell>
          <cell r="AA235">
            <v>0</v>
          </cell>
          <cell r="AB235">
            <v>0</v>
          </cell>
          <cell r="AC235">
            <v>0</v>
          </cell>
          <cell r="AD235">
            <v>0</v>
          </cell>
          <cell r="AE235">
            <v>0</v>
          </cell>
          <cell r="AF235">
            <v>0</v>
          </cell>
          <cell r="AG235">
            <v>0</v>
          </cell>
          <cell r="AH235">
            <v>0</v>
          </cell>
        </row>
        <row r="236">
          <cell r="E236">
            <v>0</v>
          </cell>
          <cell r="F236">
            <v>10209617.72</v>
          </cell>
          <cell r="H236">
            <v>4991115</v>
          </cell>
          <cell r="I236">
            <v>0</v>
          </cell>
          <cell r="J236">
            <v>2439577</v>
          </cell>
          <cell r="K236">
            <v>0</v>
          </cell>
          <cell r="L236">
            <v>13013</v>
          </cell>
          <cell r="M236">
            <v>24483</v>
          </cell>
          <cell r="N236">
            <v>578498.68</v>
          </cell>
          <cell r="O236">
            <v>26026</v>
          </cell>
          <cell r="P236">
            <v>60726.6</v>
          </cell>
          <cell r="Q236">
            <v>0</v>
          </cell>
          <cell r="R236">
            <v>0</v>
          </cell>
          <cell r="S236">
            <v>0</v>
          </cell>
          <cell r="U236">
            <v>0</v>
          </cell>
          <cell r="V236">
            <v>0</v>
          </cell>
          <cell r="X236">
            <v>0</v>
          </cell>
          <cell r="Y236">
            <v>0</v>
          </cell>
          <cell r="Z236">
            <v>0</v>
          </cell>
          <cell r="AA236">
            <v>0</v>
          </cell>
          <cell r="AB236">
            <v>0</v>
          </cell>
          <cell r="AC236">
            <v>0</v>
          </cell>
          <cell r="AD236">
            <v>0</v>
          </cell>
          <cell r="AE236">
            <v>0</v>
          </cell>
          <cell r="AF236">
            <v>0</v>
          </cell>
          <cell r="AG236">
            <v>0</v>
          </cell>
          <cell r="AH236">
            <v>0</v>
          </cell>
        </row>
        <row r="237">
          <cell r="E237">
            <v>0</v>
          </cell>
          <cell r="F237">
            <v>8910755.5</v>
          </cell>
          <cell r="H237">
            <v>1269170</v>
          </cell>
          <cell r="I237">
            <v>0</v>
          </cell>
          <cell r="J237">
            <v>1236205</v>
          </cell>
          <cell r="K237">
            <v>23348</v>
          </cell>
          <cell r="L237">
            <v>20222</v>
          </cell>
          <cell r="M237">
            <v>0</v>
          </cell>
          <cell r="N237">
            <v>488010</v>
          </cell>
          <cell r="O237">
            <v>13013</v>
          </cell>
          <cell r="P237">
            <v>69007.5</v>
          </cell>
          <cell r="Q237">
            <v>0</v>
          </cell>
          <cell r="R237">
            <v>0</v>
          </cell>
          <cell r="S237">
            <v>0</v>
          </cell>
          <cell r="U237">
            <v>0</v>
          </cell>
          <cell r="V237">
            <v>0</v>
          </cell>
          <cell r="X237">
            <v>0</v>
          </cell>
          <cell r="Y237">
            <v>0</v>
          </cell>
          <cell r="Z237">
            <v>0</v>
          </cell>
          <cell r="AA237">
            <v>0</v>
          </cell>
          <cell r="AB237">
            <v>0</v>
          </cell>
          <cell r="AC237">
            <v>0</v>
          </cell>
          <cell r="AD237">
            <v>0</v>
          </cell>
          <cell r="AE237">
            <v>0</v>
          </cell>
          <cell r="AF237">
            <v>0</v>
          </cell>
          <cell r="AG237">
            <v>0</v>
          </cell>
          <cell r="AH237">
            <v>0</v>
          </cell>
        </row>
        <row r="238">
          <cell r="E238">
            <v>0</v>
          </cell>
          <cell r="F238">
            <v>1170201</v>
          </cell>
          <cell r="H238">
            <v>608812</v>
          </cell>
          <cell r="I238">
            <v>0</v>
          </cell>
          <cell r="J238">
            <v>658452</v>
          </cell>
          <cell r="K238">
            <v>0</v>
          </cell>
          <cell r="L238">
            <v>0</v>
          </cell>
          <cell r="M238">
            <v>0</v>
          </cell>
          <cell r="N238">
            <v>34636</v>
          </cell>
          <cell r="O238">
            <v>0</v>
          </cell>
          <cell r="P238">
            <v>0</v>
          </cell>
          <cell r="Q238">
            <v>0</v>
          </cell>
          <cell r="R238">
            <v>0</v>
          </cell>
          <cell r="S238">
            <v>0</v>
          </cell>
          <cell r="U238">
            <v>0</v>
          </cell>
          <cell r="V238">
            <v>0</v>
          </cell>
          <cell r="X238">
            <v>0</v>
          </cell>
          <cell r="Y238">
            <v>0</v>
          </cell>
          <cell r="Z238">
            <v>0</v>
          </cell>
          <cell r="AA238">
            <v>0</v>
          </cell>
          <cell r="AB238">
            <v>0</v>
          </cell>
          <cell r="AC238">
            <v>0</v>
          </cell>
          <cell r="AD238">
            <v>0</v>
          </cell>
          <cell r="AE238">
            <v>0</v>
          </cell>
          <cell r="AF238">
            <v>0</v>
          </cell>
          <cell r="AG238">
            <v>0</v>
          </cell>
          <cell r="AH238">
            <v>0</v>
          </cell>
        </row>
        <row r="239">
          <cell r="E239">
            <v>0</v>
          </cell>
          <cell r="F239">
            <v>9230069.38</v>
          </cell>
          <cell r="H239">
            <v>1142452</v>
          </cell>
          <cell r="I239">
            <v>0</v>
          </cell>
          <cell r="J239">
            <v>4296967</v>
          </cell>
          <cell r="K239">
            <v>60000</v>
          </cell>
          <cell r="L239">
            <v>50509</v>
          </cell>
          <cell r="M239">
            <v>0</v>
          </cell>
          <cell r="N239">
            <v>1855362</v>
          </cell>
          <cell r="O239">
            <v>52052</v>
          </cell>
          <cell r="P239">
            <v>0</v>
          </cell>
          <cell r="Q239">
            <v>8464.62</v>
          </cell>
          <cell r="R239">
            <v>10002</v>
          </cell>
          <cell r="S239">
            <v>0</v>
          </cell>
          <cell r="U239">
            <v>0</v>
          </cell>
          <cell r="V239">
            <v>0</v>
          </cell>
          <cell r="X239">
            <v>0</v>
          </cell>
          <cell r="Y239">
            <v>0</v>
          </cell>
          <cell r="Z239">
            <v>0</v>
          </cell>
          <cell r="AA239">
            <v>0</v>
          </cell>
          <cell r="AB239">
            <v>0</v>
          </cell>
          <cell r="AC239">
            <v>0</v>
          </cell>
          <cell r="AD239">
            <v>0</v>
          </cell>
          <cell r="AE239">
            <v>0</v>
          </cell>
          <cell r="AF239">
            <v>0</v>
          </cell>
          <cell r="AG239">
            <v>0</v>
          </cell>
          <cell r="AH239">
            <v>0</v>
          </cell>
        </row>
        <row r="240">
          <cell r="E240">
            <v>0</v>
          </cell>
          <cell r="F240">
            <v>1733460</v>
          </cell>
          <cell r="H240">
            <v>405018</v>
          </cell>
          <cell r="I240">
            <v>0</v>
          </cell>
          <cell r="J240">
            <v>460920</v>
          </cell>
          <cell r="K240">
            <v>0</v>
          </cell>
          <cell r="L240">
            <v>0</v>
          </cell>
          <cell r="M240">
            <v>0</v>
          </cell>
          <cell r="N240">
            <v>20840</v>
          </cell>
          <cell r="O240">
            <v>0</v>
          </cell>
          <cell r="P240">
            <v>0</v>
          </cell>
          <cell r="Q240">
            <v>0</v>
          </cell>
          <cell r="R240">
            <v>0</v>
          </cell>
          <cell r="S240">
            <v>0</v>
          </cell>
          <cell r="U240">
            <v>0</v>
          </cell>
          <cell r="V240">
            <v>0</v>
          </cell>
          <cell r="X240">
            <v>0</v>
          </cell>
          <cell r="Y240">
            <v>0</v>
          </cell>
          <cell r="Z240">
            <v>0</v>
          </cell>
          <cell r="AA240">
            <v>0</v>
          </cell>
          <cell r="AB240">
            <v>0</v>
          </cell>
          <cell r="AC240">
            <v>0</v>
          </cell>
          <cell r="AD240">
            <v>0</v>
          </cell>
          <cell r="AE240">
            <v>0</v>
          </cell>
          <cell r="AF240">
            <v>0</v>
          </cell>
          <cell r="AG240">
            <v>0</v>
          </cell>
          <cell r="AH240">
            <v>0</v>
          </cell>
        </row>
        <row r="241">
          <cell r="E241">
            <v>298567</v>
          </cell>
          <cell r="F241">
            <v>1880191.5</v>
          </cell>
          <cell r="H241">
            <v>2300763</v>
          </cell>
          <cell r="I241">
            <v>0</v>
          </cell>
          <cell r="J241">
            <v>1266816</v>
          </cell>
          <cell r="K241">
            <v>0</v>
          </cell>
          <cell r="L241">
            <v>0</v>
          </cell>
          <cell r="M241">
            <v>0</v>
          </cell>
          <cell r="N241">
            <v>245943</v>
          </cell>
          <cell r="O241">
            <v>45545.5</v>
          </cell>
          <cell r="P241">
            <v>0</v>
          </cell>
          <cell r="Q241">
            <v>0</v>
          </cell>
          <cell r="R241">
            <v>0</v>
          </cell>
          <cell r="S241">
            <v>0</v>
          </cell>
          <cell r="U241">
            <v>0</v>
          </cell>
          <cell r="V241">
            <v>0</v>
          </cell>
          <cell r="X241">
            <v>0</v>
          </cell>
          <cell r="Y241">
            <v>0</v>
          </cell>
          <cell r="Z241">
            <v>0</v>
          </cell>
          <cell r="AA241">
            <v>0</v>
          </cell>
          <cell r="AB241">
            <v>0</v>
          </cell>
          <cell r="AC241">
            <v>0</v>
          </cell>
          <cell r="AD241">
            <v>0</v>
          </cell>
          <cell r="AE241">
            <v>0</v>
          </cell>
          <cell r="AF241">
            <v>0</v>
          </cell>
          <cell r="AG241">
            <v>0</v>
          </cell>
          <cell r="AH241">
            <v>0</v>
          </cell>
        </row>
        <row r="242">
          <cell r="E242">
            <v>14269</v>
          </cell>
          <cell r="F242">
            <v>264391</v>
          </cell>
          <cell r="H242">
            <v>614134</v>
          </cell>
          <cell r="I242">
            <v>0</v>
          </cell>
          <cell r="J242">
            <v>515545</v>
          </cell>
          <cell r="K242">
            <v>0</v>
          </cell>
          <cell r="L242">
            <v>0</v>
          </cell>
          <cell r="M242">
            <v>0</v>
          </cell>
          <cell r="N242">
            <v>0</v>
          </cell>
          <cell r="O242">
            <v>0</v>
          </cell>
          <cell r="P242">
            <v>0</v>
          </cell>
          <cell r="Q242">
            <v>0</v>
          </cell>
          <cell r="R242">
            <v>0</v>
          </cell>
          <cell r="S242">
            <v>0</v>
          </cell>
          <cell r="U242">
            <v>0</v>
          </cell>
          <cell r="V242">
            <v>0</v>
          </cell>
          <cell r="X242">
            <v>0</v>
          </cell>
          <cell r="Y242">
            <v>0</v>
          </cell>
          <cell r="Z242">
            <v>0</v>
          </cell>
          <cell r="AA242">
            <v>0</v>
          </cell>
          <cell r="AB242">
            <v>0</v>
          </cell>
          <cell r="AC242">
            <v>0</v>
          </cell>
          <cell r="AD242">
            <v>0</v>
          </cell>
          <cell r="AE242">
            <v>0</v>
          </cell>
          <cell r="AF242">
            <v>0</v>
          </cell>
          <cell r="AG242">
            <v>0</v>
          </cell>
          <cell r="AH242">
            <v>0</v>
          </cell>
        </row>
        <row r="243">
          <cell r="E243">
            <v>0</v>
          </cell>
          <cell r="F243">
            <v>2021054.6900000004</v>
          </cell>
          <cell r="H243">
            <v>578987</v>
          </cell>
          <cell r="I243">
            <v>0</v>
          </cell>
          <cell r="J243">
            <v>1128901</v>
          </cell>
          <cell r="K243">
            <v>0</v>
          </cell>
          <cell r="L243">
            <v>8161</v>
          </cell>
          <cell r="M243">
            <v>40805</v>
          </cell>
          <cell r="N243">
            <v>971057.26</v>
          </cell>
          <cell r="O243">
            <v>117463.05</v>
          </cell>
          <cell r="P243">
            <v>128814</v>
          </cell>
          <cell r="Q243">
            <v>0</v>
          </cell>
          <cell r="R243">
            <v>11660</v>
          </cell>
          <cell r="S243">
            <v>0</v>
          </cell>
          <cell r="U243">
            <v>15610</v>
          </cell>
          <cell r="V243">
            <v>0</v>
          </cell>
          <cell r="X243">
            <v>0</v>
          </cell>
          <cell r="Y243">
            <v>0</v>
          </cell>
          <cell r="Z243">
            <v>0</v>
          </cell>
          <cell r="AA243">
            <v>0</v>
          </cell>
          <cell r="AB243">
            <v>0</v>
          </cell>
          <cell r="AC243">
            <v>0</v>
          </cell>
          <cell r="AD243">
            <v>0</v>
          </cell>
          <cell r="AE243">
            <v>0</v>
          </cell>
          <cell r="AF243">
            <v>0</v>
          </cell>
          <cell r="AG243">
            <v>0</v>
          </cell>
          <cell r="AH243">
            <v>0</v>
          </cell>
        </row>
        <row r="244">
          <cell r="E244">
            <v>0</v>
          </cell>
          <cell r="F244">
            <v>2932145</v>
          </cell>
          <cell r="H244">
            <v>975725</v>
          </cell>
          <cell r="I244">
            <v>0</v>
          </cell>
          <cell r="J244">
            <v>373935</v>
          </cell>
          <cell r="K244">
            <v>0</v>
          </cell>
          <cell r="L244">
            <v>0</v>
          </cell>
          <cell r="M244">
            <v>0</v>
          </cell>
          <cell r="N244">
            <v>0</v>
          </cell>
          <cell r="O244">
            <v>0</v>
          </cell>
          <cell r="P244">
            <v>0</v>
          </cell>
          <cell r="Q244">
            <v>0</v>
          </cell>
          <cell r="R244">
            <v>0</v>
          </cell>
          <cell r="S244">
            <v>0</v>
          </cell>
          <cell r="U244">
            <v>0</v>
          </cell>
          <cell r="V244">
            <v>0</v>
          </cell>
          <cell r="X244">
            <v>0</v>
          </cell>
          <cell r="Y244">
            <v>0</v>
          </cell>
          <cell r="Z244">
            <v>0</v>
          </cell>
          <cell r="AA244">
            <v>0</v>
          </cell>
          <cell r="AB244">
            <v>0</v>
          </cell>
          <cell r="AC244">
            <v>0</v>
          </cell>
          <cell r="AD244">
            <v>0</v>
          </cell>
          <cell r="AE244">
            <v>0</v>
          </cell>
          <cell r="AF244">
            <v>0</v>
          </cell>
          <cell r="AG244">
            <v>0</v>
          </cell>
          <cell r="AH244">
            <v>0</v>
          </cell>
        </row>
        <row r="245">
          <cell r="E245">
            <v>0</v>
          </cell>
          <cell r="F245">
            <v>918275</v>
          </cell>
          <cell r="H245">
            <v>582341</v>
          </cell>
          <cell r="I245">
            <v>0</v>
          </cell>
          <cell r="J245">
            <v>1710078</v>
          </cell>
          <cell r="K245">
            <v>0</v>
          </cell>
          <cell r="L245">
            <v>0</v>
          </cell>
          <cell r="M245">
            <v>0</v>
          </cell>
          <cell r="N245">
            <v>203940</v>
          </cell>
          <cell r="O245">
            <v>77060</v>
          </cell>
          <cell r="P245">
            <v>0</v>
          </cell>
          <cell r="Q245">
            <v>0</v>
          </cell>
          <cell r="R245">
            <v>9915</v>
          </cell>
          <cell r="S245">
            <v>0</v>
          </cell>
          <cell r="U245">
            <v>0</v>
          </cell>
          <cell r="V245">
            <v>0</v>
          </cell>
          <cell r="X245">
            <v>0</v>
          </cell>
          <cell r="Y245">
            <v>0</v>
          </cell>
          <cell r="Z245">
            <v>0</v>
          </cell>
          <cell r="AA245">
            <v>0</v>
          </cell>
          <cell r="AB245">
            <v>0</v>
          </cell>
          <cell r="AC245">
            <v>0</v>
          </cell>
          <cell r="AD245">
            <v>0</v>
          </cell>
          <cell r="AE245">
            <v>0</v>
          </cell>
          <cell r="AF245">
            <v>0</v>
          </cell>
          <cell r="AG245">
            <v>0</v>
          </cell>
          <cell r="AH245">
            <v>0</v>
          </cell>
        </row>
        <row r="246">
          <cell r="E246">
            <v>0</v>
          </cell>
          <cell r="F246">
            <v>1120184.76</v>
          </cell>
          <cell r="H246">
            <v>773406</v>
          </cell>
          <cell r="I246">
            <v>17295</v>
          </cell>
          <cell r="J246">
            <v>921450</v>
          </cell>
          <cell r="K246">
            <v>0</v>
          </cell>
          <cell r="L246">
            <v>0</v>
          </cell>
          <cell r="M246">
            <v>0</v>
          </cell>
          <cell r="N246">
            <v>0</v>
          </cell>
          <cell r="O246">
            <v>0</v>
          </cell>
          <cell r="P246">
            <v>0</v>
          </cell>
          <cell r="Q246">
            <v>16929.24</v>
          </cell>
          <cell r="R246">
            <v>0</v>
          </cell>
          <cell r="S246">
            <v>0</v>
          </cell>
          <cell r="U246">
            <v>0</v>
          </cell>
          <cell r="V246">
            <v>0</v>
          </cell>
          <cell r="X246">
            <v>0</v>
          </cell>
          <cell r="Y246">
            <v>0</v>
          </cell>
          <cell r="Z246">
            <v>0</v>
          </cell>
          <cell r="AA246">
            <v>0</v>
          </cell>
          <cell r="AB246">
            <v>0</v>
          </cell>
          <cell r="AC246">
            <v>0</v>
          </cell>
          <cell r="AD246">
            <v>0</v>
          </cell>
          <cell r="AE246">
            <v>0</v>
          </cell>
          <cell r="AF246">
            <v>0</v>
          </cell>
          <cell r="AG246">
            <v>0</v>
          </cell>
          <cell r="AH246">
            <v>0</v>
          </cell>
        </row>
        <row r="247">
          <cell r="E247">
            <v>0</v>
          </cell>
          <cell r="F247">
            <v>3792877.25</v>
          </cell>
          <cell r="H247">
            <v>1042837</v>
          </cell>
          <cell r="I247">
            <v>0</v>
          </cell>
          <cell r="J247">
            <v>2091619</v>
          </cell>
          <cell r="K247">
            <v>0</v>
          </cell>
          <cell r="L247">
            <v>0</v>
          </cell>
          <cell r="M247">
            <v>0</v>
          </cell>
          <cell r="N247">
            <v>750010</v>
          </cell>
          <cell r="O247">
            <v>178928.75</v>
          </cell>
          <cell r="P247">
            <v>0</v>
          </cell>
          <cell r="Q247">
            <v>0</v>
          </cell>
          <cell r="R247">
            <v>0</v>
          </cell>
          <cell r="S247">
            <v>0</v>
          </cell>
          <cell r="U247">
            <v>0</v>
          </cell>
          <cell r="V247">
            <v>0</v>
          </cell>
          <cell r="X247">
            <v>0</v>
          </cell>
          <cell r="Y247">
            <v>0</v>
          </cell>
          <cell r="Z247">
            <v>0</v>
          </cell>
          <cell r="AA247">
            <v>0</v>
          </cell>
          <cell r="AB247">
            <v>0</v>
          </cell>
          <cell r="AC247">
            <v>0</v>
          </cell>
          <cell r="AD247">
            <v>0</v>
          </cell>
          <cell r="AE247">
            <v>0</v>
          </cell>
          <cell r="AF247">
            <v>0</v>
          </cell>
          <cell r="AG247">
            <v>0</v>
          </cell>
          <cell r="AH247">
            <v>0</v>
          </cell>
        </row>
        <row r="248">
          <cell r="E248">
            <v>0</v>
          </cell>
          <cell r="F248">
            <v>7862612.38</v>
          </cell>
          <cell r="H248">
            <v>1425989</v>
          </cell>
          <cell r="I248">
            <v>0</v>
          </cell>
          <cell r="J248">
            <v>2612196</v>
          </cell>
          <cell r="K248">
            <v>0</v>
          </cell>
          <cell r="L248">
            <v>0</v>
          </cell>
          <cell r="M248">
            <v>13013</v>
          </cell>
          <cell r="N248">
            <v>33990</v>
          </cell>
          <cell r="O248">
            <v>0</v>
          </cell>
          <cell r="P248">
            <v>0</v>
          </cell>
          <cell r="Q248">
            <v>8464.62</v>
          </cell>
          <cell r="R248">
            <v>0</v>
          </cell>
          <cell r="S248">
            <v>0</v>
          </cell>
          <cell r="U248">
            <v>0</v>
          </cell>
          <cell r="V248">
            <v>0</v>
          </cell>
          <cell r="X248">
            <v>0</v>
          </cell>
          <cell r="Y248">
            <v>0</v>
          </cell>
          <cell r="Z248">
            <v>0</v>
          </cell>
          <cell r="AA248">
            <v>0</v>
          </cell>
          <cell r="AB248">
            <v>0</v>
          </cell>
          <cell r="AC248">
            <v>0</v>
          </cell>
          <cell r="AD248">
            <v>0</v>
          </cell>
          <cell r="AE248">
            <v>0</v>
          </cell>
          <cell r="AF248">
            <v>0</v>
          </cell>
          <cell r="AG248">
            <v>0</v>
          </cell>
          <cell r="AH248">
            <v>0</v>
          </cell>
        </row>
        <row r="249">
          <cell r="E249">
            <v>0</v>
          </cell>
          <cell r="F249">
            <v>1715800</v>
          </cell>
          <cell r="H249">
            <v>868932</v>
          </cell>
          <cell r="I249">
            <v>0</v>
          </cell>
          <cell r="J249">
            <v>45657</v>
          </cell>
          <cell r="K249">
            <v>0</v>
          </cell>
          <cell r="L249">
            <v>0</v>
          </cell>
          <cell r="M249">
            <v>0</v>
          </cell>
          <cell r="N249">
            <v>41680</v>
          </cell>
          <cell r="O249">
            <v>0</v>
          </cell>
          <cell r="P249">
            <v>0</v>
          </cell>
          <cell r="Q249">
            <v>0</v>
          </cell>
          <cell r="R249">
            <v>0</v>
          </cell>
          <cell r="S249">
            <v>0</v>
          </cell>
          <cell r="U249">
            <v>0</v>
          </cell>
          <cell r="V249">
            <v>0</v>
          </cell>
          <cell r="X249">
            <v>0</v>
          </cell>
          <cell r="Y249">
            <v>0</v>
          </cell>
          <cell r="Z249">
            <v>0</v>
          </cell>
          <cell r="AA249">
            <v>0</v>
          </cell>
          <cell r="AB249">
            <v>0</v>
          </cell>
          <cell r="AC249">
            <v>0</v>
          </cell>
          <cell r="AD249">
            <v>0</v>
          </cell>
          <cell r="AE249">
            <v>0</v>
          </cell>
          <cell r="AF249">
            <v>0</v>
          </cell>
          <cell r="AG249">
            <v>0</v>
          </cell>
          <cell r="AH249">
            <v>0</v>
          </cell>
        </row>
        <row r="250">
          <cell r="E250">
            <v>0</v>
          </cell>
          <cell r="F250">
            <v>758797</v>
          </cell>
          <cell r="H250">
            <v>65288</v>
          </cell>
          <cell r="I250">
            <v>0</v>
          </cell>
          <cell r="J250">
            <v>180270</v>
          </cell>
          <cell r="K250">
            <v>0</v>
          </cell>
          <cell r="L250">
            <v>37496</v>
          </cell>
          <cell r="M250">
            <v>16322</v>
          </cell>
          <cell r="N250">
            <v>180904.26</v>
          </cell>
          <cell r="O250">
            <v>13013</v>
          </cell>
          <cell r="P250">
            <v>0</v>
          </cell>
          <cell r="Q250">
            <v>0</v>
          </cell>
          <cell r="R250">
            <v>15806</v>
          </cell>
          <cell r="S250">
            <v>147780</v>
          </cell>
          <cell r="U250">
            <v>769942</v>
          </cell>
          <cell r="V250">
            <v>0</v>
          </cell>
          <cell r="X250">
            <v>0</v>
          </cell>
          <cell r="Y250">
            <v>11145</v>
          </cell>
          <cell r="Z250">
            <v>4205</v>
          </cell>
          <cell r="AA250">
            <v>0</v>
          </cell>
          <cell r="AB250">
            <v>0</v>
          </cell>
          <cell r="AC250">
            <v>0</v>
          </cell>
          <cell r="AD250">
            <v>0</v>
          </cell>
          <cell r="AE250">
            <v>0</v>
          </cell>
          <cell r="AF250">
            <v>0</v>
          </cell>
          <cell r="AG250">
            <v>37304.26</v>
          </cell>
          <cell r="AH250">
            <v>0</v>
          </cell>
        </row>
        <row r="251">
          <cell r="E251">
            <v>304</v>
          </cell>
          <cell r="F251">
            <v>287291</v>
          </cell>
          <cell r="H251">
            <v>189755</v>
          </cell>
          <cell r="I251">
            <v>0</v>
          </cell>
          <cell r="J251">
            <v>15002</v>
          </cell>
          <cell r="K251">
            <v>0</v>
          </cell>
          <cell r="L251">
            <v>0</v>
          </cell>
          <cell r="M251">
            <v>0</v>
          </cell>
          <cell r="N251">
            <v>0</v>
          </cell>
          <cell r="O251">
            <v>0</v>
          </cell>
          <cell r="P251">
            <v>0</v>
          </cell>
          <cell r="Q251">
            <v>0</v>
          </cell>
          <cell r="R251">
            <v>0</v>
          </cell>
          <cell r="S251">
            <v>0</v>
          </cell>
          <cell r="U251">
            <v>0</v>
          </cell>
          <cell r="V251">
            <v>0</v>
          </cell>
          <cell r="X251">
            <v>0</v>
          </cell>
          <cell r="Y251">
            <v>0</v>
          </cell>
          <cell r="Z251">
            <v>0</v>
          </cell>
          <cell r="AA251">
            <v>0</v>
          </cell>
          <cell r="AB251">
            <v>0</v>
          </cell>
          <cell r="AC251">
            <v>0</v>
          </cell>
          <cell r="AD251">
            <v>0</v>
          </cell>
          <cell r="AE251">
            <v>0</v>
          </cell>
          <cell r="AF251">
            <v>0</v>
          </cell>
          <cell r="AG251">
            <v>0</v>
          </cell>
          <cell r="AH251">
            <v>0</v>
          </cell>
        </row>
        <row r="252">
          <cell r="E252">
            <v>0</v>
          </cell>
          <cell r="F252">
            <v>287105</v>
          </cell>
          <cell r="H252">
            <v>454756</v>
          </cell>
          <cell r="I252">
            <v>0</v>
          </cell>
          <cell r="J252">
            <v>408912</v>
          </cell>
          <cell r="K252">
            <v>0</v>
          </cell>
          <cell r="L252">
            <v>0</v>
          </cell>
          <cell r="M252">
            <v>0</v>
          </cell>
          <cell r="N252">
            <v>8336</v>
          </cell>
          <cell r="O252">
            <v>0</v>
          </cell>
          <cell r="P252">
            <v>0</v>
          </cell>
          <cell r="Q252">
            <v>0</v>
          </cell>
          <cell r="R252">
            <v>0</v>
          </cell>
          <cell r="S252">
            <v>0</v>
          </cell>
          <cell r="U252">
            <v>0</v>
          </cell>
          <cell r="V252">
            <v>0</v>
          </cell>
          <cell r="X252">
            <v>0</v>
          </cell>
          <cell r="Y252">
            <v>0</v>
          </cell>
          <cell r="Z252">
            <v>0</v>
          </cell>
          <cell r="AA252">
            <v>0</v>
          </cell>
          <cell r="AB252">
            <v>0</v>
          </cell>
          <cell r="AC252">
            <v>0</v>
          </cell>
          <cell r="AD252">
            <v>0</v>
          </cell>
          <cell r="AE252">
            <v>0</v>
          </cell>
          <cell r="AF252">
            <v>0</v>
          </cell>
          <cell r="AG252">
            <v>0</v>
          </cell>
          <cell r="AH252">
            <v>0</v>
          </cell>
        </row>
        <row r="253">
          <cell r="E253">
            <v>0</v>
          </cell>
          <cell r="F253">
            <v>757068</v>
          </cell>
          <cell r="H253">
            <v>99477</v>
          </cell>
          <cell r="I253">
            <v>0</v>
          </cell>
          <cell r="J253">
            <v>503047</v>
          </cell>
          <cell r="K253">
            <v>0</v>
          </cell>
          <cell r="L253">
            <v>0</v>
          </cell>
          <cell r="M253">
            <v>0</v>
          </cell>
          <cell r="N253">
            <v>0</v>
          </cell>
          <cell r="O253">
            <v>0</v>
          </cell>
          <cell r="P253">
            <v>0</v>
          </cell>
          <cell r="Q253">
            <v>0</v>
          </cell>
          <cell r="R253">
            <v>1940</v>
          </cell>
          <cell r="S253">
            <v>0</v>
          </cell>
          <cell r="U253">
            <v>0</v>
          </cell>
          <cell r="V253">
            <v>0</v>
          </cell>
          <cell r="X253">
            <v>0</v>
          </cell>
          <cell r="Y253">
            <v>0</v>
          </cell>
          <cell r="Z253">
            <v>0</v>
          </cell>
          <cell r="AA253">
            <v>0</v>
          </cell>
          <cell r="AB253">
            <v>0</v>
          </cell>
          <cell r="AC253">
            <v>0</v>
          </cell>
          <cell r="AD253">
            <v>0</v>
          </cell>
          <cell r="AE253">
            <v>0</v>
          </cell>
          <cell r="AF253">
            <v>0</v>
          </cell>
          <cell r="AG253">
            <v>0</v>
          </cell>
          <cell r="AH253">
            <v>0</v>
          </cell>
        </row>
        <row r="254">
          <cell r="E254">
            <v>0</v>
          </cell>
          <cell r="F254">
            <v>5137346</v>
          </cell>
          <cell r="H254">
            <v>2680032</v>
          </cell>
          <cell r="I254">
            <v>90000</v>
          </cell>
          <cell r="J254">
            <v>1258055</v>
          </cell>
          <cell r="K254">
            <v>0</v>
          </cell>
          <cell r="L254">
            <v>0</v>
          </cell>
          <cell r="M254">
            <v>0</v>
          </cell>
          <cell r="N254">
            <v>226718</v>
          </cell>
          <cell r="O254">
            <v>26026</v>
          </cell>
          <cell r="P254">
            <v>0</v>
          </cell>
          <cell r="Q254">
            <v>0</v>
          </cell>
          <cell r="R254">
            <v>0</v>
          </cell>
          <cell r="S254">
            <v>0</v>
          </cell>
          <cell r="U254">
            <v>0</v>
          </cell>
          <cell r="V254">
            <v>0</v>
          </cell>
          <cell r="X254">
            <v>0</v>
          </cell>
          <cell r="Y254">
            <v>0</v>
          </cell>
          <cell r="Z254">
            <v>0</v>
          </cell>
          <cell r="AA254">
            <v>0</v>
          </cell>
          <cell r="AB254">
            <v>0</v>
          </cell>
          <cell r="AC254">
            <v>0</v>
          </cell>
          <cell r="AD254">
            <v>0</v>
          </cell>
          <cell r="AE254">
            <v>0</v>
          </cell>
          <cell r="AF254">
            <v>0</v>
          </cell>
          <cell r="AG254">
            <v>0</v>
          </cell>
          <cell r="AH254">
            <v>0</v>
          </cell>
        </row>
        <row r="255">
          <cell r="E255">
            <v>86301</v>
          </cell>
          <cell r="F255">
            <v>745071</v>
          </cell>
          <cell r="H255">
            <v>892992</v>
          </cell>
          <cell r="I255">
            <v>0</v>
          </cell>
          <cell r="J255">
            <v>208834</v>
          </cell>
          <cell r="K255">
            <v>0</v>
          </cell>
          <cell r="L255">
            <v>0</v>
          </cell>
          <cell r="M255">
            <v>0</v>
          </cell>
          <cell r="N255">
            <v>0</v>
          </cell>
          <cell r="O255">
            <v>8336</v>
          </cell>
          <cell r="P255">
            <v>64407</v>
          </cell>
          <cell r="Q255">
            <v>0</v>
          </cell>
          <cell r="R255">
            <v>0</v>
          </cell>
          <cell r="S255">
            <v>25549</v>
          </cell>
          <cell r="U255">
            <v>0</v>
          </cell>
          <cell r="V255">
            <v>0</v>
          </cell>
          <cell r="X255">
            <v>0</v>
          </cell>
          <cell r="Y255">
            <v>0</v>
          </cell>
          <cell r="Z255">
            <v>0</v>
          </cell>
          <cell r="AA255">
            <v>0</v>
          </cell>
          <cell r="AB255">
            <v>0</v>
          </cell>
          <cell r="AC255">
            <v>0</v>
          </cell>
          <cell r="AD255">
            <v>0</v>
          </cell>
          <cell r="AE255">
            <v>0</v>
          </cell>
          <cell r="AF255">
            <v>0</v>
          </cell>
          <cell r="AG255">
            <v>0</v>
          </cell>
          <cell r="AH255">
            <v>0</v>
          </cell>
        </row>
        <row r="256">
          <cell r="E256">
            <v>0</v>
          </cell>
          <cell r="F256">
            <v>141914</v>
          </cell>
          <cell r="H256">
            <v>216948</v>
          </cell>
          <cell r="I256">
            <v>0</v>
          </cell>
          <cell r="J256">
            <v>75034</v>
          </cell>
          <cell r="K256">
            <v>0</v>
          </cell>
          <cell r="L256">
            <v>0</v>
          </cell>
          <cell r="M256">
            <v>0</v>
          </cell>
          <cell r="N256">
            <v>0</v>
          </cell>
          <cell r="O256">
            <v>0</v>
          </cell>
          <cell r="P256">
            <v>0</v>
          </cell>
          <cell r="Q256">
            <v>0</v>
          </cell>
          <cell r="R256">
            <v>0</v>
          </cell>
          <cell r="S256">
            <v>0</v>
          </cell>
          <cell r="U256">
            <v>0</v>
          </cell>
          <cell r="V256">
            <v>0</v>
          </cell>
          <cell r="X256">
            <v>0</v>
          </cell>
          <cell r="Y256">
            <v>0</v>
          </cell>
          <cell r="Z256">
            <v>0</v>
          </cell>
          <cell r="AA256">
            <v>0</v>
          </cell>
          <cell r="AB256">
            <v>0</v>
          </cell>
          <cell r="AC256">
            <v>0</v>
          </cell>
          <cell r="AD256">
            <v>0</v>
          </cell>
          <cell r="AE256">
            <v>0</v>
          </cell>
          <cell r="AF256">
            <v>0</v>
          </cell>
          <cell r="AG256">
            <v>0</v>
          </cell>
          <cell r="AH256">
            <v>0</v>
          </cell>
        </row>
        <row r="257">
          <cell r="E257">
            <v>0</v>
          </cell>
          <cell r="F257">
            <v>4689342</v>
          </cell>
          <cell r="H257">
            <v>4872441</v>
          </cell>
          <cell r="I257">
            <v>0</v>
          </cell>
          <cell r="J257">
            <v>1165000</v>
          </cell>
          <cell r="K257">
            <v>0</v>
          </cell>
          <cell r="L257">
            <v>0</v>
          </cell>
          <cell r="M257">
            <v>0</v>
          </cell>
          <cell r="N257">
            <v>138836</v>
          </cell>
          <cell r="O257">
            <v>26026</v>
          </cell>
          <cell r="P257">
            <v>0</v>
          </cell>
          <cell r="Q257">
            <v>0</v>
          </cell>
          <cell r="R257">
            <v>0</v>
          </cell>
          <cell r="S257">
            <v>0</v>
          </cell>
          <cell r="U257">
            <v>0</v>
          </cell>
          <cell r="V257">
            <v>0</v>
          </cell>
          <cell r="X257">
            <v>0</v>
          </cell>
          <cell r="Y257">
            <v>0</v>
          </cell>
          <cell r="Z257">
            <v>0</v>
          </cell>
          <cell r="AA257">
            <v>0</v>
          </cell>
          <cell r="AB257">
            <v>0</v>
          </cell>
          <cell r="AC257">
            <v>0</v>
          </cell>
          <cell r="AD257">
            <v>0</v>
          </cell>
          <cell r="AE257">
            <v>0</v>
          </cell>
          <cell r="AF257">
            <v>0</v>
          </cell>
          <cell r="AG257">
            <v>0</v>
          </cell>
          <cell r="AH257">
            <v>1361</v>
          </cell>
        </row>
        <row r="258">
          <cell r="E258">
            <v>7547</v>
          </cell>
          <cell r="F258">
            <v>354505</v>
          </cell>
          <cell r="H258">
            <v>1043224</v>
          </cell>
          <cell r="I258">
            <v>0</v>
          </cell>
          <cell r="J258">
            <v>688719</v>
          </cell>
          <cell r="K258">
            <v>0</v>
          </cell>
          <cell r="L258">
            <v>0</v>
          </cell>
          <cell r="M258">
            <v>0</v>
          </cell>
          <cell r="N258">
            <v>8982</v>
          </cell>
          <cell r="O258">
            <v>0</v>
          </cell>
          <cell r="P258">
            <v>0</v>
          </cell>
          <cell r="Q258">
            <v>0</v>
          </cell>
          <cell r="R258">
            <v>0</v>
          </cell>
          <cell r="S258">
            <v>0</v>
          </cell>
          <cell r="U258">
            <v>0</v>
          </cell>
          <cell r="V258">
            <v>0</v>
          </cell>
          <cell r="X258">
            <v>1435</v>
          </cell>
          <cell r="Y258">
            <v>0</v>
          </cell>
          <cell r="Z258">
            <v>0</v>
          </cell>
          <cell r="AA258">
            <v>0</v>
          </cell>
          <cell r="AB258">
            <v>0</v>
          </cell>
          <cell r="AC258">
            <v>0</v>
          </cell>
          <cell r="AD258">
            <v>0</v>
          </cell>
          <cell r="AE258">
            <v>0</v>
          </cell>
          <cell r="AF258">
            <v>0</v>
          </cell>
          <cell r="AG258">
            <v>0</v>
          </cell>
          <cell r="AH258">
            <v>0</v>
          </cell>
        </row>
        <row r="259">
          <cell r="E259">
            <v>392</v>
          </cell>
          <cell r="F259">
            <v>-31007.52</v>
          </cell>
          <cell r="H259">
            <v>205569</v>
          </cell>
          <cell r="I259">
            <v>0</v>
          </cell>
          <cell r="J259">
            <v>232166</v>
          </cell>
          <cell r="K259">
            <v>0</v>
          </cell>
          <cell r="L259">
            <v>0</v>
          </cell>
          <cell r="M259">
            <v>0</v>
          </cell>
          <cell r="N259">
            <v>8982</v>
          </cell>
          <cell r="O259">
            <v>0</v>
          </cell>
          <cell r="P259">
            <v>0</v>
          </cell>
          <cell r="Q259">
            <v>0</v>
          </cell>
          <cell r="R259">
            <v>35530</v>
          </cell>
          <cell r="S259">
            <v>0</v>
          </cell>
          <cell r="U259">
            <v>0</v>
          </cell>
          <cell r="V259">
            <v>0</v>
          </cell>
          <cell r="X259">
            <v>728</v>
          </cell>
          <cell r="Y259">
            <v>31007.52</v>
          </cell>
          <cell r="Z259">
            <v>8834</v>
          </cell>
          <cell r="AA259">
            <v>0</v>
          </cell>
          <cell r="AB259">
            <v>0</v>
          </cell>
          <cell r="AC259">
            <v>0</v>
          </cell>
          <cell r="AD259">
            <v>0</v>
          </cell>
          <cell r="AE259">
            <v>0</v>
          </cell>
          <cell r="AF259">
            <v>30147.48</v>
          </cell>
          <cell r="AG259">
            <v>0</v>
          </cell>
          <cell r="AH259">
            <v>0</v>
          </cell>
        </row>
        <row r="260">
          <cell r="E260">
            <v>0</v>
          </cell>
          <cell r="F260">
            <v>1548999.76</v>
          </cell>
          <cell r="H260">
            <v>276435</v>
          </cell>
          <cell r="I260">
            <v>30000</v>
          </cell>
          <cell r="J260">
            <v>579484</v>
          </cell>
          <cell r="K260">
            <v>0</v>
          </cell>
          <cell r="L260">
            <v>0</v>
          </cell>
          <cell r="M260">
            <v>0</v>
          </cell>
          <cell r="N260">
            <v>0</v>
          </cell>
          <cell r="O260">
            <v>0</v>
          </cell>
          <cell r="P260">
            <v>0</v>
          </cell>
          <cell r="Q260">
            <v>16929.24</v>
          </cell>
          <cell r="R260">
            <v>0</v>
          </cell>
          <cell r="S260">
            <v>0</v>
          </cell>
          <cell r="U260">
            <v>0</v>
          </cell>
          <cell r="V260">
            <v>0</v>
          </cell>
          <cell r="X260">
            <v>0</v>
          </cell>
          <cell r="Y260">
            <v>0</v>
          </cell>
          <cell r="Z260">
            <v>0</v>
          </cell>
          <cell r="AA260">
            <v>0</v>
          </cell>
          <cell r="AB260">
            <v>0</v>
          </cell>
          <cell r="AC260">
            <v>0</v>
          </cell>
          <cell r="AD260">
            <v>0</v>
          </cell>
          <cell r="AE260">
            <v>0</v>
          </cell>
          <cell r="AF260">
            <v>0</v>
          </cell>
          <cell r="AG260">
            <v>0</v>
          </cell>
          <cell r="AH260">
            <v>0</v>
          </cell>
        </row>
        <row r="261">
          <cell r="E261">
            <v>27251</v>
          </cell>
          <cell r="F261">
            <v>83142</v>
          </cell>
          <cell r="H261">
            <v>183659</v>
          </cell>
          <cell r="I261">
            <v>0</v>
          </cell>
          <cell r="J261">
            <v>174838</v>
          </cell>
          <cell r="K261">
            <v>0</v>
          </cell>
          <cell r="L261">
            <v>0</v>
          </cell>
          <cell r="M261">
            <v>0</v>
          </cell>
          <cell r="N261">
            <v>0</v>
          </cell>
          <cell r="O261">
            <v>0</v>
          </cell>
          <cell r="P261">
            <v>0</v>
          </cell>
          <cell r="Q261">
            <v>0</v>
          </cell>
          <cell r="R261">
            <v>0</v>
          </cell>
          <cell r="S261">
            <v>0</v>
          </cell>
          <cell r="U261">
            <v>0</v>
          </cell>
          <cell r="V261">
            <v>0</v>
          </cell>
          <cell r="X261">
            <v>0</v>
          </cell>
          <cell r="Y261">
            <v>0</v>
          </cell>
          <cell r="Z261">
            <v>0</v>
          </cell>
          <cell r="AA261">
            <v>0</v>
          </cell>
          <cell r="AB261">
            <v>0</v>
          </cell>
          <cell r="AC261">
            <v>0</v>
          </cell>
          <cell r="AD261">
            <v>0</v>
          </cell>
          <cell r="AE261">
            <v>0</v>
          </cell>
          <cell r="AF261">
            <v>0</v>
          </cell>
          <cell r="AG261">
            <v>0</v>
          </cell>
          <cell r="AH261">
            <v>0</v>
          </cell>
        </row>
        <row r="262">
          <cell r="E262">
            <v>0</v>
          </cell>
          <cell r="F262">
            <v>14570486.950000001</v>
          </cell>
          <cell r="H262">
            <v>6254181</v>
          </cell>
          <cell r="I262">
            <v>0</v>
          </cell>
          <cell r="J262">
            <v>4056337</v>
          </cell>
          <cell r="K262">
            <v>0</v>
          </cell>
          <cell r="L262">
            <v>0</v>
          </cell>
          <cell r="M262">
            <v>33824</v>
          </cell>
          <cell r="N262">
            <v>667186.99</v>
          </cell>
          <cell r="O262">
            <v>40293.44</v>
          </cell>
          <cell r="P262">
            <v>0</v>
          </cell>
          <cell r="Q262">
            <v>8464.62</v>
          </cell>
          <cell r="R262">
            <v>20000</v>
          </cell>
          <cell r="S262">
            <v>0</v>
          </cell>
          <cell r="U262">
            <v>145643</v>
          </cell>
          <cell r="V262">
            <v>0</v>
          </cell>
          <cell r="X262">
            <v>0</v>
          </cell>
          <cell r="Y262">
            <v>0</v>
          </cell>
          <cell r="Z262">
            <v>0</v>
          </cell>
          <cell r="AA262">
            <v>0</v>
          </cell>
          <cell r="AB262">
            <v>0</v>
          </cell>
          <cell r="AC262">
            <v>0</v>
          </cell>
          <cell r="AD262">
            <v>0</v>
          </cell>
          <cell r="AE262">
            <v>0</v>
          </cell>
          <cell r="AF262">
            <v>0</v>
          </cell>
          <cell r="AG262">
            <v>0</v>
          </cell>
          <cell r="AH262">
            <v>0</v>
          </cell>
        </row>
        <row r="263">
          <cell r="E263">
            <v>0</v>
          </cell>
          <cell r="F263">
            <v>1804373</v>
          </cell>
          <cell r="H263">
            <v>1189526</v>
          </cell>
          <cell r="I263">
            <v>0</v>
          </cell>
          <cell r="J263">
            <v>541402</v>
          </cell>
          <cell r="K263">
            <v>0</v>
          </cell>
          <cell r="L263">
            <v>0</v>
          </cell>
          <cell r="M263">
            <v>0</v>
          </cell>
          <cell r="N263">
            <v>97156</v>
          </cell>
          <cell r="O263">
            <v>0</v>
          </cell>
          <cell r="P263">
            <v>0</v>
          </cell>
          <cell r="Q263">
            <v>0</v>
          </cell>
          <cell r="R263">
            <v>0</v>
          </cell>
          <cell r="S263">
            <v>0</v>
          </cell>
          <cell r="U263">
            <v>0</v>
          </cell>
          <cell r="V263">
            <v>0</v>
          </cell>
          <cell r="X263">
            <v>0</v>
          </cell>
          <cell r="Y263">
            <v>0</v>
          </cell>
          <cell r="Z263">
            <v>0</v>
          </cell>
          <cell r="AA263">
            <v>0</v>
          </cell>
          <cell r="AB263">
            <v>0</v>
          </cell>
          <cell r="AC263">
            <v>0</v>
          </cell>
          <cell r="AD263">
            <v>0</v>
          </cell>
          <cell r="AE263">
            <v>0</v>
          </cell>
          <cell r="AF263">
            <v>0</v>
          </cell>
          <cell r="AG263">
            <v>0</v>
          </cell>
          <cell r="AH263">
            <v>0</v>
          </cell>
        </row>
        <row r="264">
          <cell r="E264">
            <v>662293</v>
          </cell>
          <cell r="F264">
            <v>606362.18</v>
          </cell>
          <cell r="H264">
            <v>2331888</v>
          </cell>
          <cell r="I264">
            <v>0</v>
          </cell>
          <cell r="J264">
            <v>3789994</v>
          </cell>
          <cell r="K264">
            <v>0</v>
          </cell>
          <cell r="L264">
            <v>0</v>
          </cell>
          <cell r="M264">
            <v>13013</v>
          </cell>
          <cell r="N264">
            <v>1139280</v>
          </cell>
          <cell r="O264">
            <v>90073</v>
          </cell>
          <cell r="P264">
            <v>1094919</v>
          </cell>
          <cell r="Q264">
            <v>8464.62</v>
          </cell>
          <cell r="R264">
            <v>0</v>
          </cell>
          <cell r="S264">
            <v>1116163.8</v>
          </cell>
          <cell r="U264">
            <v>0</v>
          </cell>
          <cell r="V264">
            <v>0</v>
          </cell>
          <cell r="X264">
            <v>0</v>
          </cell>
          <cell r="Y264">
            <v>0</v>
          </cell>
          <cell r="Z264">
            <v>0</v>
          </cell>
          <cell r="AA264">
            <v>0</v>
          </cell>
          <cell r="AB264">
            <v>0</v>
          </cell>
          <cell r="AC264">
            <v>0</v>
          </cell>
          <cell r="AD264">
            <v>0</v>
          </cell>
          <cell r="AE264">
            <v>0</v>
          </cell>
          <cell r="AF264">
            <v>0</v>
          </cell>
          <cell r="AG264">
            <v>0</v>
          </cell>
          <cell r="AH264">
            <v>0</v>
          </cell>
        </row>
        <row r="265">
          <cell r="E265">
            <v>0</v>
          </cell>
          <cell r="F265">
            <v>1876481.5</v>
          </cell>
          <cell r="H265">
            <v>353117</v>
          </cell>
          <cell r="I265">
            <v>0</v>
          </cell>
          <cell r="J265">
            <v>1150609</v>
          </cell>
          <cell r="K265">
            <v>30000</v>
          </cell>
          <cell r="L265">
            <v>0</v>
          </cell>
          <cell r="M265">
            <v>0</v>
          </cell>
          <cell r="N265">
            <v>42326</v>
          </cell>
          <cell r="O265">
            <v>0</v>
          </cell>
          <cell r="P265">
            <v>23002.5</v>
          </cell>
          <cell r="Q265">
            <v>0</v>
          </cell>
          <cell r="R265">
            <v>0</v>
          </cell>
          <cell r="S265">
            <v>0</v>
          </cell>
          <cell r="U265">
            <v>0</v>
          </cell>
          <cell r="V265">
            <v>0</v>
          </cell>
          <cell r="X265">
            <v>0</v>
          </cell>
          <cell r="Y265">
            <v>0</v>
          </cell>
          <cell r="Z265">
            <v>0</v>
          </cell>
          <cell r="AA265">
            <v>0</v>
          </cell>
          <cell r="AB265">
            <v>0</v>
          </cell>
          <cell r="AC265">
            <v>0</v>
          </cell>
          <cell r="AD265">
            <v>0</v>
          </cell>
          <cell r="AE265">
            <v>0</v>
          </cell>
          <cell r="AF265">
            <v>0</v>
          </cell>
          <cell r="AG265">
            <v>0</v>
          </cell>
          <cell r="AH265">
            <v>0</v>
          </cell>
        </row>
        <row r="266">
          <cell r="E266">
            <v>0</v>
          </cell>
          <cell r="F266">
            <v>3315015.45</v>
          </cell>
          <cell r="H266">
            <v>1199095</v>
          </cell>
          <cell r="I266">
            <v>30000</v>
          </cell>
          <cell r="J266">
            <v>1806297</v>
          </cell>
          <cell r="K266">
            <v>0</v>
          </cell>
          <cell r="L266">
            <v>0</v>
          </cell>
          <cell r="M266">
            <v>0</v>
          </cell>
          <cell r="N266">
            <v>184162.3</v>
          </cell>
          <cell r="O266">
            <v>0</v>
          </cell>
          <cell r="P266">
            <v>20702.25</v>
          </cell>
          <cell r="Q266">
            <v>0</v>
          </cell>
          <cell r="R266">
            <v>0</v>
          </cell>
          <cell r="S266">
            <v>0</v>
          </cell>
          <cell r="U266">
            <v>0</v>
          </cell>
          <cell r="V266">
            <v>0</v>
          </cell>
          <cell r="X266">
            <v>0</v>
          </cell>
          <cell r="Y266">
            <v>0</v>
          </cell>
          <cell r="Z266">
            <v>0</v>
          </cell>
          <cell r="AA266">
            <v>0</v>
          </cell>
          <cell r="AB266">
            <v>0</v>
          </cell>
          <cell r="AC266">
            <v>0</v>
          </cell>
          <cell r="AD266">
            <v>0</v>
          </cell>
          <cell r="AE266">
            <v>0</v>
          </cell>
          <cell r="AF266">
            <v>0</v>
          </cell>
          <cell r="AG266">
            <v>0</v>
          </cell>
          <cell r="AH266">
            <v>0</v>
          </cell>
        </row>
        <row r="267">
          <cell r="E267">
            <v>0</v>
          </cell>
          <cell r="F267">
            <v>1574888</v>
          </cell>
          <cell r="H267">
            <v>924513</v>
          </cell>
          <cell r="I267">
            <v>0</v>
          </cell>
          <cell r="J267">
            <v>1846680</v>
          </cell>
          <cell r="K267">
            <v>60000</v>
          </cell>
          <cell r="L267">
            <v>0</v>
          </cell>
          <cell r="M267">
            <v>0</v>
          </cell>
          <cell r="N267">
            <v>380934</v>
          </cell>
          <cell r="O267">
            <v>26026</v>
          </cell>
          <cell r="P267">
            <v>0</v>
          </cell>
          <cell r="Q267">
            <v>0</v>
          </cell>
          <cell r="R267">
            <v>10000</v>
          </cell>
          <cell r="S267">
            <v>0</v>
          </cell>
          <cell r="U267">
            <v>0</v>
          </cell>
          <cell r="V267">
            <v>0</v>
          </cell>
          <cell r="X267">
            <v>0</v>
          </cell>
          <cell r="Y267">
            <v>0</v>
          </cell>
          <cell r="Z267">
            <v>0</v>
          </cell>
          <cell r="AA267">
            <v>0</v>
          </cell>
          <cell r="AB267">
            <v>0</v>
          </cell>
          <cell r="AC267">
            <v>0</v>
          </cell>
          <cell r="AD267">
            <v>0</v>
          </cell>
          <cell r="AE267">
            <v>0</v>
          </cell>
          <cell r="AF267">
            <v>0</v>
          </cell>
          <cell r="AG267">
            <v>0</v>
          </cell>
          <cell r="AH267">
            <v>0</v>
          </cell>
        </row>
        <row r="268">
          <cell r="E268">
            <v>0</v>
          </cell>
          <cell r="F268">
            <v>6788536</v>
          </cell>
          <cell r="H268">
            <v>4180219</v>
          </cell>
          <cell r="I268">
            <v>0</v>
          </cell>
          <cell r="J268">
            <v>1906264</v>
          </cell>
          <cell r="K268">
            <v>0</v>
          </cell>
          <cell r="L268">
            <v>21174</v>
          </cell>
          <cell r="M268">
            <v>0</v>
          </cell>
          <cell r="N268">
            <v>652562</v>
          </cell>
          <cell r="O268">
            <v>73401</v>
          </cell>
          <cell r="P268">
            <v>0</v>
          </cell>
          <cell r="Q268">
            <v>0</v>
          </cell>
          <cell r="R268">
            <v>0</v>
          </cell>
          <cell r="S268">
            <v>0</v>
          </cell>
          <cell r="U268">
            <v>0</v>
          </cell>
          <cell r="V268">
            <v>0</v>
          </cell>
          <cell r="X268">
            <v>0</v>
          </cell>
          <cell r="Y268">
            <v>0</v>
          </cell>
          <cell r="Z268">
            <v>0</v>
          </cell>
          <cell r="AA268">
            <v>0</v>
          </cell>
          <cell r="AB268">
            <v>0</v>
          </cell>
          <cell r="AC268">
            <v>0</v>
          </cell>
          <cell r="AD268">
            <v>0</v>
          </cell>
          <cell r="AE268">
            <v>0</v>
          </cell>
          <cell r="AF268">
            <v>0</v>
          </cell>
          <cell r="AG268">
            <v>0</v>
          </cell>
          <cell r="AH268">
            <v>0</v>
          </cell>
        </row>
        <row r="269">
          <cell r="E269">
            <v>0</v>
          </cell>
          <cell r="F269">
            <v>2191344.5</v>
          </cell>
          <cell r="H269">
            <v>1055047</v>
          </cell>
          <cell r="I269">
            <v>0</v>
          </cell>
          <cell r="J269">
            <v>678876</v>
          </cell>
          <cell r="K269">
            <v>0</v>
          </cell>
          <cell r="L269">
            <v>0</v>
          </cell>
          <cell r="M269">
            <v>0</v>
          </cell>
          <cell r="N269">
            <v>415862</v>
          </cell>
          <cell r="O269">
            <v>6506.5</v>
          </cell>
          <cell r="P269">
            <v>0</v>
          </cell>
          <cell r="Q269">
            <v>0</v>
          </cell>
          <cell r="R269">
            <v>0</v>
          </cell>
          <cell r="S269">
            <v>0</v>
          </cell>
          <cell r="U269">
            <v>0</v>
          </cell>
          <cell r="V269">
            <v>0</v>
          </cell>
          <cell r="X269">
            <v>0</v>
          </cell>
          <cell r="Y269">
            <v>0</v>
          </cell>
          <cell r="Z269">
            <v>0</v>
          </cell>
          <cell r="AA269">
            <v>0</v>
          </cell>
          <cell r="AB269">
            <v>0</v>
          </cell>
          <cell r="AC269">
            <v>0</v>
          </cell>
          <cell r="AD269">
            <v>0</v>
          </cell>
          <cell r="AE269">
            <v>0</v>
          </cell>
          <cell r="AF269">
            <v>0</v>
          </cell>
          <cell r="AG269">
            <v>0</v>
          </cell>
          <cell r="AH269">
            <v>0</v>
          </cell>
        </row>
        <row r="270">
          <cell r="E270">
            <v>0</v>
          </cell>
          <cell r="F270">
            <v>9825956.3</v>
          </cell>
          <cell r="H270">
            <v>2996676</v>
          </cell>
          <cell r="I270">
            <v>0</v>
          </cell>
          <cell r="J270">
            <v>736549</v>
          </cell>
          <cell r="K270">
            <v>0</v>
          </cell>
          <cell r="L270">
            <v>0</v>
          </cell>
          <cell r="M270">
            <v>16322</v>
          </cell>
          <cell r="N270">
            <v>38345.6</v>
          </cell>
          <cell r="O270">
            <v>6506.5</v>
          </cell>
          <cell r="P270">
            <v>23922.6</v>
          </cell>
          <cell r="Q270">
            <v>0</v>
          </cell>
          <cell r="R270">
            <v>0</v>
          </cell>
          <cell r="S270">
            <v>0</v>
          </cell>
          <cell r="U270">
            <v>0</v>
          </cell>
          <cell r="V270">
            <v>0</v>
          </cell>
          <cell r="X270">
            <v>0</v>
          </cell>
          <cell r="Y270">
            <v>0</v>
          </cell>
          <cell r="Z270">
            <v>0</v>
          </cell>
          <cell r="AA270">
            <v>0</v>
          </cell>
          <cell r="AB270">
            <v>0</v>
          </cell>
          <cell r="AC270">
            <v>0</v>
          </cell>
          <cell r="AD270">
            <v>0</v>
          </cell>
          <cell r="AE270">
            <v>0</v>
          </cell>
          <cell r="AF270">
            <v>0</v>
          </cell>
          <cell r="AG270">
            <v>0</v>
          </cell>
          <cell r="AH270">
            <v>0</v>
          </cell>
        </row>
        <row r="271">
          <cell r="E271">
            <v>0</v>
          </cell>
          <cell r="F271">
            <v>3611877</v>
          </cell>
          <cell r="H271">
            <v>1578277</v>
          </cell>
          <cell r="I271">
            <v>0</v>
          </cell>
          <cell r="J271">
            <v>927350</v>
          </cell>
          <cell r="K271">
            <v>0</v>
          </cell>
          <cell r="L271">
            <v>0</v>
          </cell>
          <cell r="M271">
            <v>0</v>
          </cell>
          <cell r="N271">
            <v>166105</v>
          </cell>
          <cell r="O271">
            <v>0</v>
          </cell>
          <cell r="P271">
            <v>0</v>
          </cell>
          <cell r="Q271">
            <v>0</v>
          </cell>
          <cell r="R271">
            <v>0</v>
          </cell>
          <cell r="S271">
            <v>0</v>
          </cell>
          <cell r="U271">
            <v>0</v>
          </cell>
          <cell r="V271">
            <v>0</v>
          </cell>
          <cell r="X271">
            <v>0</v>
          </cell>
          <cell r="Y271">
            <v>0</v>
          </cell>
          <cell r="Z271">
            <v>0</v>
          </cell>
          <cell r="AA271">
            <v>0</v>
          </cell>
          <cell r="AB271">
            <v>0</v>
          </cell>
          <cell r="AC271">
            <v>0</v>
          </cell>
          <cell r="AD271">
            <v>0</v>
          </cell>
          <cell r="AE271">
            <v>0</v>
          </cell>
          <cell r="AF271">
            <v>0</v>
          </cell>
          <cell r="AG271">
            <v>0</v>
          </cell>
          <cell r="AH271">
            <v>0</v>
          </cell>
        </row>
        <row r="272">
          <cell r="E272">
            <v>0</v>
          </cell>
          <cell r="F272">
            <v>16474827</v>
          </cell>
          <cell r="H272">
            <v>1555949</v>
          </cell>
          <cell r="I272">
            <v>60000</v>
          </cell>
          <cell r="J272">
            <v>3758410</v>
          </cell>
          <cell r="K272">
            <v>30000</v>
          </cell>
          <cell r="L272">
            <v>0</v>
          </cell>
          <cell r="M272">
            <v>0</v>
          </cell>
          <cell r="N272">
            <v>3777934</v>
          </cell>
          <cell r="O272">
            <v>234234</v>
          </cell>
          <cell r="P272">
            <v>0</v>
          </cell>
          <cell r="Q272">
            <v>0</v>
          </cell>
          <cell r="R272">
            <v>70000</v>
          </cell>
          <cell r="S272">
            <v>0</v>
          </cell>
          <cell r="U272">
            <v>0</v>
          </cell>
          <cell r="V272">
            <v>0</v>
          </cell>
          <cell r="X272">
            <v>0</v>
          </cell>
          <cell r="Y272">
            <v>0</v>
          </cell>
          <cell r="Z272">
            <v>0</v>
          </cell>
          <cell r="AA272">
            <v>0</v>
          </cell>
          <cell r="AB272">
            <v>0</v>
          </cell>
          <cell r="AC272">
            <v>0</v>
          </cell>
          <cell r="AD272">
            <v>0</v>
          </cell>
          <cell r="AE272">
            <v>0</v>
          </cell>
          <cell r="AF272">
            <v>0</v>
          </cell>
          <cell r="AG272">
            <v>0</v>
          </cell>
          <cell r="AH272">
            <v>0</v>
          </cell>
        </row>
        <row r="273">
          <cell r="E273">
            <v>0</v>
          </cell>
          <cell r="F273">
            <v>1722369.76</v>
          </cell>
          <cell r="H273">
            <v>348327</v>
          </cell>
          <cell r="I273">
            <v>48710</v>
          </cell>
          <cell r="J273">
            <v>817381</v>
          </cell>
          <cell r="K273">
            <v>29519</v>
          </cell>
          <cell r="L273">
            <v>0</v>
          </cell>
          <cell r="M273">
            <v>0</v>
          </cell>
          <cell r="N273">
            <v>25008</v>
          </cell>
          <cell r="O273">
            <v>0</v>
          </cell>
          <cell r="P273">
            <v>0</v>
          </cell>
          <cell r="Q273">
            <v>16929.24</v>
          </cell>
          <cell r="R273">
            <v>0</v>
          </cell>
          <cell r="S273">
            <v>0</v>
          </cell>
          <cell r="U273">
            <v>0</v>
          </cell>
          <cell r="V273">
            <v>0</v>
          </cell>
          <cell r="X273">
            <v>0</v>
          </cell>
          <cell r="Y273">
            <v>0</v>
          </cell>
          <cell r="Z273">
            <v>0</v>
          </cell>
          <cell r="AA273">
            <v>0</v>
          </cell>
          <cell r="AB273">
            <v>0</v>
          </cell>
          <cell r="AC273">
            <v>0</v>
          </cell>
          <cell r="AD273">
            <v>0</v>
          </cell>
          <cell r="AE273">
            <v>0</v>
          </cell>
          <cell r="AF273">
            <v>0</v>
          </cell>
          <cell r="AG273">
            <v>0</v>
          </cell>
          <cell r="AH273">
            <v>0</v>
          </cell>
        </row>
        <row r="274">
          <cell r="E274">
            <v>0</v>
          </cell>
          <cell r="F274">
            <v>1252123</v>
          </cell>
          <cell r="H274">
            <v>315070</v>
          </cell>
          <cell r="I274">
            <v>0</v>
          </cell>
          <cell r="J274">
            <v>273862</v>
          </cell>
          <cell r="K274">
            <v>0</v>
          </cell>
          <cell r="L274">
            <v>0</v>
          </cell>
          <cell r="M274">
            <v>0</v>
          </cell>
          <cell r="N274">
            <v>50016</v>
          </cell>
          <cell r="O274">
            <v>0</v>
          </cell>
          <cell r="P274">
            <v>0</v>
          </cell>
          <cell r="Q274">
            <v>0</v>
          </cell>
          <cell r="R274">
            <v>0</v>
          </cell>
          <cell r="S274">
            <v>0</v>
          </cell>
          <cell r="U274">
            <v>0</v>
          </cell>
          <cell r="V274">
            <v>0</v>
          </cell>
          <cell r="X274">
            <v>0</v>
          </cell>
          <cell r="Y274">
            <v>0</v>
          </cell>
          <cell r="Z274">
            <v>0</v>
          </cell>
          <cell r="AA274">
            <v>0</v>
          </cell>
          <cell r="AB274">
            <v>0</v>
          </cell>
          <cell r="AC274">
            <v>0</v>
          </cell>
          <cell r="AD274">
            <v>0</v>
          </cell>
          <cell r="AE274">
            <v>0</v>
          </cell>
          <cell r="AF274">
            <v>0</v>
          </cell>
          <cell r="AG274">
            <v>0</v>
          </cell>
          <cell r="AH274">
            <v>0</v>
          </cell>
        </row>
        <row r="275">
          <cell r="E275">
            <v>0</v>
          </cell>
          <cell r="F275">
            <v>1209</v>
          </cell>
          <cell r="H275">
            <v>445498</v>
          </cell>
          <cell r="I275">
            <v>0</v>
          </cell>
          <cell r="J275">
            <v>3691591</v>
          </cell>
          <cell r="K275">
            <v>0</v>
          </cell>
          <cell r="L275">
            <v>0</v>
          </cell>
          <cell r="M275">
            <v>13013</v>
          </cell>
          <cell r="N275">
            <v>169304</v>
          </cell>
          <cell r="O275">
            <v>39039</v>
          </cell>
          <cell r="P275">
            <v>27603</v>
          </cell>
          <cell r="Q275">
            <v>0</v>
          </cell>
          <cell r="R275">
            <v>0</v>
          </cell>
          <cell r="S275">
            <v>1935454</v>
          </cell>
          <cell r="U275">
            <v>0</v>
          </cell>
          <cell r="V275">
            <v>0</v>
          </cell>
          <cell r="X275">
            <v>0</v>
          </cell>
          <cell r="Y275">
            <v>0</v>
          </cell>
          <cell r="Z275">
            <v>0</v>
          </cell>
          <cell r="AA275">
            <v>0</v>
          </cell>
          <cell r="AB275">
            <v>0</v>
          </cell>
          <cell r="AC275">
            <v>0</v>
          </cell>
          <cell r="AD275">
            <v>0</v>
          </cell>
          <cell r="AE275">
            <v>0</v>
          </cell>
          <cell r="AF275">
            <v>0</v>
          </cell>
          <cell r="AG275">
            <v>268430</v>
          </cell>
          <cell r="AH275">
            <v>0</v>
          </cell>
        </row>
        <row r="276">
          <cell r="E276">
            <v>0</v>
          </cell>
          <cell r="F276">
            <v>1354266</v>
          </cell>
          <cell r="H276">
            <v>761911</v>
          </cell>
          <cell r="I276">
            <v>0</v>
          </cell>
          <cell r="J276">
            <v>1162508</v>
          </cell>
          <cell r="K276">
            <v>0</v>
          </cell>
          <cell r="L276">
            <v>0</v>
          </cell>
          <cell r="M276">
            <v>0</v>
          </cell>
          <cell r="N276">
            <v>35282</v>
          </cell>
          <cell r="O276">
            <v>0</v>
          </cell>
          <cell r="P276">
            <v>0</v>
          </cell>
          <cell r="Q276">
            <v>0</v>
          </cell>
          <cell r="R276">
            <v>0</v>
          </cell>
          <cell r="S276">
            <v>0</v>
          </cell>
          <cell r="U276">
            <v>0</v>
          </cell>
          <cell r="V276">
            <v>0</v>
          </cell>
          <cell r="X276">
            <v>0</v>
          </cell>
          <cell r="Y276">
            <v>0</v>
          </cell>
          <cell r="Z276">
            <v>0</v>
          </cell>
          <cell r="AA276">
            <v>0</v>
          </cell>
          <cell r="AB276">
            <v>0</v>
          </cell>
          <cell r="AC276">
            <v>0</v>
          </cell>
          <cell r="AD276">
            <v>0</v>
          </cell>
          <cell r="AE276">
            <v>0</v>
          </cell>
          <cell r="AF276">
            <v>0</v>
          </cell>
          <cell r="AG276">
            <v>0</v>
          </cell>
          <cell r="AH276">
            <v>0</v>
          </cell>
        </row>
        <row r="277">
          <cell r="E277">
            <v>25684</v>
          </cell>
          <cell r="F277">
            <v>874205</v>
          </cell>
          <cell r="H277">
            <v>987035</v>
          </cell>
          <cell r="I277">
            <v>0</v>
          </cell>
          <cell r="J277">
            <v>138514</v>
          </cell>
          <cell r="K277">
            <v>0</v>
          </cell>
          <cell r="L277">
            <v>0</v>
          </cell>
          <cell r="M277">
            <v>0</v>
          </cell>
          <cell r="N277">
            <v>0</v>
          </cell>
          <cell r="O277">
            <v>0</v>
          </cell>
          <cell r="P277">
            <v>0</v>
          </cell>
          <cell r="Q277">
            <v>0</v>
          </cell>
          <cell r="R277">
            <v>0</v>
          </cell>
          <cell r="S277">
            <v>0</v>
          </cell>
          <cell r="U277">
            <v>0</v>
          </cell>
          <cell r="V277">
            <v>0</v>
          </cell>
          <cell r="X277">
            <v>0</v>
          </cell>
          <cell r="Y277">
            <v>0</v>
          </cell>
          <cell r="Z277">
            <v>0</v>
          </cell>
          <cell r="AA277">
            <v>0</v>
          </cell>
          <cell r="AB277">
            <v>0</v>
          </cell>
          <cell r="AC277">
            <v>0</v>
          </cell>
          <cell r="AD277">
            <v>0</v>
          </cell>
          <cell r="AE277">
            <v>0</v>
          </cell>
          <cell r="AF277">
            <v>0</v>
          </cell>
          <cell r="AG277">
            <v>0</v>
          </cell>
          <cell r="AH277">
            <v>0</v>
          </cell>
        </row>
        <row r="278">
          <cell r="E278">
            <v>0</v>
          </cell>
          <cell r="F278">
            <v>1582657.5</v>
          </cell>
          <cell r="H278">
            <v>730193</v>
          </cell>
          <cell r="I278">
            <v>0</v>
          </cell>
          <cell r="J278">
            <v>1285666</v>
          </cell>
          <cell r="K278">
            <v>0</v>
          </cell>
          <cell r="L278">
            <v>0</v>
          </cell>
          <cell r="M278">
            <v>0</v>
          </cell>
          <cell r="N278">
            <v>84652</v>
          </cell>
          <cell r="O278">
            <v>0</v>
          </cell>
          <cell r="P278">
            <v>32203.5</v>
          </cell>
          <cell r="Q278">
            <v>0</v>
          </cell>
          <cell r="R278">
            <v>0</v>
          </cell>
          <cell r="S278">
            <v>0</v>
          </cell>
          <cell r="U278">
            <v>0</v>
          </cell>
          <cell r="V278">
            <v>0</v>
          </cell>
          <cell r="X278">
            <v>0</v>
          </cell>
          <cell r="Y278">
            <v>0</v>
          </cell>
          <cell r="Z278">
            <v>0</v>
          </cell>
          <cell r="AA278">
            <v>0</v>
          </cell>
          <cell r="AB278">
            <v>0</v>
          </cell>
          <cell r="AC278">
            <v>0</v>
          </cell>
          <cell r="AD278">
            <v>0</v>
          </cell>
          <cell r="AE278">
            <v>0</v>
          </cell>
          <cell r="AF278">
            <v>0</v>
          </cell>
          <cell r="AG278">
            <v>0</v>
          </cell>
          <cell r="AH278">
            <v>0</v>
          </cell>
        </row>
        <row r="279">
          <cell r="E279">
            <v>0</v>
          </cell>
          <cell r="F279">
            <v>779601</v>
          </cell>
          <cell r="H279">
            <v>239712</v>
          </cell>
          <cell r="I279">
            <v>0</v>
          </cell>
          <cell r="J279">
            <v>474280</v>
          </cell>
          <cell r="K279">
            <v>0</v>
          </cell>
          <cell r="L279">
            <v>0</v>
          </cell>
          <cell r="M279">
            <v>0</v>
          </cell>
          <cell r="N279">
            <v>0</v>
          </cell>
          <cell r="O279">
            <v>0</v>
          </cell>
          <cell r="P279">
            <v>0</v>
          </cell>
          <cell r="Q279">
            <v>0</v>
          </cell>
          <cell r="R279">
            <v>0</v>
          </cell>
          <cell r="S279">
            <v>0</v>
          </cell>
          <cell r="U279">
            <v>0</v>
          </cell>
          <cell r="V279">
            <v>0</v>
          </cell>
          <cell r="X279">
            <v>0</v>
          </cell>
          <cell r="Y279">
            <v>0</v>
          </cell>
          <cell r="Z279">
            <v>0</v>
          </cell>
          <cell r="AA279">
            <v>0</v>
          </cell>
          <cell r="AB279">
            <v>0</v>
          </cell>
          <cell r="AC279">
            <v>0</v>
          </cell>
          <cell r="AD279">
            <v>0</v>
          </cell>
          <cell r="AE279">
            <v>0</v>
          </cell>
          <cell r="AF279">
            <v>0</v>
          </cell>
          <cell r="AG279">
            <v>0</v>
          </cell>
          <cell r="AH279">
            <v>0</v>
          </cell>
        </row>
        <row r="280">
          <cell r="E280">
            <v>61513</v>
          </cell>
          <cell r="F280">
            <v>100538</v>
          </cell>
          <cell r="H280">
            <v>83198</v>
          </cell>
          <cell r="I280">
            <v>0</v>
          </cell>
          <cell r="J280">
            <v>124720</v>
          </cell>
          <cell r="K280">
            <v>0</v>
          </cell>
          <cell r="L280">
            <v>0</v>
          </cell>
          <cell r="M280">
            <v>0</v>
          </cell>
          <cell r="N280">
            <v>0</v>
          </cell>
          <cell r="O280">
            <v>0</v>
          </cell>
          <cell r="P280">
            <v>0</v>
          </cell>
          <cell r="Q280">
            <v>0</v>
          </cell>
          <cell r="R280">
            <v>30136</v>
          </cell>
          <cell r="S280">
            <v>0</v>
          </cell>
          <cell r="U280">
            <v>0</v>
          </cell>
          <cell r="V280">
            <v>0</v>
          </cell>
          <cell r="X280">
            <v>0</v>
          </cell>
          <cell r="Y280">
            <v>0</v>
          </cell>
          <cell r="Z280">
            <v>0</v>
          </cell>
          <cell r="AA280">
            <v>0</v>
          </cell>
          <cell r="AB280">
            <v>0</v>
          </cell>
          <cell r="AC280">
            <v>0</v>
          </cell>
          <cell r="AD280">
            <v>0</v>
          </cell>
          <cell r="AE280">
            <v>0</v>
          </cell>
          <cell r="AF280">
            <v>0</v>
          </cell>
          <cell r="AG280">
            <v>0</v>
          </cell>
          <cell r="AH280">
            <v>0</v>
          </cell>
        </row>
        <row r="281">
          <cell r="E281">
            <v>0</v>
          </cell>
          <cell r="F281">
            <v>3379477</v>
          </cell>
          <cell r="H281">
            <v>1420748</v>
          </cell>
          <cell r="I281">
            <v>0</v>
          </cell>
          <cell r="J281">
            <v>462022</v>
          </cell>
          <cell r="K281">
            <v>0</v>
          </cell>
          <cell r="L281">
            <v>0</v>
          </cell>
          <cell r="M281">
            <v>0</v>
          </cell>
          <cell r="N281">
            <v>320644</v>
          </cell>
          <cell r="O281">
            <v>0</v>
          </cell>
          <cell r="P281">
            <v>0</v>
          </cell>
          <cell r="Q281">
            <v>0</v>
          </cell>
          <cell r="R281">
            <v>0</v>
          </cell>
          <cell r="S281">
            <v>0</v>
          </cell>
          <cell r="U281">
            <v>0</v>
          </cell>
          <cell r="V281">
            <v>0</v>
          </cell>
          <cell r="X281">
            <v>0</v>
          </cell>
          <cell r="Y281">
            <v>0</v>
          </cell>
          <cell r="Z281">
            <v>0</v>
          </cell>
          <cell r="AA281">
            <v>0</v>
          </cell>
          <cell r="AB281">
            <v>0</v>
          </cell>
          <cell r="AC281">
            <v>0</v>
          </cell>
          <cell r="AD281">
            <v>0</v>
          </cell>
          <cell r="AE281">
            <v>0</v>
          </cell>
          <cell r="AF281">
            <v>0</v>
          </cell>
          <cell r="AG281">
            <v>0</v>
          </cell>
          <cell r="AH281">
            <v>0</v>
          </cell>
        </row>
        <row r="282">
          <cell r="E282">
            <v>0</v>
          </cell>
          <cell r="F282">
            <v>3797367.15</v>
          </cell>
          <cell r="H282">
            <v>2056710</v>
          </cell>
          <cell r="I282">
            <v>0</v>
          </cell>
          <cell r="J282">
            <v>809843</v>
          </cell>
          <cell r="K282">
            <v>0</v>
          </cell>
          <cell r="L282">
            <v>53818</v>
          </cell>
          <cell r="M282">
            <v>16322</v>
          </cell>
          <cell r="N282">
            <v>140451</v>
          </cell>
          <cell r="O282">
            <v>46194.35</v>
          </cell>
          <cell r="P282">
            <v>87409.5</v>
          </cell>
          <cell r="Q282">
            <v>0</v>
          </cell>
          <cell r="R282">
            <v>0</v>
          </cell>
          <cell r="S282">
            <v>0</v>
          </cell>
          <cell r="U282">
            <v>0</v>
          </cell>
          <cell r="V282">
            <v>0</v>
          </cell>
          <cell r="X282">
            <v>0</v>
          </cell>
          <cell r="Y282">
            <v>0</v>
          </cell>
          <cell r="Z282">
            <v>0</v>
          </cell>
          <cell r="AA282">
            <v>0</v>
          </cell>
          <cell r="AB282">
            <v>0</v>
          </cell>
          <cell r="AC282">
            <v>0</v>
          </cell>
          <cell r="AD282">
            <v>0</v>
          </cell>
          <cell r="AE282">
            <v>0</v>
          </cell>
          <cell r="AF282">
            <v>0</v>
          </cell>
          <cell r="AG282">
            <v>0</v>
          </cell>
          <cell r="AH282">
            <v>5902</v>
          </cell>
        </row>
        <row r="283">
          <cell r="E283">
            <v>935</v>
          </cell>
          <cell r="F283">
            <v>-14897.490000000005</v>
          </cell>
          <cell r="H283">
            <v>188668</v>
          </cell>
          <cell r="I283">
            <v>0</v>
          </cell>
          <cell r="J283">
            <v>331736</v>
          </cell>
          <cell r="K283">
            <v>0</v>
          </cell>
          <cell r="L283">
            <v>0</v>
          </cell>
          <cell r="M283">
            <v>0</v>
          </cell>
          <cell r="N283">
            <v>0</v>
          </cell>
          <cell r="O283">
            <v>0</v>
          </cell>
          <cell r="P283">
            <v>0</v>
          </cell>
          <cell r="Q283">
            <v>0</v>
          </cell>
          <cell r="R283">
            <v>0</v>
          </cell>
          <cell r="S283">
            <v>0</v>
          </cell>
          <cell r="U283">
            <v>0</v>
          </cell>
          <cell r="V283">
            <v>0</v>
          </cell>
          <cell r="X283">
            <v>1737</v>
          </cell>
          <cell r="Y283">
            <v>14897.49</v>
          </cell>
          <cell r="Z283">
            <v>7302</v>
          </cell>
          <cell r="AA283">
            <v>0</v>
          </cell>
          <cell r="AB283">
            <v>0</v>
          </cell>
          <cell r="AC283">
            <v>0</v>
          </cell>
          <cell r="AD283">
            <v>5568</v>
          </cell>
          <cell r="AE283">
            <v>0</v>
          </cell>
          <cell r="AF283">
            <v>31008.51</v>
          </cell>
          <cell r="AG283">
            <v>81620</v>
          </cell>
          <cell r="AH283">
            <v>0</v>
          </cell>
        </row>
        <row r="284">
          <cell r="E284">
            <v>0</v>
          </cell>
          <cell r="F284">
            <v>1078568</v>
          </cell>
          <cell r="H284">
            <v>359397</v>
          </cell>
          <cell r="I284">
            <v>0</v>
          </cell>
          <cell r="J284">
            <v>515411</v>
          </cell>
          <cell r="K284">
            <v>0</v>
          </cell>
          <cell r="L284">
            <v>0</v>
          </cell>
          <cell r="M284">
            <v>0</v>
          </cell>
          <cell r="N284">
            <v>60936</v>
          </cell>
          <cell r="O284">
            <v>0</v>
          </cell>
          <cell r="P284">
            <v>0</v>
          </cell>
          <cell r="Q284">
            <v>0</v>
          </cell>
          <cell r="R284">
            <v>0</v>
          </cell>
          <cell r="S284">
            <v>0</v>
          </cell>
          <cell r="U284">
            <v>0</v>
          </cell>
          <cell r="V284">
            <v>0</v>
          </cell>
          <cell r="X284">
            <v>0</v>
          </cell>
          <cell r="Y284">
            <v>0</v>
          </cell>
          <cell r="Z284">
            <v>0</v>
          </cell>
          <cell r="AA284">
            <v>0</v>
          </cell>
          <cell r="AB284">
            <v>0</v>
          </cell>
          <cell r="AC284">
            <v>0</v>
          </cell>
          <cell r="AD284">
            <v>0</v>
          </cell>
          <cell r="AE284">
            <v>0</v>
          </cell>
          <cell r="AF284">
            <v>0</v>
          </cell>
          <cell r="AG284">
            <v>0</v>
          </cell>
          <cell r="AH284">
            <v>0</v>
          </cell>
        </row>
        <row r="285">
          <cell r="E285">
            <v>0</v>
          </cell>
          <cell r="F285">
            <v>1218664</v>
          </cell>
          <cell r="H285">
            <v>542716</v>
          </cell>
          <cell r="I285">
            <v>0</v>
          </cell>
          <cell r="J285">
            <v>483270</v>
          </cell>
          <cell r="K285">
            <v>0</v>
          </cell>
          <cell r="L285">
            <v>0</v>
          </cell>
          <cell r="M285">
            <v>0</v>
          </cell>
          <cell r="N285">
            <v>16672</v>
          </cell>
          <cell r="O285">
            <v>0</v>
          </cell>
          <cell r="P285">
            <v>0</v>
          </cell>
          <cell r="Q285">
            <v>0</v>
          </cell>
          <cell r="R285">
            <v>0</v>
          </cell>
          <cell r="S285">
            <v>0</v>
          </cell>
          <cell r="U285">
            <v>0</v>
          </cell>
          <cell r="V285">
            <v>0</v>
          </cell>
          <cell r="X285">
            <v>0</v>
          </cell>
          <cell r="Y285">
            <v>0</v>
          </cell>
          <cell r="Z285">
            <v>0</v>
          </cell>
          <cell r="AA285">
            <v>0</v>
          </cell>
          <cell r="AB285">
            <v>0</v>
          </cell>
          <cell r="AC285">
            <v>0</v>
          </cell>
          <cell r="AD285">
            <v>0</v>
          </cell>
          <cell r="AE285">
            <v>0</v>
          </cell>
          <cell r="AF285">
            <v>0</v>
          </cell>
          <cell r="AG285">
            <v>0</v>
          </cell>
          <cell r="AH285">
            <v>0</v>
          </cell>
        </row>
        <row r="286">
          <cell r="E286">
            <v>0</v>
          </cell>
          <cell r="F286">
            <v>3303095</v>
          </cell>
          <cell r="H286">
            <v>654927</v>
          </cell>
          <cell r="I286">
            <v>30000</v>
          </cell>
          <cell r="J286">
            <v>923539</v>
          </cell>
          <cell r="K286">
            <v>0</v>
          </cell>
          <cell r="L286">
            <v>0</v>
          </cell>
          <cell r="M286">
            <v>0</v>
          </cell>
          <cell r="N286">
            <v>0</v>
          </cell>
          <cell r="O286">
            <v>0</v>
          </cell>
          <cell r="P286">
            <v>0</v>
          </cell>
          <cell r="Q286">
            <v>0</v>
          </cell>
          <cell r="R286">
            <v>0</v>
          </cell>
          <cell r="S286">
            <v>0</v>
          </cell>
          <cell r="U286">
            <v>0</v>
          </cell>
          <cell r="V286">
            <v>0</v>
          </cell>
          <cell r="X286">
            <v>0</v>
          </cell>
          <cell r="Y286">
            <v>0</v>
          </cell>
          <cell r="Z286">
            <v>0</v>
          </cell>
          <cell r="AA286">
            <v>0</v>
          </cell>
          <cell r="AB286">
            <v>0</v>
          </cell>
          <cell r="AC286">
            <v>0</v>
          </cell>
          <cell r="AD286">
            <v>0</v>
          </cell>
          <cell r="AE286">
            <v>0</v>
          </cell>
          <cell r="AF286">
            <v>0</v>
          </cell>
          <cell r="AG286">
            <v>0</v>
          </cell>
          <cell r="AH286">
            <v>0</v>
          </cell>
        </row>
        <row r="287">
          <cell r="E287">
            <v>0</v>
          </cell>
          <cell r="F287">
            <v>509928</v>
          </cell>
          <cell r="H287">
            <v>252042</v>
          </cell>
          <cell r="I287">
            <v>0</v>
          </cell>
          <cell r="J287">
            <v>346763</v>
          </cell>
          <cell r="K287">
            <v>0</v>
          </cell>
          <cell r="L287">
            <v>0</v>
          </cell>
          <cell r="M287">
            <v>0</v>
          </cell>
          <cell r="N287">
            <v>0</v>
          </cell>
          <cell r="O287">
            <v>0</v>
          </cell>
          <cell r="P287">
            <v>0</v>
          </cell>
          <cell r="Q287">
            <v>0</v>
          </cell>
          <cell r="R287">
            <v>0</v>
          </cell>
          <cell r="S287">
            <v>0</v>
          </cell>
          <cell r="U287">
            <v>0</v>
          </cell>
          <cell r="V287">
            <v>0</v>
          </cell>
          <cell r="X287">
            <v>0</v>
          </cell>
          <cell r="Y287">
            <v>0</v>
          </cell>
          <cell r="Z287">
            <v>0</v>
          </cell>
          <cell r="AA287">
            <v>0</v>
          </cell>
          <cell r="AB287">
            <v>0</v>
          </cell>
          <cell r="AC287">
            <v>0</v>
          </cell>
          <cell r="AD287">
            <v>0</v>
          </cell>
          <cell r="AE287">
            <v>0</v>
          </cell>
          <cell r="AF287">
            <v>0</v>
          </cell>
          <cell r="AG287">
            <v>0</v>
          </cell>
          <cell r="AH287">
            <v>0</v>
          </cell>
        </row>
        <row r="288">
          <cell r="E288">
            <v>0</v>
          </cell>
          <cell r="F288">
            <v>3562699.38</v>
          </cell>
          <cell r="H288">
            <v>1460410</v>
          </cell>
          <cell r="I288">
            <v>0</v>
          </cell>
          <cell r="J288">
            <v>1705764</v>
          </cell>
          <cell r="K288">
            <v>0</v>
          </cell>
          <cell r="L288">
            <v>0</v>
          </cell>
          <cell r="M288">
            <v>0</v>
          </cell>
          <cell r="N288">
            <v>517832</v>
          </cell>
          <cell r="O288">
            <v>26026</v>
          </cell>
          <cell r="P288">
            <v>0</v>
          </cell>
          <cell r="Q288">
            <v>8464.62</v>
          </cell>
          <cell r="R288">
            <v>0</v>
          </cell>
          <cell r="S288">
            <v>0</v>
          </cell>
          <cell r="U288">
            <v>0</v>
          </cell>
          <cell r="V288">
            <v>0</v>
          </cell>
          <cell r="X288">
            <v>0</v>
          </cell>
          <cell r="Y288">
            <v>0</v>
          </cell>
          <cell r="Z288">
            <v>0</v>
          </cell>
          <cell r="AA288">
            <v>0</v>
          </cell>
          <cell r="AB288">
            <v>0</v>
          </cell>
          <cell r="AC288">
            <v>0</v>
          </cell>
          <cell r="AD288">
            <v>0</v>
          </cell>
          <cell r="AE288">
            <v>0</v>
          </cell>
          <cell r="AF288">
            <v>0</v>
          </cell>
          <cell r="AG288">
            <v>0</v>
          </cell>
          <cell r="AH288">
            <v>0</v>
          </cell>
        </row>
        <row r="289">
          <cell r="E289">
            <v>0</v>
          </cell>
          <cell r="F289">
            <v>1180762</v>
          </cell>
          <cell r="H289">
            <v>1030008</v>
          </cell>
          <cell r="I289">
            <v>0</v>
          </cell>
          <cell r="J289">
            <v>1010390</v>
          </cell>
          <cell r="K289">
            <v>0</v>
          </cell>
          <cell r="L289">
            <v>0</v>
          </cell>
          <cell r="M289">
            <v>0</v>
          </cell>
          <cell r="N289">
            <v>50662</v>
          </cell>
          <cell r="O289">
            <v>13013</v>
          </cell>
          <cell r="P289">
            <v>0</v>
          </cell>
          <cell r="Q289">
            <v>0</v>
          </cell>
          <cell r="R289">
            <v>0</v>
          </cell>
          <cell r="S289">
            <v>0</v>
          </cell>
          <cell r="U289">
            <v>0</v>
          </cell>
          <cell r="V289">
            <v>0</v>
          </cell>
          <cell r="X289">
            <v>0</v>
          </cell>
          <cell r="Y289">
            <v>0</v>
          </cell>
          <cell r="Z289">
            <v>0</v>
          </cell>
          <cell r="AA289">
            <v>0</v>
          </cell>
          <cell r="AB289">
            <v>0</v>
          </cell>
          <cell r="AC289">
            <v>0</v>
          </cell>
          <cell r="AD289">
            <v>0</v>
          </cell>
          <cell r="AE289">
            <v>0</v>
          </cell>
          <cell r="AF289">
            <v>0</v>
          </cell>
          <cell r="AG289">
            <v>0</v>
          </cell>
          <cell r="AH289">
            <v>0</v>
          </cell>
        </row>
        <row r="290">
          <cell r="E290">
            <v>0</v>
          </cell>
          <cell r="F290">
            <v>4133617.8</v>
          </cell>
          <cell r="H290">
            <v>1370462</v>
          </cell>
          <cell r="I290">
            <v>0</v>
          </cell>
          <cell r="J290">
            <v>1488358</v>
          </cell>
          <cell r="K290">
            <v>0</v>
          </cell>
          <cell r="L290">
            <v>0</v>
          </cell>
          <cell r="M290">
            <v>0</v>
          </cell>
          <cell r="N290">
            <v>443183.2</v>
          </cell>
          <cell r="O290">
            <v>272255</v>
          </cell>
          <cell r="P290">
            <v>0</v>
          </cell>
          <cell r="Q290">
            <v>0</v>
          </cell>
          <cell r="R290">
            <v>0</v>
          </cell>
          <cell r="S290">
            <v>0</v>
          </cell>
          <cell r="U290">
            <v>0</v>
          </cell>
          <cell r="V290">
            <v>0</v>
          </cell>
          <cell r="X290">
            <v>0</v>
          </cell>
          <cell r="Y290">
            <v>0</v>
          </cell>
          <cell r="Z290">
            <v>0</v>
          </cell>
          <cell r="AA290">
            <v>0</v>
          </cell>
          <cell r="AB290">
            <v>0</v>
          </cell>
          <cell r="AC290">
            <v>0</v>
          </cell>
          <cell r="AD290">
            <v>0</v>
          </cell>
          <cell r="AE290">
            <v>0</v>
          </cell>
          <cell r="AF290">
            <v>0</v>
          </cell>
          <cell r="AG290">
            <v>0</v>
          </cell>
          <cell r="AH290">
            <v>0</v>
          </cell>
        </row>
        <row r="291">
          <cell r="E291">
            <v>0</v>
          </cell>
          <cell r="F291">
            <v>4179424.7800000003</v>
          </cell>
          <cell r="H291">
            <v>1536238</v>
          </cell>
          <cell r="I291">
            <v>0</v>
          </cell>
          <cell r="J291">
            <v>1761294</v>
          </cell>
          <cell r="K291">
            <v>0</v>
          </cell>
          <cell r="L291">
            <v>0</v>
          </cell>
          <cell r="M291">
            <v>0</v>
          </cell>
          <cell r="N291">
            <v>282673.6</v>
          </cell>
          <cell r="O291">
            <v>13013</v>
          </cell>
          <cell r="P291">
            <v>0</v>
          </cell>
          <cell r="Q291">
            <v>8464.62</v>
          </cell>
          <cell r="R291">
            <v>0</v>
          </cell>
          <cell r="S291">
            <v>0</v>
          </cell>
          <cell r="U291">
            <v>0</v>
          </cell>
          <cell r="V291">
            <v>0</v>
          </cell>
          <cell r="X291">
            <v>0</v>
          </cell>
          <cell r="Y291">
            <v>0</v>
          </cell>
          <cell r="Z291">
            <v>0</v>
          </cell>
          <cell r="AA291">
            <v>0</v>
          </cell>
          <cell r="AB291">
            <v>0</v>
          </cell>
          <cell r="AC291">
            <v>0</v>
          </cell>
          <cell r="AD291">
            <v>0</v>
          </cell>
          <cell r="AE291">
            <v>0</v>
          </cell>
          <cell r="AF291">
            <v>0</v>
          </cell>
          <cell r="AG291">
            <v>0</v>
          </cell>
          <cell r="AH291">
            <v>0</v>
          </cell>
        </row>
        <row r="292">
          <cell r="E292">
            <v>0</v>
          </cell>
          <cell r="F292">
            <v>953135</v>
          </cell>
          <cell r="H292">
            <v>481491</v>
          </cell>
          <cell r="I292">
            <v>0</v>
          </cell>
          <cell r="J292">
            <v>271263</v>
          </cell>
          <cell r="K292">
            <v>0</v>
          </cell>
          <cell r="L292">
            <v>0</v>
          </cell>
          <cell r="M292">
            <v>0</v>
          </cell>
          <cell r="N292">
            <v>0</v>
          </cell>
          <cell r="O292">
            <v>0</v>
          </cell>
          <cell r="P292">
            <v>0</v>
          </cell>
          <cell r="Q292">
            <v>0</v>
          </cell>
          <cell r="R292">
            <v>0</v>
          </cell>
          <cell r="S292">
            <v>0</v>
          </cell>
          <cell r="U292">
            <v>0</v>
          </cell>
          <cell r="V292">
            <v>0</v>
          </cell>
          <cell r="X292">
            <v>0</v>
          </cell>
          <cell r="Y292">
            <v>0</v>
          </cell>
          <cell r="Z292">
            <v>0</v>
          </cell>
          <cell r="AA292">
            <v>0</v>
          </cell>
          <cell r="AB292">
            <v>0</v>
          </cell>
          <cell r="AC292">
            <v>0</v>
          </cell>
          <cell r="AD292">
            <v>0</v>
          </cell>
          <cell r="AE292">
            <v>0</v>
          </cell>
          <cell r="AF292">
            <v>0</v>
          </cell>
          <cell r="AG292">
            <v>0</v>
          </cell>
          <cell r="AH292">
            <v>0</v>
          </cell>
        </row>
        <row r="293">
          <cell r="E293">
            <v>0</v>
          </cell>
          <cell r="F293">
            <v>1896785.76</v>
          </cell>
          <cell r="H293">
            <v>932008</v>
          </cell>
          <cell r="I293">
            <v>0</v>
          </cell>
          <cell r="J293">
            <v>1050675</v>
          </cell>
          <cell r="K293">
            <v>0</v>
          </cell>
          <cell r="L293">
            <v>0</v>
          </cell>
          <cell r="M293">
            <v>0</v>
          </cell>
          <cell r="N293">
            <v>0</v>
          </cell>
          <cell r="O293">
            <v>0</v>
          </cell>
          <cell r="P293">
            <v>0</v>
          </cell>
          <cell r="Q293">
            <v>16929.24</v>
          </cell>
          <cell r="R293">
            <v>0</v>
          </cell>
          <cell r="S293">
            <v>0</v>
          </cell>
          <cell r="U293">
            <v>0</v>
          </cell>
          <cell r="V293">
            <v>0</v>
          </cell>
          <cell r="X293">
            <v>0</v>
          </cell>
          <cell r="Y293">
            <v>0</v>
          </cell>
          <cell r="Z293">
            <v>0</v>
          </cell>
          <cell r="AA293">
            <v>0</v>
          </cell>
          <cell r="AB293">
            <v>0</v>
          </cell>
          <cell r="AC293">
            <v>0</v>
          </cell>
          <cell r="AD293">
            <v>0</v>
          </cell>
          <cell r="AE293">
            <v>0</v>
          </cell>
          <cell r="AF293">
            <v>0</v>
          </cell>
          <cell r="AG293">
            <v>0</v>
          </cell>
          <cell r="AH293">
            <v>0</v>
          </cell>
        </row>
        <row r="294">
          <cell r="E294">
            <v>0</v>
          </cell>
          <cell r="F294">
            <v>2756197.38</v>
          </cell>
          <cell r="H294">
            <v>719995</v>
          </cell>
          <cell r="I294">
            <v>0</v>
          </cell>
          <cell r="J294">
            <v>375819</v>
          </cell>
          <cell r="K294">
            <v>0</v>
          </cell>
          <cell r="L294">
            <v>0</v>
          </cell>
          <cell r="M294">
            <v>0</v>
          </cell>
          <cell r="N294">
            <v>16672</v>
          </cell>
          <cell r="O294">
            <v>0</v>
          </cell>
          <cell r="P294">
            <v>0</v>
          </cell>
          <cell r="Q294">
            <v>8464.62</v>
          </cell>
          <cell r="R294">
            <v>0</v>
          </cell>
          <cell r="S294">
            <v>0</v>
          </cell>
          <cell r="U294">
            <v>0</v>
          </cell>
          <cell r="V294">
            <v>0</v>
          </cell>
          <cell r="X294">
            <v>0</v>
          </cell>
          <cell r="Y294">
            <v>0</v>
          </cell>
          <cell r="Z294">
            <v>0</v>
          </cell>
          <cell r="AA294">
            <v>0</v>
          </cell>
          <cell r="AB294">
            <v>0</v>
          </cell>
          <cell r="AC294">
            <v>0</v>
          </cell>
          <cell r="AD294">
            <v>0</v>
          </cell>
          <cell r="AE294">
            <v>0</v>
          </cell>
          <cell r="AF294">
            <v>0</v>
          </cell>
          <cell r="AG294">
            <v>0</v>
          </cell>
          <cell r="AH294">
            <v>0</v>
          </cell>
        </row>
        <row r="295">
          <cell r="E295">
            <v>0</v>
          </cell>
          <cell r="F295">
            <v>1654110.38</v>
          </cell>
          <cell r="H295">
            <v>986931</v>
          </cell>
          <cell r="I295">
            <v>0</v>
          </cell>
          <cell r="J295">
            <v>212960</v>
          </cell>
          <cell r="K295">
            <v>0</v>
          </cell>
          <cell r="L295">
            <v>0</v>
          </cell>
          <cell r="M295">
            <v>0</v>
          </cell>
          <cell r="N295">
            <v>0</v>
          </cell>
          <cell r="O295">
            <v>0</v>
          </cell>
          <cell r="P295">
            <v>0</v>
          </cell>
          <cell r="Q295">
            <v>8464.62</v>
          </cell>
          <cell r="R295">
            <v>0</v>
          </cell>
          <cell r="S295">
            <v>0</v>
          </cell>
          <cell r="U295">
            <v>0</v>
          </cell>
          <cell r="V295">
            <v>0</v>
          </cell>
          <cell r="X295">
            <v>0</v>
          </cell>
          <cell r="Y295">
            <v>0</v>
          </cell>
          <cell r="Z295">
            <v>0</v>
          </cell>
          <cell r="AA295">
            <v>0</v>
          </cell>
          <cell r="AB295">
            <v>0</v>
          </cell>
          <cell r="AC295">
            <v>0</v>
          </cell>
          <cell r="AD295">
            <v>0</v>
          </cell>
          <cell r="AE295">
            <v>0</v>
          </cell>
          <cell r="AF295">
            <v>0</v>
          </cell>
          <cell r="AG295">
            <v>0</v>
          </cell>
          <cell r="AH295">
            <v>0</v>
          </cell>
        </row>
        <row r="296">
          <cell r="E296">
            <v>27961</v>
          </cell>
          <cell r="F296">
            <v>272923</v>
          </cell>
          <cell r="H296">
            <v>408730</v>
          </cell>
          <cell r="I296">
            <v>0</v>
          </cell>
          <cell r="J296">
            <v>736224</v>
          </cell>
          <cell r="K296">
            <v>0</v>
          </cell>
          <cell r="L296">
            <v>0</v>
          </cell>
          <cell r="M296">
            <v>0</v>
          </cell>
          <cell r="N296">
            <v>0</v>
          </cell>
          <cell r="O296">
            <v>0</v>
          </cell>
          <cell r="P296">
            <v>0</v>
          </cell>
          <cell r="Q296">
            <v>0</v>
          </cell>
          <cell r="R296">
            <v>0</v>
          </cell>
          <cell r="S296">
            <v>0</v>
          </cell>
          <cell r="U296">
            <v>0</v>
          </cell>
          <cell r="V296">
            <v>0</v>
          </cell>
          <cell r="X296">
            <v>0</v>
          </cell>
          <cell r="Y296">
            <v>0</v>
          </cell>
          <cell r="Z296">
            <v>0</v>
          </cell>
          <cell r="AA296">
            <v>0</v>
          </cell>
          <cell r="AB296">
            <v>0</v>
          </cell>
          <cell r="AC296">
            <v>0</v>
          </cell>
          <cell r="AD296">
            <v>0</v>
          </cell>
          <cell r="AE296">
            <v>0</v>
          </cell>
          <cell r="AF296">
            <v>0</v>
          </cell>
          <cell r="AG296">
            <v>0</v>
          </cell>
          <cell r="AH296">
            <v>0</v>
          </cell>
        </row>
        <row r="297">
          <cell r="E297">
            <v>0</v>
          </cell>
          <cell r="F297">
            <v>2611227</v>
          </cell>
          <cell r="H297">
            <v>359240</v>
          </cell>
          <cell r="I297">
            <v>0</v>
          </cell>
          <cell r="J297">
            <v>842872</v>
          </cell>
          <cell r="K297">
            <v>0</v>
          </cell>
          <cell r="L297">
            <v>0</v>
          </cell>
          <cell r="M297">
            <v>0</v>
          </cell>
          <cell r="N297">
            <v>0</v>
          </cell>
          <cell r="O297">
            <v>0</v>
          </cell>
          <cell r="P297">
            <v>0</v>
          </cell>
          <cell r="Q297">
            <v>0</v>
          </cell>
          <cell r="R297">
            <v>0</v>
          </cell>
          <cell r="S297">
            <v>0</v>
          </cell>
          <cell r="U297">
            <v>0</v>
          </cell>
          <cell r="V297">
            <v>0</v>
          </cell>
          <cell r="X297">
            <v>0</v>
          </cell>
          <cell r="Y297">
            <v>0</v>
          </cell>
          <cell r="Z297">
            <v>0</v>
          </cell>
          <cell r="AA297">
            <v>0</v>
          </cell>
          <cell r="AB297">
            <v>0</v>
          </cell>
          <cell r="AC297">
            <v>0</v>
          </cell>
          <cell r="AD297">
            <v>0</v>
          </cell>
          <cell r="AE297">
            <v>0</v>
          </cell>
          <cell r="AF297">
            <v>0</v>
          </cell>
          <cell r="AG297">
            <v>0</v>
          </cell>
          <cell r="AH297">
            <v>0</v>
          </cell>
        </row>
        <row r="298">
          <cell r="E298">
            <v>30040</v>
          </cell>
          <cell r="F298">
            <v>29111.379999999997</v>
          </cell>
          <cell r="H298">
            <v>219850</v>
          </cell>
          <cell r="I298">
            <v>0</v>
          </cell>
          <cell r="J298">
            <v>508463</v>
          </cell>
          <cell r="K298">
            <v>0</v>
          </cell>
          <cell r="L298">
            <v>0</v>
          </cell>
          <cell r="M298">
            <v>0</v>
          </cell>
          <cell r="N298">
            <v>17964</v>
          </cell>
          <cell r="O298">
            <v>0</v>
          </cell>
          <cell r="P298">
            <v>0</v>
          </cell>
          <cell r="Q298">
            <v>8464.62</v>
          </cell>
          <cell r="R298">
            <v>0</v>
          </cell>
          <cell r="S298">
            <v>71545</v>
          </cell>
          <cell r="U298">
            <v>0</v>
          </cell>
          <cell r="V298">
            <v>0</v>
          </cell>
          <cell r="X298">
            <v>0</v>
          </cell>
          <cell r="Y298">
            <v>0</v>
          </cell>
          <cell r="Z298">
            <v>0</v>
          </cell>
          <cell r="AA298">
            <v>0</v>
          </cell>
          <cell r="AB298">
            <v>0</v>
          </cell>
          <cell r="AC298">
            <v>0</v>
          </cell>
          <cell r="AD298">
            <v>0</v>
          </cell>
          <cell r="AE298">
            <v>0</v>
          </cell>
          <cell r="AF298">
            <v>0</v>
          </cell>
          <cell r="AG298">
            <v>0</v>
          </cell>
          <cell r="AH298">
            <v>0</v>
          </cell>
        </row>
        <row r="299">
          <cell r="E299">
            <v>0</v>
          </cell>
          <cell r="F299">
            <v>7593389.08</v>
          </cell>
          <cell r="H299">
            <v>1947417</v>
          </cell>
          <cell r="I299">
            <v>0</v>
          </cell>
          <cell r="J299">
            <v>3169906</v>
          </cell>
          <cell r="K299">
            <v>0</v>
          </cell>
          <cell r="L299">
            <v>0</v>
          </cell>
          <cell r="M299">
            <v>0</v>
          </cell>
          <cell r="N299">
            <v>431189.8</v>
          </cell>
          <cell r="O299">
            <v>26026</v>
          </cell>
          <cell r="P299">
            <v>289831.5</v>
          </cell>
          <cell r="Q299">
            <v>8464.62</v>
          </cell>
          <cell r="R299">
            <v>0</v>
          </cell>
          <cell r="S299">
            <v>0</v>
          </cell>
          <cell r="U299">
            <v>0</v>
          </cell>
          <cell r="V299">
            <v>0</v>
          </cell>
          <cell r="X299">
            <v>0</v>
          </cell>
          <cell r="Y299">
            <v>0</v>
          </cell>
          <cell r="Z299">
            <v>0</v>
          </cell>
          <cell r="AA299">
            <v>0</v>
          </cell>
          <cell r="AB299">
            <v>0</v>
          </cell>
          <cell r="AC299">
            <v>0</v>
          </cell>
          <cell r="AD299">
            <v>0</v>
          </cell>
          <cell r="AE299">
            <v>0</v>
          </cell>
          <cell r="AF299">
            <v>0</v>
          </cell>
          <cell r="AG299">
            <v>0</v>
          </cell>
          <cell r="AH299">
            <v>0</v>
          </cell>
        </row>
        <row r="300">
          <cell r="E300">
            <v>0</v>
          </cell>
          <cell r="F300">
            <v>12677144.51</v>
          </cell>
          <cell r="H300">
            <v>243068</v>
          </cell>
          <cell r="I300">
            <v>0</v>
          </cell>
          <cell r="J300">
            <v>14871762</v>
          </cell>
          <cell r="K300">
            <v>103074</v>
          </cell>
          <cell r="L300">
            <v>0</v>
          </cell>
          <cell r="M300">
            <v>8161</v>
          </cell>
          <cell r="N300">
            <v>27364538.06</v>
          </cell>
          <cell r="O300">
            <v>1106457.71</v>
          </cell>
          <cell r="P300">
            <v>0</v>
          </cell>
          <cell r="Q300">
            <v>50787.72</v>
          </cell>
          <cell r="R300">
            <v>0</v>
          </cell>
          <cell r="S300">
            <v>0</v>
          </cell>
          <cell r="U300">
            <v>0</v>
          </cell>
          <cell r="V300">
            <v>1119026</v>
          </cell>
          <cell r="X300">
            <v>0</v>
          </cell>
          <cell r="Y300">
            <v>0</v>
          </cell>
          <cell r="Z300">
            <v>0</v>
          </cell>
          <cell r="AA300">
            <v>0</v>
          </cell>
          <cell r="AB300">
            <v>0</v>
          </cell>
          <cell r="AC300">
            <v>0</v>
          </cell>
          <cell r="AD300">
            <v>0</v>
          </cell>
          <cell r="AE300">
            <v>0</v>
          </cell>
          <cell r="AF300">
            <v>0</v>
          </cell>
          <cell r="AG300">
            <v>0</v>
          </cell>
          <cell r="AH300">
            <v>0</v>
          </cell>
        </row>
        <row r="301">
          <cell r="E301">
            <v>219865</v>
          </cell>
          <cell r="F301">
            <v>1067143</v>
          </cell>
          <cell r="H301">
            <v>1181094</v>
          </cell>
          <cell r="I301">
            <v>26116</v>
          </cell>
          <cell r="J301">
            <v>774548</v>
          </cell>
          <cell r="K301">
            <v>33583</v>
          </cell>
          <cell r="L301">
            <v>0</v>
          </cell>
          <cell r="M301">
            <v>0</v>
          </cell>
          <cell r="N301">
            <v>8336</v>
          </cell>
          <cell r="O301">
            <v>0</v>
          </cell>
          <cell r="P301">
            <v>0</v>
          </cell>
          <cell r="Q301">
            <v>0</v>
          </cell>
          <cell r="R301">
            <v>0</v>
          </cell>
          <cell r="S301">
            <v>0</v>
          </cell>
          <cell r="U301">
            <v>0</v>
          </cell>
          <cell r="V301">
            <v>0</v>
          </cell>
          <cell r="X301">
            <v>0</v>
          </cell>
          <cell r="Y301">
            <v>0</v>
          </cell>
          <cell r="Z301">
            <v>0</v>
          </cell>
          <cell r="AA301">
            <v>0</v>
          </cell>
          <cell r="AB301">
            <v>0</v>
          </cell>
          <cell r="AC301">
            <v>0</v>
          </cell>
          <cell r="AD301">
            <v>0</v>
          </cell>
          <cell r="AE301">
            <v>0</v>
          </cell>
          <cell r="AF301">
            <v>0</v>
          </cell>
          <cell r="AG301">
            <v>0</v>
          </cell>
          <cell r="AH301">
            <v>0</v>
          </cell>
        </row>
        <row r="302">
          <cell r="E302">
            <v>0</v>
          </cell>
          <cell r="F302">
            <v>1556678.2799999998</v>
          </cell>
          <cell r="H302">
            <v>712463</v>
          </cell>
          <cell r="I302">
            <v>0</v>
          </cell>
          <cell r="J302">
            <v>463890</v>
          </cell>
          <cell r="K302">
            <v>0</v>
          </cell>
          <cell r="L302">
            <v>0</v>
          </cell>
          <cell r="M302">
            <v>0</v>
          </cell>
          <cell r="N302">
            <v>181057.6</v>
          </cell>
          <cell r="O302">
            <v>36837.5</v>
          </cell>
          <cell r="P302">
            <v>0</v>
          </cell>
          <cell r="Q302">
            <v>8464.62</v>
          </cell>
          <cell r="R302">
            <v>10540</v>
          </cell>
          <cell r="S302">
            <v>0</v>
          </cell>
          <cell r="U302">
            <v>0</v>
          </cell>
          <cell r="V302">
            <v>0</v>
          </cell>
          <cell r="X302">
            <v>0</v>
          </cell>
          <cell r="Y302">
            <v>0</v>
          </cell>
          <cell r="Z302">
            <v>0</v>
          </cell>
          <cell r="AA302">
            <v>0</v>
          </cell>
          <cell r="AB302">
            <v>0</v>
          </cell>
          <cell r="AC302">
            <v>0</v>
          </cell>
          <cell r="AD302">
            <v>0</v>
          </cell>
          <cell r="AE302">
            <v>0</v>
          </cell>
          <cell r="AF302">
            <v>0</v>
          </cell>
          <cell r="AG302">
            <v>0</v>
          </cell>
          <cell r="AH302">
            <v>0</v>
          </cell>
        </row>
        <row r="303">
          <cell r="E303">
            <v>0</v>
          </cell>
          <cell r="F303">
            <v>714119</v>
          </cell>
          <cell r="H303">
            <v>523682</v>
          </cell>
          <cell r="I303">
            <v>0</v>
          </cell>
          <cell r="J303">
            <v>1115895</v>
          </cell>
          <cell r="K303">
            <v>0</v>
          </cell>
          <cell r="L303">
            <v>0</v>
          </cell>
          <cell r="M303">
            <v>0</v>
          </cell>
          <cell r="N303">
            <v>26946</v>
          </cell>
          <cell r="O303">
            <v>0</v>
          </cell>
          <cell r="P303">
            <v>0</v>
          </cell>
          <cell r="Q303">
            <v>0</v>
          </cell>
          <cell r="R303">
            <v>0</v>
          </cell>
          <cell r="S303">
            <v>0</v>
          </cell>
          <cell r="U303">
            <v>0</v>
          </cell>
          <cell r="V303">
            <v>0</v>
          </cell>
          <cell r="X303">
            <v>0</v>
          </cell>
          <cell r="Y303">
            <v>0</v>
          </cell>
          <cell r="Z303">
            <v>0</v>
          </cell>
          <cell r="AA303">
            <v>0</v>
          </cell>
          <cell r="AB303">
            <v>0</v>
          </cell>
          <cell r="AC303">
            <v>0</v>
          </cell>
          <cell r="AD303">
            <v>0</v>
          </cell>
          <cell r="AE303">
            <v>0</v>
          </cell>
          <cell r="AF303">
            <v>0</v>
          </cell>
          <cell r="AG303">
            <v>0</v>
          </cell>
          <cell r="AH303">
            <v>0</v>
          </cell>
        </row>
        <row r="304">
          <cell r="E304">
            <v>262013</v>
          </cell>
          <cell r="F304">
            <v>1154521.18</v>
          </cell>
          <cell r="H304">
            <v>1073458</v>
          </cell>
          <cell r="I304">
            <v>0</v>
          </cell>
          <cell r="J304">
            <v>169433</v>
          </cell>
          <cell r="K304">
            <v>0</v>
          </cell>
          <cell r="L304">
            <v>0</v>
          </cell>
          <cell r="M304">
            <v>0</v>
          </cell>
          <cell r="N304">
            <v>50016</v>
          </cell>
          <cell r="O304">
            <v>13488.82</v>
          </cell>
          <cell r="P304">
            <v>0</v>
          </cell>
          <cell r="Q304">
            <v>0</v>
          </cell>
          <cell r="R304">
            <v>0</v>
          </cell>
          <cell r="S304">
            <v>0</v>
          </cell>
          <cell r="U304">
            <v>0</v>
          </cell>
          <cell r="V304">
            <v>0</v>
          </cell>
          <cell r="X304">
            <v>0</v>
          </cell>
          <cell r="Y304">
            <v>0</v>
          </cell>
          <cell r="Z304">
            <v>0</v>
          </cell>
          <cell r="AA304">
            <v>0</v>
          </cell>
          <cell r="AB304">
            <v>0</v>
          </cell>
          <cell r="AC304">
            <v>0</v>
          </cell>
          <cell r="AD304">
            <v>0</v>
          </cell>
          <cell r="AE304">
            <v>0</v>
          </cell>
          <cell r="AF304">
            <v>0</v>
          </cell>
          <cell r="AG304">
            <v>0</v>
          </cell>
          <cell r="AH304">
            <v>0</v>
          </cell>
        </row>
        <row r="305">
          <cell r="E305">
            <v>0</v>
          </cell>
          <cell r="F305">
            <v>5733017.76</v>
          </cell>
          <cell r="H305">
            <v>1308071</v>
          </cell>
          <cell r="I305">
            <v>0</v>
          </cell>
          <cell r="J305">
            <v>1543316</v>
          </cell>
          <cell r="K305">
            <v>0</v>
          </cell>
          <cell r="L305">
            <v>0</v>
          </cell>
          <cell r="M305">
            <v>0</v>
          </cell>
          <cell r="N305">
            <v>340192</v>
          </cell>
          <cell r="O305">
            <v>13013</v>
          </cell>
          <cell r="P305">
            <v>0</v>
          </cell>
          <cell r="Q305">
            <v>16929.24</v>
          </cell>
          <cell r="R305">
            <v>0</v>
          </cell>
          <cell r="S305">
            <v>0</v>
          </cell>
          <cell r="U305">
            <v>0</v>
          </cell>
          <cell r="V305">
            <v>0</v>
          </cell>
          <cell r="X305">
            <v>0</v>
          </cell>
          <cell r="Y305">
            <v>0</v>
          </cell>
          <cell r="Z305">
            <v>0</v>
          </cell>
          <cell r="AA305">
            <v>0</v>
          </cell>
          <cell r="AB305">
            <v>0</v>
          </cell>
          <cell r="AC305">
            <v>0</v>
          </cell>
          <cell r="AD305">
            <v>0</v>
          </cell>
          <cell r="AE305">
            <v>0</v>
          </cell>
          <cell r="AF305">
            <v>0</v>
          </cell>
          <cell r="AG305">
            <v>0</v>
          </cell>
          <cell r="AH305">
            <v>0</v>
          </cell>
        </row>
        <row r="306">
          <cell r="E306">
            <v>0</v>
          </cell>
          <cell r="F306">
            <v>728009</v>
          </cell>
          <cell r="H306">
            <v>580663</v>
          </cell>
          <cell r="I306">
            <v>0</v>
          </cell>
          <cell r="J306">
            <v>1110807</v>
          </cell>
          <cell r="K306">
            <v>0</v>
          </cell>
          <cell r="L306">
            <v>0</v>
          </cell>
          <cell r="M306">
            <v>0</v>
          </cell>
          <cell r="N306">
            <v>315215</v>
          </cell>
          <cell r="O306">
            <v>0</v>
          </cell>
          <cell r="P306">
            <v>0</v>
          </cell>
          <cell r="Q306">
            <v>0</v>
          </cell>
          <cell r="R306">
            <v>11119</v>
          </cell>
          <cell r="S306">
            <v>0</v>
          </cell>
          <cell r="U306">
            <v>0</v>
          </cell>
          <cell r="V306">
            <v>0</v>
          </cell>
          <cell r="X306">
            <v>0</v>
          </cell>
          <cell r="Y306">
            <v>0</v>
          </cell>
          <cell r="Z306">
            <v>0</v>
          </cell>
          <cell r="AA306">
            <v>0</v>
          </cell>
          <cell r="AB306">
            <v>0</v>
          </cell>
          <cell r="AC306">
            <v>0</v>
          </cell>
          <cell r="AD306">
            <v>0</v>
          </cell>
          <cell r="AE306">
            <v>0</v>
          </cell>
          <cell r="AF306">
            <v>0</v>
          </cell>
          <cell r="AG306">
            <v>0</v>
          </cell>
          <cell r="AH306">
            <v>0</v>
          </cell>
        </row>
        <row r="307">
          <cell r="E307">
            <v>649847</v>
          </cell>
          <cell r="F307">
            <v>881589</v>
          </cell>
          <cell r="H307">
            <v>403434</v>
          </cell>
          <cell r="I307">
            <v>0</v>
          </cell>
          <cell r="J307">
            <v>1203242</v>
          </cell>
          <cell r="K307">
            <v>27132</v>
          </cell>
          <cell r="L307">
            <v>0</v>
          </cell>
          <cell r="M307">
            <v>0</v>
          </cell>
          <cell r="N307">
            <v>34636</v>
          </cell>
          <cell r="O307">
            <v>0</v>
          </cell>
          <cell r="P307">
            <v>0</v>
          </cell>
          <cell r="Q307">
            <v>0</v>
          </cell>
          <cell r="R307">
            <v>0</v>
          </cell>
          <cell r="S307">
            <v>0</v>
          </cell>
          <cell r="U307">
            <v>0</v>
          </cell>
          <cell r="V307">
            <v>0</v>
          </cell>
          <cell r="X307">
            <v>0</v>
          </cell>
          <cell r="Y307">
            <v>0</v>
          </cell>
          <cell r="Z307">
            <v>0</v>
          </cell>
          <cell r="AA307">
            <v>0</v>
          </cell>
          <cell r="AB307">
            <v>0</v>
          </cell>
          <cell r="AC307">
            <v>0</v>
          </cell>
          <cell r="AD307">
            <v>0</v>
          </cell>
          <cell r="AE307">
            <v>0</v>
          </cell>
          <cell r="AF307">
            <v>0</v>
          </cell>
          <cell r="AG307">
            <v>0</v>
          </cell>
          <cell r="AH307">
            <v>0</v>
          </cell>
        </row>
        <row r="308">
          <cell r="E308">
            <v>0</v>
          </cell>
          <cell r="F308">
            <v>1082062</v>
          </cell>
          <cell r="H308">
            <v>454154</v>
          </cell>
          <cell r="I308">
            <v>0</v>
          </cell>
          <cell r="J308">
            <v>506594</v>
          </cell>
          <cell r="K308">
            <v>0</v>
          </cell>
          <cell r="L308">
            <v>0</v>
          </cell>
          <cell r="M308">
            <v>0</v>
          </cell>
          <cell r="N308">
            <v>0</v>
          </cell>
          <cell r="O308">
            <v>0</v>
          </cell>
          <cell r="P308">
            <v>0</v>
          </cell>
          <cell r="Q308">
            <v>0</v>
          </cell>
          <cell r="R308">
            <v>0</v>
          </cell>
          <cell r="S308">
            <v>0</v>
          </cell>
          <cell r="U308">
            <v>0</v>
          </cell>
          <cell r="V308">
            <v>0</v>
          </cell>
          <cell r="X308">
            <v>0</v>
          </cell>
          <cell r="Y308">
            <v>0</v>
          </cell>
          <cell r="Z308">
            <v>0</v>
          </cell>
          <cell r="AA308">
            <v>0</v>
          </cell>
          <cell r="AB308">
            <v>0</v>
          </cell>
          <cell r="AC308">
            <v>0</v>
          </cell>
          <cell r="AD308">
            <v>0</v>
          </cell>
          <cell r="AE308">
            <v>0</v>
          </cell>
          <cell r="AF308">
            <v>0</v>
          </cell>
          <cell r="AG308">
            <v>0</v>
          </cell>
          <cell r="AH308">
            <v>0</v>
          </cell>
        </row>
        <row r="309">
          <cell r="E309">
            <v>0</v>
          </cell>
          <cell r="F309">
            <v>3865865.38</v>
          </cell>
          <cell r="H309">
            <v>1285381</v>
          </cell>
          <cell r="I309">
            <v>0</v>
          </cell>
          <cell r="J309">
            <v>1486841</v>
          </cell>
          <cell r="K309">
            <v>25168</v>
          </cell>
          <cell r="L309">
            <v>0</v>
          </cell>
          <cell r="M309">
            <v>0</v>
          </cell>
          <cell r="N309">
            <v>175056</v>
          </cell>
          <cell r="O309">
            <v>52052</v>
          </cell>
          <cell r="P309">
            <v>0</v>
          </cell>
          <cell r="Q309">
            <v>8464.62</v>
          </cell>
          <cell r="R309">
            <v>0</v>
          </cell>
          <cell r="S309">
            <v>0</v>
          </cell>
          <cell r="U309">
            <v>0</v>
          </cell>
          <cell r="V309">
            <v>0</v>
          </cell>
          <cell r="X309">
            <v>0</v>
          </cell>
          <cell r="Y309">
            <v>0</v>
          </cell>
          <cell r="Z309">
            <v>0</v>
          </cell>
          <cell r="AA309">
            <v>0</v>
          </cell>
          <cell r="AB309">
            <v>0</v>
          </cell>
          <cell r="AC309">
            <v>0</v>
          </cell>
          <cell r="AD309">
            <v>0</v>
          </cell>
          <cell r="AE309">
            <v>0</v>
          </cell>
          <cell r="AF309">
            <v>0</v>
          </cell>
          <cell r="AG309">
            <v>0</v>
          </cell>
          <cell r="AH309">
            <v>0</v>
          </cell>
        </row>
        <row r="310">
          <cell r="E310">
            <v>0</v>
          </cell>
          <cell r="F310">
            <v>1559595</v>
          </cell>
          <cell r="H310">
            <v>622973</v>
          </cell>
          <cell r="I310">
            <v>0</v>
          </cell>
          <cell r="J310">
            <v>2154663</v>
          </cell>
          <cell r="K310">
            <v>0</v>
          </cell>
          <cell r="L310">
            <v>0</v>
          </cell>
          <cell r="M310">
            <v>0</v>
          </cell>
          <cell r="N310">
            <v>175056</v>
          </cell>
          <cell r="O310">
            <v>0</v>
          </cell>
          <cell r="P310">
            <v>0</v>
          </cell>
          <cell r="Q310">
            <v>0</v>
          </cell>
          <cell r="R310">
            <v>0</v>
          </cell>
          <cell r="S310">
            <v>0</v>
          </cell>
          <cell r="U310">
            <v>0</v>
          </cell>
          <cell r="V310">
            <v>0</v>
          </cell>
          <cell r="X310">
            <v>0</v>
          </cell>
          <cell r="Y310">
            <v>0</v>
          </cell>
          <cell r="Z310">
            <v>0</v>
          </cell>
          <cell r="AA310">
            <v>0</v>
          </cell>
          <cell r="AB310">
            <v>0</v>
          </cell>
          <cell r="AC310">
            <v>0</v>
          </cell>
          <cell r="AD310">
            <v>0</v>
          </cell>
          <cell r="AE310">
            <v>0</v>
          </cell>
          <cell r="AF310">
            <v>0</v>
          </cell>
          <cell r="AG310">
            <v>0</v>
          </cell>
          <cell r="AH310">
            <v>0</v>
          </cell>
        </row>
        <row r="311">
          <cell r="E311">
            <v>0</v>
          </cell>
          <cell r="F311">
            <v>886225</v>
          </cell>
          <cell r="H311">
            <v>447456</v>
          </cell>
          <cell r="I311">
            <v>0</v>
          </cell>
          <cell r="J311">
            <v>224213</v>
          </cell>
          <cell r="K311">
            <v>0</v>
          </cell>
          <cell r="L311">
            <v>0</v>
          </cell>
          <cell r="M311">
            <v>0</v>
          </cell>
          <cell r="N311">
            <v>41680</v>
          </cell>
          <cell r="O311">
            <v>0</v>
          </cell>
          <cell r="P311">
            <v>18402</v>
          </cell>
          <cell r="Q311">
            <v>0</v>
          </cell>
          <cell r="R311">
            <v>0</v>
          </cell>
          <cell r="S311">
            <v>0</v>
          </cell>
          <cell r="U311">
            <v>0</v>
          </cell>
          <cell r="V311">
            <v>0</v>
          </cell>
          <cell r="X311">
            <v>0</v>
          </cell>
          <cell r="Y311">
            <v>0</v>
          </cell>
          <cell r="Z311">
            <v>0</v>
          </cell>
          <cell r="AA311">
            <v>0</v>
          </cell>
          <cell r="AB311">
            <v>0</v>
          </cell>
          <cell r="AC311">
            <v>0</v>
          </cell>
          <cell r="AD311">
            <v>0</v>
          </cell>
          <cell r="AE311">
            <v>0</v>
          </cell>
          <cell r="AF311">
            <v>0</v>
          </cell>
          <cell r="AG311">
            <v>0</v>
          </cell>
          <cell r="AH311">
            <v>0</v>
          </cell>
        </row>
        <row r="312">
          <cell r="E312">
            <v>0</v>
          </cell>
          <cell r="F312">
            <v>697981</v>
          </cell>
          <cell r="H312">
            <v>308967</v>
          </cell>
          <cell r="I312">
            <v>0</v>
          </cell>
          <cell r="J312">
            <v>494783</v>
          </cell>
          <cell r="K312">
            <v>0</v>
          </cell>
          <cell r="L312">
            <v>0</v>
          </cell>
          <cell r="M312">
            <v>0</v>
          </cell>
          <cell r="N312">
            <v>0</v>
          </cell>
          <cell r="O312">
            <v>8336</v>
          </cell>
          <cell r="P312">
            <v>0</v>
          </cell>
          <cell r="Q312">
            <v>0</v>
          </cell>
          <cell r="R312">
            <v>10005</v>
          </cell>
          <cell r="S312">
            <v>0</v>
          </cell>
          <cell r="U312">
            <v>0</v>
          </cell>
          <cell r="V312">
            <v>0</v>
          </cell>
          <cell r="X312">
            <v>0</v>
          </cell>
          <cell r="Y312">
            <v>0</v>
          </cell>
          <cell r="Z312">
            <v>0</v>
          </cell>
          <cell r="AA312">
            <v>0</v>
          </cell>
          <cell r="AB312">
            <v>0</v>
          </cell>
          <cell r="AC312">
            <v>0</v>
          </cell>
          <cell r="AD312">
            <v>0</v>
          </cell>
          <cell r="AE312">
            <v>0</v>
          </cell>
          <cell r="AF312">
            <v>0</v>
          </cell>
          <cell r="AG312">
            <v>0</v>
          </cell>
          <cell r="AH312">
            <v>0</v>
          </cell>
        </row>
        <row r="313">
          <cell r="E313">
            <v>0</v>
          </cell>
          <cell r="F313">
            <v>6161951</v>
          </cell>
          <cell r="H313">
            <v>2872200</v>
          </cell>
          <cell r="I313">
            <v>0</v>
          </cell>
          <cell r="J313">
            <v>1002805</v>
          </cell>
          <cell r="K313">
            <v>0</v>
          </cell>
          <cell r="L313">
            <v>0</v>
          </cell>
          <cell r="M313">
            <v>0</v>
          </cell>
          <cell r="N313">
            <v>52600</v>
          </cell>
          <cell r="O313">
            <v>0</v>
          </cell>
          <cell r="P313">
            <v>0</v>
          </cell>
          <cell r="Q313">
            <v>0</v>
          </cell>
          <cell r="R313">
            <v>30074</v>
          </cell>
          <cell r="S313">
            <v>0</v>
          </cell>
          <cell r="U313">
            <v>0</v>
          </cell>
          <cell r="V313">
            <v>0</v>
          </cell>
          <cell r="X313">
            <v>0</v>
          </cell>
          <cell r="Y313">
            <v>0</v>
          </cell>
          <cell r="Z313">
            <v>0</v>
          </cell>
          <cell r="AA313">
            <v>0</v>
          </cell>
          <cell r="AB313">
            <v>0</v>
          </cell>
          <cell r="AC313">
            <v>0</v>
          </cell>
          <cell r="AD313">
            <v>0</v>
          </cell>
          <cell r="AE313">
            <v>0</v>
          </cell>
          <cell r="AF313">
            <v>0</v>
          </cell>
          <cell r="AG313">
            <v>0</v>
          </cell>
          <cell r="AH313">
            <v>0</v>
          </cell>
        </row>
        <row r="314">
          <cell r="E314">
            <v>0</v>
          </cell>
          <cell r="F314">
            <v>7000361</v>
          </cell>
          <cell r="H314">
            <v>1584636</v>
          </cell>
          <cell r="I314">
            <v>0</v>
          </cell>
          <cell r="J314">
            <v>1404100</v>
          </cell>
          <cell r="K314">
            <v>0</v>
          </cell>
          <cell r="L314">
            <v>0</v>
          </cell>
          <cell r="M314">
            <v>0</v>
          </cell>
          <cell r="N314">
            <v>0</v>
          </cell>
          <cell r="O314">
            <v>0</v>
          </cell>
          <cell r="P314">
            <v>0</v>
          </cell>
          <cell r="Q314">
            <v>0</v>
          </cell>
          <cell r="R314">
            <v>20034</v>
          </cell>
          <cell r="S314">
            <v>0</v>
          </cell>
          <cell r="U314">
            <v>0</v>
          </cell>
          <cell r="V314">
            <v>0</v>
          </cell>
          <cell r="X314">
            <v>0</v>
          </cell>
          <cell r="Y314">
            <v>0</v>
          </cell>
          <cell r="Z314">
            <v>0</v>
          </cell>
          <cell r="AA314">
            <v>0</v>
          </cell>
          <cell r="AB314">
            <v>0</v>
          </cell>
          <cell r="AC314">
            <v>0</v>
          </cell>
          <cell r="AD314">
            <v>0</v>
          </cell>
          <cell r="AE314">
            <v>0</v>
          </cell>
          <cell r="AF314">
            <v>0</v>
          </cell>
          <cell r="AG314">
            <v>0</v>
          </cell>
          <cell r="AH314">
            <v>0</v>
          </cell>
        </row>
        <row r="315">
          <cell r="E315">
            <v>0</v>
          </cell>
          <cell r="F315">
            <v>1290551</v>
          </cell>
          <cell r="H315">
            <v>359274</v>
          </cell>
          <cell r="I315">
            <v>0</v>
          </cell>
          <cell r="J315">
            <v>582273</v>
          </cell>
          <cell r="K315">
            <v>0</v>
          </cell>
          <cell r="L315">
            <v>0</v>
          </cell>
          <cell r="M315">
            <v>0</v>
          </cell>
          <cell r="N315">
            <v>0</v>
          </cell>
          <cell r="O315">
            <v>0</v>
          </cell>
          <cell r="P315">
            <v>0</v>
          </cell>
          <cell r="Q315">
            <v>0</v>
          </cell>
          <cell r="R315">
            <v>0</v>
          </cell>
          <cell r="S315">
            <v>0</v>
          </cell>
          <cell r="U315">
            <v>0</v>
          </cell>
          <cell r="V315">
            <v>0</v>
          </cell>
          <cell r="X315">
            <v>0</v>
          </cell>
          <cell r="Y315">
            <v>0</v>
          </cell>
          <cell r="Z315">
            <v>0</v>
          </cell>
          <cell r="AA315">
            <v>0</v>
          </cell>
          <cell r="AB315">
            <v>0</v>
          </cell>
          <cell r="AC315">
            <v>0</v>
          </cell>
          <cell r="AD315">
            <v>0</v>
          </cell>
          <cell r="AE315">
            <v>0</v>
          </cell>
          <cell r="AF315">
            <v>0</v>
          </cell>
          <cell r="AG315">
            <v>0</v>
          </cell>
          <cell r="AH315">
            <v>0</v>
          </cell>
        </row>
        <row r="316">
          <cell r="E316">
            <v>0</v>
          </cell>
          <cell r="F316">
            <v>1432104</v>
          </cell>
          <cell r="H316">
            <v>563054</v>
          </cell>
          <cell r="I316">
            <v>0</v>
          </cell>
          <cell r="J316">
            <v>1102054</v>
          </cell>
          <cell r="K316">
            <v>0</v>
          </cell>
          <cell r="L316">
            <v>0</v>
          </cell>
          <cell r="M316">
            <v>0</v>
          </cell>
          <cell r="N316">
            <v>0</v>
          </cell>
          <cell r="O316">
            <v>0</v>
          </cell>
          <cell r="P316">
            <v>0</v>
          </cell>
          <cell r="Q316">
            <v>0</v>
          </cell>
          <cell r="R316">
            <v>0</v>
          </cell>
          <cell r="S316">
            <v>0</v>
          </cell>
          <cell r="U316">
            <v>0</v>
          </cell>
          <cell r="V316">
            <v>0</v>
          </cell>
          <cell r="X316">
            <v>0</v>
          </cell>
          <cell r="Y316">
            <v>0</v>
          </cell>
          <cell r="Z316">
            <v>0</v>
          </cell>
          <cell r="AA316">
            <v>0</v>
          </cell>
          <cell r="AB316">
            <v>0</v>
          </cell>
          <cell r="AC316">
            <v>0</v>
          </cell>
          <cell r="AD316">
            <v>0</v>
          </cell>
          <cell r="AE316">
            <v>0</v>
          </cell>
          <cell r="AF316">
            <v>0</v>
          </cell>
          <cell r="AG316">
            <v>0</v>
          </cell>
          <cell r="AH316">
            <v>0</v>
          </cell>
        </row>
        <row r="317">
          <cell r="E317">
            <v>0</v>
          </cell>
          <cell r="F317">
            <v>1334903</v>
          </cell>
          <cell r="H317">
            <v>272658</v>
          </cell>
          <cell r="I317">
            <v>0</v>
          </cell>
          <cell r="J317">
            <v>693270</v>
          </cell>
          <cell r="K317">
            <v>0</v>
          </cell>
          <cell r="L317">
            <v>0</v>
          </cell>
          <cell r="M317">
            <v>0</v>
          </cell>
          <cell r="N317">
            <v>0</v>
          </cell>
          <cell r="O317">
            <v>0</v>
          </cell>
          <cell r="P317">
            <v>0</v>
          </cell>
          <cell r="Q317">
            <v>0</v>
          </cell>
          <cell r="R317">
            <v>0</v>
          </cell>
          <cell r="S317">
            <v>0</v>
          </cell>
          <cell r="U317">
            <v>0</v>
          </cell>
          <cell r="V317">
            <v>0</v>
          </cell>
          <cell r="X317">
            <v>0</v>
          </cell>
          <cell r="Y317">
            <v>0</v>
          </cell>
          <cell r="Z317">
            <v>0</v>
          </cell>
          <cell r="AA317">
            <v>0</v>
          </cell>
          <cell r="AB317">
            <v>0</v>
          </cell>
          <cell r="AC317">
            <v>0</v>
          </cell>
          <cell r="AD317">
            <v>0</v>
          </cell>
          <cell r="AE317">
            <v>0</v>
          </cell>
          <cell r="AF317">
            <v>0</v>
          </cell>
          <cell r="AG317">
            <v>0</v>
          </cell>
          <cell r="AH317">
            <v>0</v>
          </cell>
        </row>
        <row r="318">
          <cell r="E318">
            <v>0</v>
          </cell>
          <cell r="F318">
            <v>3172901</v>
          </cell>
          <cell r="H318">
            <v>1656494</v>
          </cell>
          <cell r="I318">
            <v>16106</v>
          </cell>
          <cell r="J318">
            <v>553519</v>
          </cell>
          <cell r="K318">
            <v>60000</v>
          </cell>
          <cell r="L318">
            <v>0</v>
          </cell>
          <cell r="M318">
            <v>0</v>
          </cell>
          <cell r="N318">
            <v>76962</v>
          </cell>
          <cell r="O318">
            <v>42698</v>
          </cell>
          <cell r="P318">
            <v>0</v>
          </cell>
          <cell r="Q318">
            <v>0</v>
          </cell>
          <cell r="R318">
            <v>0</v>
          </cell>
          <cell r="S318">
            <v>0</v>
          </cell>
          <cell r="U318">
            <v>0</v>
          </cell>
          <cell r="V318">
            <v>0</v>
          </cell>
          <cell r="X318">
            <v>0</v>
          </cell>
          <cell r="Y318">
            <v>0</v>
          </cell>
          <cell r="Z318">
            <v>0</v>
          </cell>
          <cell r="AA318">
            <v>0</v>
          </cell>
          <cell r="AB318">
            <v>0</v>
          </cell>
          <cell r="AC318">
            <v>0</v>
          </cell>
          <cell r="AD318">
            <v>0</v>
          </cell>
          <cell r="AE318">
            <v>0</v>
          </cell>
          <cell r="AF318">
            <v>0</v>
          </cell>
          <cell r="AG318">
            <v>0</v>
          </cell>
          <cell r="AH318">
            <v>0</v>
          </cell>
        </row>
        <row r="319">
          <cell r="E319">
            <v>0</v>
          </cell>
          <cell r="F319">
            <v>746088</v>
          </cell>
          <cell r="H319">
            <v>467836</v>
          </cell>
          <cell r="I319">
            <v>0</v>
          </cell>
          <cell r="J319">
            <v>600955</v>
          </cell>
          <cell r="K319">
            <v>0</v>
          </cell>
          <cell r="L319">
            <v>0</v>
          </cell>
          <cell r="M319">
            <v>0</v>
          </cell>
          <cell r="N319">
            <v>117996</v>
          </cell>
          <cell r="O319">
            <v>0</v>
          </cell>
          <cell r="P319">
            <v>0</v>
          </cell>
          <cell r="Q319">
            <v>0</v>
          </cell>
          <cell r="R319">
            <v>0</v>
          </cell>
          <cell r="S319">
            <v>0</v>
          </cell>
          <cell r="U319">
            <v>0</v>
          </cell>
          <cell r="V319">
            <v>0</v>
          </cell>
          <cell r="X319">
            <v>0</v>
          </cell>
          <cell r="Y319">
            <v>0</v>
          </cell>
          <cell r="Z319">
            <v>0</v>
          </cell>
          <cell r="AA319">
            <v>0</v>
          </cell>
          <cell r="AB319">
            <v>0</v>
          </cell>
          <cell r="AC319">
            <v>0</v>
          </cell>
          <cell r="AD319">
            <v>0</v>
          </cell>
          <cell r="AE319">
            <v>0</v>
          </cell>
          <cell r="AF319">
            <v>0</v>
          </cell>
          <cell r="AG319">
            <v>0</v>
          </cell>
          <cell r="AH319">
            <v>0</v>
          </cell>
        </row>
        <row r="320">
          <cell r="E320">
            <v>0</v>
          </cell>
          <cell r="F320">
            <v>1194735</v>
          </cell>
          <cell r="H320">
            <v>333750</v>
          </cell>
          <cell r="I320">
            <v>0</v>
          </cell>
          <cell r="J320">
            <v>760935</v>
          </cell>
          <cell r="K320">
            <v>0</v>
          </cell>
          <cell r="L320">
            <v>0</v>
          </cell>
          <cell r="M320">
            <v>0</v>
          </cell>
          <cell r="N320">
            <v>0</v>
          </cell>
          <cell r="O320">
            <v>0</v>
          </cell>
          <cell r="P320">
            <v>0</v>
          </cell>
          <cell r="Q320">
            <v>0</v>
          </cell>
          <cell r="R320">
            <v>0</v>
          </cell>
          <cell r="S320">
            <v>0</v>
          </cell>
          <cell r="U320">
            <v>0</v>
          </cell>
          <cell r="V320">
            <v>0</v>
          </cell>
          <cell r="X320">
            <v>0</v>
          </cell>
          <cell r="Y320">
            <v>0</v>
          </cell>
          <cell r="Z320">
            <v>0</v>
          </cell>
          <cell r="AA320">
            <v>0</v>
          </cell>
          <cell r="AB320">
            <v>0</v>
          </cell>
          <cell r="AC320">
            <v>0</v>
          </cell>
          <cell r="AD320">
            <v>0</v>
          </cell>
          <cell r="AE320">
            <v>0</v>
          </cell>
          <cell r="AF320">
            <v>0</v>
          </cell>
          <cell r="AG320">
            <v>0</v>
          </cell>
          <cell r="AH320">
            <v>0</v>
          </cell>
        </row>
        <row r="321">
          <cell r="E321">
            <v>0</v>
          </cell>
          <cell r="F321">
            <v>6492511</v>
          </cell>
          <cell r="H321">
            <v>2980466</v>
          </cell>
          <cell r="I321">
            <v>0</v>
          </cell>
          <cell r="J321">
            <v>988571</v>
          </cell>
          <cell r="K321">
            <v>27990</v>
          </cell>
          <cell r="L321">
            <v>0</v>
          </cell>
          <cell r="M321">
            <v>0</v>
          </cell>
          <cell r="N321">
            <v>0</v>
          </cell>
          <cell r="O321">
            <v>0</v>
          </cell>
          <cell r="P321">
            <v>0</v>
          </cell>
          <cell r="Q321">
            <v>0</v>
          </cell>
          <cell r="R321">
            <v>0</v>
          </cell>
          <cell r="S321">
            <v>0</v>
          </cell>
          <cell r="U321">
            <v>0</v>
          </cell>
          <cell r="V321">
            <v>0</v>
          </cell>
          <cell r="X321">
            <v>0</v>
          </cell>
          <cell r="Y321">
            <v>0</v>
          </cell>
          <cell r="Z321">
            <v>0</v>
          </cell>
          <cell r="AA321">
            <v>0</v>
          </cell>
          <cell r="AB321">
            <v>0</v>
          </cell>
          <cell r="AC321">
            <v>0</v>
          </cell>
          <cell r="AD321">
            <v>0</v>
          </cell>
          <cell r="AE321">
            <v>0</v>
          </cell>
          <cell r="AF321">
            <v>0</v>
          </cell>
          <cell r="AG321">
            <v>0</v>
          </cell>
          <cell r="AH321">
            <v>0</v>
          </cell>
        </row>
        <row r="322">
          <cell r="E322">
            <v>0</v>
          </cell>
          <cell r="F322">
            <v>1731629</v>
          </cell>
          <cell r="H322">
            <v>1317106</v>
          </cell>
          <cell r="I322">
            <v>0</v>
          </cell>
          <cell r="J322">
            <v>1505896</v>
          </cell>
          <cell r="K322">
            <v>0</v>
          </cell>
          <cell r="L322">
            <v>0</v>
          </cell>
          <cell r="M322">
            <v>0</v>
          </cell>
          <cell r="N322">
            <v>119288</v>
          </cell>
          <cell r="O322">
            <v>0</v>
          </cell>
          <cell r="P322">
            <v>0</v>
          </cell>
          <cell r="Q322">
            <v>0</v>
          </cell>
          <cell r="R322">
            <v>0</v>
          </cell>
          <cell r="S322">
            <v>0</v>
          </cell>
          <cell r="U322">
            <v>0</v>
          </cell>
          <cell r="V322">
            <v>0</v>
          </cell>
          <cell r="X322">
            <v>0</v>
          </cell>
          <cell r="Y322">
            <v>0</v>
          </cell>
          <cell r="Z322">
            <v>0</v>
          </cell>
          <cell r="AA322">
            <v>0</v>
          </cell>
          <cell r="AB322">
            <v>0</v>
          </cell>
          <cell r="AC322">
            <v>0</v>
          </cell>
          <cell r="AD322">
            <v>0</v>
          </cell>
          <cell r="AE322">
            <v>0</v>
          </cell>
          <cell r="AF322">
            <v>0</v>
          </cell>
          <cell r="AG322">
            <v>0</v>
          </cell>
          <cell r="AH322">
            <v>0</v>
          </cell>
        </row>
        <row r="323">
          <cell r="E323">
            <v>0</v>
          </cell>
          <cell r="F323">
            <v>3544075.1</v>
          </cell>
          <cell r="H323">
            <v>3769566</v>
          </cell>
          <cell r="I323">
            <v>131933</v>
          </cell>
          <cell r="J323">
            <v>1358972</v>
          </cell>
          <cell r="K323">
            <v>0</v>
          </cell>
          <cell r="L323">
            <v>25663</v>
          </cell>
          <cell r="M323">
            <v>0</v>
          </cell>
          <cell r="N323">
            <v>372801.9</v>
          </cell>
          <cell r="O323">
            <v>13013</v>
          </cell>
          <cell r="P323">
            <v>0</v>
          </cell>
          <cell r="Q323">
            <v>0</v>
          </cell>
          <cell r="R323">
            <v>0</v>
          </cell>
          <cell r="S323">
            <v>0</v>
          </cell>
          <cell r="U323">
            <v>47123</v>
          </cell>
          <cell r="V323">
            <v>0</v>
          </cell>
          <cell r="X323">
            <v>0</v>
          </cell>
          <cell r="Y323">
            <v>0</v>
          </cell>
          <cell r="Z323">
            <v>0</v>
          </cell>
          <cell r="AA323">
            <v>0</v>
          </cell>
          <cell r="AB323">
            <v>0</v>
          </cell>
          <cell r="AC323">
            <v>0</v>
          </cell>
          <cell r="AD323">
            <v>0</v>
          </cell>
          <cell r="AE323">
            <v>0</v>
          </cell>
          <cell r="AF323">
            <v>0</v>
          </cell>
          <cell r="AG323">
            <v>0</v>
          </cell>
          <cell r="AH323">
            <v>0</v>
          </cell>
        </row>
        <row r="324">
          <cell r="E324">
            <v>0</v>
          </cell>
          <cell r="F324">
            <v>1765754</v>
          </cell>
          <cell r="H324">
            <v>835869</v>
          </cell>
          <cell r="I324">
            <v>0</v>
          </cell>
          <cell r="J324">
            <v>1508264</v>
          </cell>
          <cell r="K324">
            <v>0</v>
          </cell>
          <cell r="L324">
            <v>0</v>
          </cell>
          <cell r="M324">
            <v>0</v>
          </cell>
          <cell r="N324">
            <v>41680</v>
          </cell>
          <cell r="O324">
            <v>13013</v>
          </cell>
          <cell r="P324">
            <v>0</v>
          </cell>
          <cell r="Q324">
            <v>0</v>
          </cell>
          <cell r="R324">
            <v>10000</v>
          </cell>
          <cell r="S324">
            <v>0</v>
          </cell>
          <cell r="U324">
            <v>0</v>
          </cell>
          <cell r="V324">
            <v>0</v>
          </cell>
          <cell r="X324">
            <v>0</v>
          </cell>
          <cell r="Y324">
            <v>0</v>
          </cell>
          <cell r="Z324">
            <v>0</v>
          </cell>
          <cell r="AA324">
            <v>0</v>
          </cell>
          <cell r="AB324">
            <v>0</v>
          </cell>
          <cell r="AC324">
            <v>0</v>
          </cell>
          <cell r="AD324">
            <v>0</v>
          </cell>
          <cell r="AE324">
            <v>0</v>
          </cell>
          <cell r="AF324">
            <v>0</v>
          </cell>
          <cell r="AG324">
            <v>0</v>
          </cell>
          <cell r="AH324">
            <v>0</v>
          </cell>
        </row>
        <row r="325">
          <cell r="E325">
            <v>0</v>
          </cell>
          <cell r="F325">
            <v>4879794.5</v>
          </cell>
          <cell r="H325">
            <v>1434471</v>
          </cell>
          <cell r="I325">
            <v>30000</v>
          </cell>
          <cell r="J325">
            <v>564380</v>
          </cell>
          <cell r="K325">
            <v>0</v>
          </cell>
          <cell r="L325">
            <v>0</v>
          </cell>
          <cell r="M325">
            <v>0</v>
          </cell>
          <cell r="N325">
            <v>155508</v>
          </cell>
          <cell r="O325">
            <v>45545.5</v>
          </cell>
          <cell r="P325">
            <v>0</v>
          </cell>
          <cell r="Q325">
            <v>0</v>
          </cell>
          <cell r="R325">
            <v>0</v>
          </cell>
          <cell r="S325">
            <v>0</v>
          </cell>
          <cell r="U325">
            <v>0</v>
          </cell>
          <cell r="V325">
            <v>0</v>
          </cell>
          <cell r="X325">
            <v>0</v>
          </cell>
          <cell r="Y325">
            <v>0</v>
          </cell>
          <cell r="Z325">
            <v>0</v>
          </cell>
          <cell r="AA325">
            <v>0</v>
          </cell>
          <cell r="AB325">
            <v>0</v>
          </cell>
          <cell r="AC325">
            <v>0</v>
          </cell>
          <cell r="AD325">
            <v>0</v>
          </cell>
          <cell r="AE325">
            <v>0</v>
          </cell>
          <cell r="AF325">
            <v>0</v>
          </cell>
          <cell r="AG325">
            <v>0</v>
          </cell>
          <cell r="AH325">
            <v>0</v>
          </cell>
        </row>
        <row r="326">
          <cell r="E326">
            <v>0</v>
          </cell>
          <cell r="F326">
            <v>531944.4</v>
          </cell>
          <cell r="H326">
            <v>411367</v>
          </cell>
          <cell r="I326">
            <v>0</v>
          </cell>
          <cell r="J326">
            <v>312798</v>
          </cell>
          <cell r="K326">
            <v>0</v>
          </cell>
          <cell r="L326">
            <v>0</v>
          </cell>
          <cell r="M326">
            <v>0</v>
          </cell>
          <cell r="N326">
            <v>31301.6</v>
          </cell>
          <cell r="O326">
            <v>0</v>
          </cell>
          <cell r="P326">
            <v>0</v>
          </cell>
          <cell r="Q326">
            <v>0</v>
          </cell>
          <cell r="R326">
            <v>0</v>
          </cell>
          <cell r="S326">
            <v>0</v>
          </cell>
          <cell r="U326">
            <v>0</v>
          </cell>
          <cell r="V326">
            <v>0</v>
          </cell>
          <cell r="X326">
            <v>0</v>
          </cell>
          <cell r="Y326">
            <v>0</v>
          </cell>
          <cell r="Z326">
            <v>0</v>
          </cell>
          <cell r="AA326">
            <v>0</v>
          </cell>
          <cell r="AB326">
            <v>0</v>
          </cell>
          <cell r="AC326">
            <v>0</v>
          </cell>
          <cell r="AD326">
            <v>0</v>
          </cell>
          <cell r="AE326">
            <v>0</v>
          </cell>
          <cell r="AF326">
            <v>0</v>
          </cell>
          <cell r="AG326">
            <v>0</v>
          </cell>
          <cell r="AH326">
            <v>0</v>
          </cell>
        </row>
        <row r="327">
          <cell r="E327">
            <v>1955</v>
          </cell>
          <cell r="F327">
            <v>450470</v>
          </cell>
          <cell r="H327">
            <v>1273242</v>
          </cell>
          <cell r="I327">
            <v>0</v>
          </cell>
          <cell r="J327">
            <v>822772</v>
          </cell>
          <cell r="K327">
            <v>0</v>
          </cell>
          <cell r="L327">
            <v>0</v>
          </cell>
          <cell r="M327">
            <v>0</v>
          </cell>
          <cell r="N327">
            <v>17318</v>
          </cell>
          <cell r="O327">
            <v>0</v>
          </cell>
          <cell r="P327">
            <v>0</v>
          </cell>
          <cell r="Q327">
            <v>0</v>
          </cell>
          <cell r="R327">
            <v>0</v>
          </cell>
          <cell r="S327">
            <v>0</v>
          </cell>
          <cell r="U327">
            <v>0</v>
          </cell>
          <cell r="V327">
            <v>0</v>
          </cell>
          <cell r="X327">
            <v>3632</v>
          </cell>
          <cell r="Y327">
            <v>0</v>
          </cell>
          <cell r="Z327">
            <v>0</v>
          </cell>
          <cell r="AA327">
            <v>0</v>
          </cell>
          <cell r="AB327">
            <v>0</v>
          </cell>
          <cell r="AC327">
            <v>0</v>
          </cell>
          <cell r="AD327">
            <v>0</v>
          </cell>
          <cell r="AE327">
            <v>0</v>
          </cell>
          <cell r="AF327">
            <v>0</v>
          </cell>
          <cell r="AG327">
            <v>11731</v>
          </cell>
          <cell r="AH327">
            <v>0</v>
          </cell>
        </row>
        <row r="328">
          <cell r="E328">
            <v>0</v>
          </cell>
          <cell r="F328">
            <v>4977702.88</v>
          </cell>
          <cell r="H328">
            <v>656594</v>
          </cell>
          <cell r="I328">
            <v>0</v>
          </cell>
          <cell r="J328">
            <v>1681132</v>
          </cell>
          <cell r="K328">
            <v>0</v>
          </cell>
          <cell r="L328">
            <v>0</v>
          </cell>
          <cell r="M328">
            <v>0</v>
          </cell>
          <cell r="N328">
            <v>287623</v>
          </cell>
          <cell r="O328">
            <v>45545.5</v>
          </cell>
          <cell r="P328">
            <v>18402</v>
          </cell>
          <cell r="Q328">
            <v>8464.62</v>
          </cell>
          <cell r="R328">
            <v>0</v>
          </cell>
          <cell r="S328">
            <v>0</v>
          </cell>
          <cell r="U328">
            <v>0</v>
          </cell>
          <cell r="V328">
            <v>0</v>
          </cell>
          <cell r="X328">
            <v>0</v>
          </cell>
          <cell r="Y328">
            <v>0</v>
          </cell>
          <cell r="Z328">
            <v>0</v>
          </cell>
          <cell r="AA328">
            <v>0</v>
          </cell>
          <cell r="AB328">
            <v>0</v>
          </cell>
          <cell r="AC328">
            <v>0</v>
          </cell>
          <cell r="AD328">
            <v>0</v>
          </cell>
          <cell r="AE328">
            <v>0</v>
          </cell>
          <cell r="AF328">
            <v>0</v>
          </cell>
          <cell r="AG328">
            <v>0</v>
          </cell>
          <cell r="AH328">
            <v>0</v>
          </cell>
        </row>
        <row r="329">
          <cell r="E329">
            <v>0</v>
          </cell>
          <cell r="F329">
            <v>782278</v>
          </cell>
          <cell r="H329">
            <v>249530</v>
          </cell>
          <cell r="I329">
            <v>0</v>
          </cell>
          <cell r="J329">
            <v>221802</v>
          </cell>
          <cell r="K329">
            <v>30000</v>
          </cell>
          <cell r="L329">
            <v>0</v>
          </cell>
          <cell r="M329">
            <v>0</v>
          </cell>
          <cell r="N329">
            <v>0</v>
          </cell>
          <cell r="O329">
            <v>0</v>
          </cell>
          <cell r="P329">
            <v>0</v>
          </cell>
          <cell r="Q329">
            <v>0</v>
          </cell>
          <cell r="R329">
            <v>0</v>
          </cell>
          <cell r="S329">
            <v>0</v>
          </cell>
          <cell r="U329">
            <v>0</v>
          </cell>
          <cell r="V329">
            <v>0</v>
          </cell>
          <cell r="X329">
            <v>0</v>
          </cell>
          <cell r="Y329">
            <v>0</v>
          </cell>
          <cell r="Z329">
            <v>0</v>
          </cell>
          <cell r="AA329">
            <v>0</v>
          </cell>
          <cell r="AB329">
            <v>0</v>
          </cell>
          <cell r="AC329">
            <v>0</v>
          </cell>
          <cell r="AD329">
            <v>0</v>
          </cell>
          <cell r="AE329">
            <v>0</v>
          </cell>
          <cell r="AF329">
            <v>0</v>
          </cell>
          <cell r="AG329">
            <v>0</v>
          </cell>
          <cell r="AH329">
            <v>0</v>
          </cell>
        </row>
        <row r="330">
          <cell r="E330">
            <v>0</v>
          </cell>
          <cell r="F330">
            <v>4512854</v>
          </cell>
          <cell r="H330">
            <v>1900131</v>
          </cell>
          <cell r="I330">
            <v>0</v>
          </cell>
          <cell r="J330">
            <v>1841546</v>
          </cell>
          <cell r="K330">
            <v>0</v>
          </cell>
          <cell r="L330">
            <v>0</v>
          </cell>
          <cell r="M330">
            <v>0</v>
          </cell>
          <cell r="N330">
            <v>1130059</v>
          </cell>
          <cell r="O330">
            <v>107763</v>
          </cell>
          <cell r="P330">
            <v>0</v>
          </cell>
          <cell r="Q330">
            <v>0</v>
          </cell>
          <cell r="R330">
            <v>0</v>
          </cell>
          <cell r="S330">
            <v>0</v>
          </cell>
          <cell r="U330">
            <v>0</v>
          </cell>
          <cell r="V330">
            <v>0</v>
          </cell>
          <cell r="X330">
            <v>0</v>
          </cell>
          <cell r="Y330">
            <v>0</v>
          </cell>
          <cell r="Z330">
            <v>0</v>
          </cell>
          <cell r="AA330">
            <v>0</v>
          </cell>
          <cell r="AB330">
            <v>0</v>
          </cell>
          <cell r="AC330">
            <v>0</v>
          </cell>
          <cell r="AD330">
            <v>0</v>
          </cell>
          <cell r="AE330">
            <v>0</v>
          </cell>
          <cell r="AF330">
            <v>0</v>
          </cell>
          <cell r="AG330">
            <v>0</v>
          </cell>
          <cell r="AH330">
            <v>0</v>
          </cell>
        </row>
        <row r="331">
          <cell r="E331">
            <v>0</v>
          </cell>
          <cell r="F331">
            <v>21427171.38</v>
          </cell>
          <cell r="H331">
            <v>1839591</v>
          </cell>
          <cell r="I331">
            <v>0</v>
          </cell>
          <cell r="J331">
            <v>4630436</v>
          </cell>
          <cell r="K331">
            <v>0</v>
          </cell>
          <cell r="L331">
            <v>13013</v>
          </cell>
          <cell r="M331">
            <v>0</v>
          </cell>
          <cell r="N331">
            <v>3645527</v>
          </cell>
          <cell r="O331">
            <v>644955</v>
          </cell>
          <cell r="P331">
            <v>0</v>
          </cell>
          <cell r="Q331">
            <v>8464.62</v>
          </cell>
          <cell r="R331">
            <v>0</v>
          </cell>
          <cell r="S331">
            <v>0</v>
          </cell>
          <cell r="U331">
            <v>0</v>
          </cell>
          <cell r="V331">
            <v>0</v>
          </cell>
          <cell r="X331">
            <v>0</v>
          </cell>
          <cell r="Y331">
            <v>0</v>
          </cell>
          <cell r="Z331">
            <v>0</v>
          </cell>
          <cell r="AA331">
            <v>0</v>
          </cell>
          <cell r="AB331">
            <v>0</v>
          </cell>
          <cell r="AC331">
            <v>0</v>
          </cell>
          <cell r="AD331">
            <v>0</v>
          </cell>
          <cell r="AE331">
            <v>0</v>
          </cell>
          <cell r="AF331">
            <v>0</v>
          </cell>
          <cell r="AG331">
            <v>0</v>
          </cell>
          <cell r="AH331">
            <v>0</v>
          </cell>
        </row>
        <row r="332">
          <cell r="E332">
            <v>0</v>
          </cell>
          <cell r="F332">
            <v>3088317</v>
          </cell>
          <cell r="H332">
            <v>1764018</v>
          </cell>
          <cell r="I332">
            <v>0</v>
          </cell>
          <cell r="J332">
            <v>2252272</v>
          </cell>
          <cell r="K332">
            <v>0</v>
          </cell>
          <cell r="L332">
            <v>0</v>
          </cell>
          <cell r="M332">
            <v>0</v>
          </cell>
          <cell r="N332">
            <v>235992</v>
          </cell>
          <cell r="O332">
            <v>73401</v>
          </cell>
          <cell r="P332">
            <v>0</v>
          </cell>
          <cell r="Q332">
            <v>0</v>
          </cell>
          <cell r="R332">
            <v>0</v>
          </cell>
          <cell r="S332">
            <v>0</v>
          </cell>
          <cell r="U332">
            <v>0</v>
          </cell>
          <cell r="V332">
            <v>0</v>
          </cell>
          <cell r="X332">
            <v>0</v>
          </cell>
          <cell r="Y332">
            <v>0</v>
          </cell>
          <cell r="Z332">
            <v>0</v>
          </cell>
          <cell r="AA332">
            <v>0</v>
          </cell>
          <cell r="AB332">
            <v>0</v>
          </cell>
          <cell r="AC332">
            <v>0</v>
          </cell>
          <cell r="AD332">
            <v>0</v>
          </cell>
          <cell r="AE332">
            <v>0</v>
          </cell>
          <cell r="AF332">
            <v>0</v>
          </cell>
          <cell r="AG332">
            <v>0</v>
          </cell>
          <cell r="AH332">
            <v>0</v>
          </cell>
        </row>
        <row r="333">
          <cell r="E333">
            <v>25003</v>
          </cell>
          <cell r="F333">
            <v>1314682</v>
          </cell>
          <cell r="H333">
            <v>808565</v>
          </cell>
          <cell r="I333">
            <v>0</v>
          </cell>
          <cell r="J333">
            <v>451180</v>
          </cell>
          <cell r="K333">
            <v>0</v>
          </cell>
          <cell r="L333">
            <v>0</v>
          </cell>
          <cell r="M333">
            <v>0</v>
          </cell>
          <cell r="N333">
            <v>62520</v>
          </cell>
          <cell r="O333">
            <v>0</v>
          </cell>
          <cell r="P333">
            <v>0</v>
          </cell>
          <cell r="Q333">
            <v>0</v>
          </cell>
          <cell r="R333">
            <v>0</v>
          </cell>
          <cell r="S333">
            <v>0</v>
          </cell>
          <cell r="U333">
            <v>0</v>
          </cell>
          <cell r="V333">
            <v>0</v>
          </cell>
          <cell r="X333">
            <v>0</v>
          </cell>
          <cell r="Y333">
            <v>0</v>
          </cell>
          <cell r="Z333">
            <v>0</v>
          </cell>
          <cell r="AA333">
            <v>0</v>
          </cell>
          <cell r="AB333">
            <v>0</v>
          </cell>
          <cell r="AC333">
            <v>0</v>
          </cell>
          <cell r="AD333">
            <v>0</v>
          </cell>
          <cell r="AE333">
            <v>0</v>
          </cell>
          <cell r="AF333">
            <v>0</v>
          </cell>
          <cell r="AG333">
            <v>0</v>
          </cell>
          <cell r="AH333">
            <v>0</v>
          </cell>
        </row>
        <row r="334">
          <cell r="E334">
            <v>0</v>
          </cell>
          <cell r="F334">
            <v>1854664.5</v>
          </cell>
          <cell r="H334">
            <v>716226</v>
          </cell>
          <cell r="I334">
            <v>0</v>
          </cell>
          <cell r="J334">
            <v>681266</v>
          </cell>
          <cell r="K334">
            <v>0</v>
          </cell>
          <cell r="L334">
            <v>0</v>
          </cell>
          <cell r="M334">
            <v>0</v>
          </cell>
          <cell r="N334">
            <v>87528</v>
          </cell>
          <cell r="O334">
            <v>19519.5</v>
          </cell>
          <cell r="P334">
            <v>0</v>
          </cell>
          <cell r="Q334">
            <v>0</v>
          </cell>
          <cell r="R334">
            <v>0</v>
          </cell>
          <cell r="S334">
            <v>0</v>
          </cell>
          <cell r="U334">
            <v>0</v>
          </cell>
          <cell r="V334">
            <v>0</v>
          </cell>
          <cell r="X334">
            <v>0</v>
          </cell>
          <cell r="Y334">
            <v>0</v>
          </cell>
          <cell r="Z334">
            <v>0</v>
          </cell>
          <cell r="AA334">
            <v>0</v>
          </cell>
          <cell r="AB334">
            <v>0</v>
          </cell>
          <cell r="AC334">
            <v>0</v>
          </cell>
          <cell r="AD334">
            <v>0</v>
          </cell>
          <cell r="AE334">
            <v>0</v>
          </cell>
          <cell r="AF334">
            <v>0</v>
          </cell>
          <cell r="AG334">
            <v>0</v>
          </cell>
          <cell r="AH334">
            <v>0</v>
          </cell>
        </row>
        <row r="335">
          <cell r="E335">
            <v>0</v>
          </cell>
          <cell r="F335">
            <v>3533366.5</v>
          </cell>
          <cell r="H335">
            <v>1458844</v>
          </cell>
          <cell r="I335">
            <v>0</v>
          </cell>
          <cell r="J335">
            <v>265342</v>
          </cell>
          <cell r="K335">
            <v>0</v>
          </cell>
          <cell r="L335">
            <v>34187</v>
          </cell>
          <cell r="M335">
            <v>0</v>
          </cell>
          <cell r="N335">
            <v>44679</v>
          </cell>
          <cell r="O335">
            <v>92920.5</v>
          </cell>
          <cell r="P335">
            <v>0</v>
          </cell>
          <cell r="Q335">
            <v>0</v>
          </cell>
          <cell r="R335">
            <v>24248</v>
          </cell>
          <cell r="S335">
            <v>0</v>
          </cell>
          <cell r="U335">
            <v>381610</v>
          </cell>
          <cell r="V335">
            <v>0</v>
          </cell>
          <cell r="X335">
            <v>0</v>
          </cell>
          <cell r="Y335">
            <v>0</v>
          </cell>
          <cell r="Z335">
            <v>0</v>
          </cell>
          <cell r="AA335">
            <v>0</v>
          </cell>
          <cell r="AB335">
            <v>0</v>
          </cell>
          <cell r="AC335">
            <v>0</v>
          </cell>
          <cell r="AD335">
            <v>0</v>
          </cell>
          <cell r="AE335">
            <v>0</v>
          </cell>
          <cell r="AF335">
            <v>0</v>
          </cell>
          <cell r="AG335">
            <v>0</v>
          </cell>
          <cell r="AH335">
            <v>0</v>
          </cell>
        </row>
        <row r="336">
          <cell r="E336">
            <v>0</v>
          </cell>
          <cell r="F336">
            <v>753122</v>
          </cell>
          <cell r="H336">
            <v>171881</v>
          </cell>
          <cell r="I336">
            <v>0</v>
          </cell>
          <cell r="J336">
            <v>359497</v>
          </cell>
          <cell r="K336">
            <v>0</v>
          </cell>
          <cell r="L336">
            <v>0</v>
          </cell>
          <cell r="M336">
            <v>0</v>
          </cell>
          <cell r="N336">
            <v>0</v>
          </cell>
          <cell r="O336">
            <v>0</v>
          </cell>
          <cell r="P336">
            <v>0</v>
          </cell>
          <cell r="Q336">
            <v>0</v>
          </cell>
          <cell r="R336">
            <v>0</v>
          </cell>
          <cell r="S336">
            <v>0</v>
          </cell>
          <cell r="U336">
            <v>0</v>
          </cell>
          <cell r="V336">
            <v>0</v>
          </cell>
          <cell r="X336">
            <v>0</v>
          </cell>
          <cell r="Y336">
            <v>0</v>
          </cell>
          <cell r="Z336">
            <v>0</v>
          </cell>
          <cell r="AA336">
            <v>0</v>
          </cell>
          <cell r="AB336">
            <v>0</v>
          </cell>
          <cell r="AC336">
            <v>0</v>
          </cell>
          <cell r="AD336">
            <v>0</v>
          </cell>
          <cell r="AE336">
            <v>0</v>
          </cell>
          <cell r="AF336">
            <v>0</v>
          </cell>
          <cell r="AG336">
            <v>0</v>
          </cell>
          <cell r="AH336">
            <v>0</v>
          </cell>
        </row>
        <row r="337">
          <cell r="E337">
            <v>0</v>
          </cell>
          <cell r="F337">
            <v>1159982</v>
          </cell>
          <cell r="H337">
            <v>788984</v>
          </cell>
          <cell r="I337">
            <v>13044</v>
          </cell>
          <cell r="J337">
            <v>526506</v>
          </cell>
          <cell r="K337">
            <v>40580</v>
          </cell>
          <cell r="L337">
            <v>0</v>
          </cell>
          <cell r="M337">
            <v>0</v>
          </cell>
          <cell r="N337">
            <v>8336</v>
          </cell>
          <cell r="O337">
            <v>0</v>
          </cell>
          <cell r="P337">
            <v>0</v>
          </cell>
          <cell r="Q337">
            <v>0</v>
          </cell>
          <cell r="R337">
            <v>0</v>
          </cell>
          <cell r="S337">
            <v>0</v>
          </cell>
          <cell r="U337">
            <v>0</v>
          </cell>
          <cell r="V337">
            <v>0</v>
          </cell>
          <cell r="X337">
            <v>0</v>
          </cell>
          <cell r="Y337">
            <v>0</v>
          </cell>
          <cell r="Z337">
            <v>0</v>
          </cell>
          <cell r="AA337">
            <v>0</v>
          </cell>
          <cell r="AB337">
            <v>0</v>
          </cell>
          <cell r="AC337">
            <v>0</v>
          </cell>
          <cell r="AD337">
            <v>0</v>
          </cell>
          <cell r="AE337">
            <v>0</v>
          </cell>
          <cell r="AF337">
            <v>0</v>
          </cell>
          <cell r="AG337">
            <v>0</v>
          </cell>
          <cell r="AH337">
            <v>0</v>
          </cell>
        </row>
        <row r="338">
          <cell r="E338">
            <v>0</v>
          </cell>
          <cell r="F338">
            <v>0</v>
          </cell>
          <cell r="H338">
            <v>601611</v>
          </cell>
          <cell r="I338">
            <v>0</v>
          </cell>
          <cell r="J338">
            <v>946145</v>
          </cell>
          <cell r="K338">
            <v>0</v>
          </cell>
          <cell r="L338">
            <v>0</v>
          </cell>
          <cell r="M338">
            <v>0</v>
          </cell>
          <cell r="N338">
            <v>0</v>
          </cell>
          <cell r="O338">
            <v>0</v>
          </cell>
          <cell r="P338">
            <v>0</v>
          </cell>
          <cell r="Q338">
            <v>0</v>
          </cell>
          <cell r="R338">
            <v>21869</v>
          </cell>
          <cell r="S338">
            <v>36551</v>
          </cell>
          <cell r="U338">
            <v>0</v>
          </cell>
          <cell r="V338">
            <v>0</v>
          </cell>
          <cell r="X338">
            <v>0</v>
          </cell>
          <cell r="Y338">
            <v>0</v>
          </cell>
          <cell r="Z338">
            <v>0</v>
          </cell>
          <cell r="AA338">
            <v>0</v>
          </cell>
          <cell r="AB338">
            <v>0</v>
          </cell>
          <cell r="AC338">
            <v>0</v>
          </cell>
          <cell r="AD338">
            <v>0</v>
          </cell>
          <cell r="AE338">
            <v>0</v>
          </cell>
          <cell r="AF338">
            <v>23909</v>
          </cell>
          <cell r="AG338">
            <v>0</v>
          </cell>
          <cell r="AH338">
            <v>0</v>
          </cell>
        </row>
        <row r="339">
          <cell r="E339">
            <v>0</v>
          </cell>
          <cell r="F339">
            <v>8447267</v>
          </cell>
          <cell r="H339">
            <v>4272531</v>
          </cell>
          <cell r="I339">
            <v>0</v>
          </cell>
          <cell r="J339">
            <v>848772</v>
          </cell>
          <cell r="K339">
            <v>30000</v>
          </cell>
          <cell r="L339">
            <v>0</v>
          </cell>
          <cell r="M339">
            <v>0</v>
          </cell>
          <cell r="N339">
            <v>68626</v>
          </cell>
          <cell r="O339">
            <v>0</v>
          </cell>
          <cell r="P339">
            <v>9201</v>
          </cell>
          <cell r="Q339">
            <v>0</v>
          </cell>
          <cell r="R339">
            <v>0</v>
          </cell>
          <cell r="S339">
            <v>0</v>
          </cell>
          <cell r="U339">
            <v>0</v>
          </cell>
          <cell r="V339">
            <v>0</v>
          </cell>
          <cell r="X339">
            <v>0</v>
          </cell>
          <cell r="Y339">
            <v>0</v>
          </cell>
          <cell r="Z339">
            <v>0</v>
          </cell>
          <cell r="AA339">
            <v>0</v>
          </cell>
          <cell r="AB339">
            <v>0</v>
          </cell>
          <cell r="AC339">
            <v>0</v>
          </cell>
          <cell r="AD339">
            <v>0</v>
          </cell>
          <cell r="AE339">
            <v>0</v>
          </cell>
          <cell r="AF339">
            <v>0</v>
          </cell>
          <cell r="AG339">
            <v>0</v>
          </cell>
          <cell r="AH339">
            <v>0</v>
          </cell>
        </row>
        <row r="340">
          <cell r="E340">
            <v>0</v>
          </cell>
          <cell r="F340">
            <v>386744</v>
          </cell>
          <cell r="H340">
            <v>302425</v>
          </cell>
          <cell r="I340">
            <v>0</v>
          </cell>
          <cell r="J340">
            <v>449449</v>
          </cell>
          <cell r="K340">
            <v>0</v>
          </cell>
          <cell r="L340">
            <v>0</v>
          </cell>
          <cell r="M340">
            <v>0</v>
          </cell>
          <cell r="N340">
            <v>0</v>
          </cell>
          <cell r="O340">
            <v>0</v>
          </cell>
          <cell r="P340">
            <v>0</v>
          </cell>
          <cell r="Q340">
            <v>0</v>
          </cell>
          <cell r="R340">
            <v>12450</v>
          </cell>
          <cell r="S340">
            <v>0</v>
          </cell>
          <cell r="U340">
            <v>0</v>
          </cell>
          <cell r="V340">
            <v>0</v>
          </cell>
          <cell r="X340">
            <v>0</v>
          </cell>
          <cell r="Y340">
            <v>0</v>
          </cell>
          <cell r="Z340">
            <v>0</v>
          </cell>
          <cell r="AA340">
            <v>0</v>
          </cell>
          <cell r="AB340">
            <v>0</v>
          </cell>
          <cell r="AC340">
            <v>0</v>
          </cell>
          <cell r="AD340">
            <v>0</v>
          </cell>
          <cell r="AE340">
            <v>0</v>
          </cell>
          <cell r="AF340">
            <v>0</v>
          </cell>
          <cell r="AG340">
            <v>0</v>
          </cell>
          <cell r="AH340">
            <v>0</v>
          </cell>
        </row>
        <row r="341">
          <cell r="E341">
            <v>0</v>
          </cell>
          <cell r="F341">
            <v>3074694</v>
          </cell>
          <cell r="H341">
            <v>1057769</v>
          </cell>
          <cell r="I341">
            <v>0</v>
          </cell>
          <cell r="J341">
            <v>1136809</v>
          </cell>
          <cell r="K341">
            <v>0</v>
          </cell>
          <cell r="L341">
            <v>0</v>
          </cell>
          <cell r="M341">
            <v>0</v>
          </cell>
          <cell r="N341">
            <v>33990</v>
          </cell>
          <cell r="O341">
            <v>0</v>
          </cell>
          <cell r="P341">
            <v>0</v>
          </cell>
          <cell r="Q341">
            <v>0</v>
          </cell>
          <cell r="R341">
            <v>0</v>
          </cell>
          <cell r="S341">
            <v>0</v>
          </cell>
          <cell r="U341">
            <v>0</v>
          </cell>
          <cell r="V341">
            <v>0</v>
          </cell>
          <cell r="X341">
            <v>0</v>
          </cell>
          <cell r="Y341">
            <v>0</v>
          </cell>
          <cell r="Z341">
            <v>0</v>
          </cell>
          <cell r="AA341">
            <v>0</v>
          </cell>
          <cell r="AB341">
            <v>0</v>
          </cell>
          <cell r="AC341">
            <v>0</v>
          </cell>
          <cell r="AD341">
            <v>0</v>
          </cell>
          <cell r="AE341">
            <v>0</v>
          </cell>
          <cell r="AF341">
            <v>0</v>
          </cell>
          <cell r="AG341">
            <v>0</v>
          </cell>
          <cell r="AH341">
            <v>0</v>
          </cell>
        </row>
        <row r="342">
          <cell r="E342">
            <v>0</v>
          </cell>
          <cell r="F342">
            <v>7783292.5</v>
          </cell>
          <cell r="H342">
            <v>2915518</v>
          </cell>
          <cell r="I342">
            <v>0</v>
          </cell>
          <cell r="J342">
            <v>2778461</v>
          </cell>
          <cell r="K342">
            <v>60000</v>
          </cell>
          <cell r="L342">
            <v>16322</v>
          </cell>
          <cell r="M342">
            <v>29335</v>
          </cell>
          <cell r="N342">
            <v>841835.5</v>
          </cell>
          <cell r="O342">
            <v>13013</v>
          </cell>
          <cell r="P342">
            <v>0</v>
          </cell>
          <cell r="Q342">
            <v>0</v>
          </cell>
          <cell r="R342">
            <v>32555</v>
          </cell>
          <cell r="S342">
            <v>0</v>
          </cell>
          <cell r="U342">
            <v>37571</v>
          </cell>
          <cell r="V342">
            <v>0</v>
          </cell>
          <cell r="X342">
            <v>0</v>
          </cell>
          <cell r="Y342">
            <v>0</v>
          </cell>
          <cell r="Z342">
            <v>0</v>
          </cell>
          <cell r="AA342">
            <v>0</v>
          </cell>
          <cell r="AB342">
            <v>0</v>
          </cell>
          <cell r="AC342">
            <v>0</v>
          </cell>
          <cell r="AD342">
            <v>0</v>
          </cell>
          <cell r="AE342">
            <v>0</v>
          </cell>
          <cell r="AF342">
            <v>0</v>
          </cell>
          <cell r="AG342">
            <v>0</v>
          </cell>
          <cell r="AH342">
            <v>0</v>
          </cell>
        </row>
        <row r="343">
          <cell r="E343">
            <v>10618</v>
          </cell>
          <cell r="F343">
            <v>-19662.619999999995</v>
          </cell>
          <cell r="H343">
            <v>315339</v>
          </cell>
          <cell r="I343">
            <v>18674</v>
          </cell>
          <cell r="J343">
            <v>422744</v>
          </cell>
          <cell r="K343">
            <v>0</v>
          </cell>
          <cell r="L343">
            <v>0</v>
          </cell>
          <cell r="M343">
            <v>0</v>
          </cell>
          <cell r="N343">
            <v>0</v>
          </cell>
          <cell r="O343">
            <v>0</v>
          </cell>
          <cell r="P343">
            <v>0</v>
          </cell>
          <cell r="Q343">
            <v>8464.62</v>
          </cell>
          <cell r="R343">
            <v>0</v>
          </cell>
          <cell r="S343">
            <v>0</v>
          </cell>
          <cell r="U343">
            <v>0</v>
          </cell>
          <cell r="V343">
            <v>0</v>
          </cell>
          <cell r="X343">
            <v>17982</v>
          </cell>
          <cell r="Y343">
            <v>988.62</v>
          </cell>
          <cell r="Z343">
            <v>17995</v>
          </cell>
          <cell r="AA343">
            <v>0</v>
          </cell>
          <cell r="AB343">
            <v>0</v>
          </cell>
          <cell r="AC343">
            <v>0</v>
          </cell>
          <cell r="AD343">
            <v>9958</v>
          </cell>
          <cell r="AE343">
            <v>0</v>
          </cell>
          <cell r="AF343">
            <v>39654</v>
          </cell>
          <cell r="AG343">
            <v>0</v>
          </cell>
          <cell r="AH343">
            <v>0</v>
          </cell>
        </row>
        <row r="344">
          <cell r="E344">
            <v>0</v>
          </cell>
          <cell r="F344">
            <v>294911</v>
          </cell>
          <cell r="H344">
            <v>908858</v>
          </cell>
          <cell r="I344">
            <v>0</v>
          </cell>
          <cell r="J344">
            <v>1331080</v>
          </cell>
          <cell r="K344">
            <v>0</v>
          </cell>
          <cell r="L344">
            <v>0</v>
          </cell>
          <cell r="M344">
            <v>0</v>
          </cell>
          <cell r="N344">
            <v>51308</v>
          </cell>
          <cell r="O344">
            <v>0</v>
          </cell>
          <cell r="P344">
            <v>0</v>
          </cell>
          <cell r="Q344">
            <v>0</v>
          </cell>
          <cell r="R344">
            <v>0</v>
          </cell>
          <cell r="S344">
            <v>0</v>
          </cell>
          <cell r="U344">
            <v>0</v>
          </cell>
          <cell r="V344">
            <v>0</v>
          </cell>
          <cell r="X344">
            <v>0</v>
          </cell>
          <cell r="Y344">
            <v>0</v>
          </cell>
          <cell r="Z344">
            <v>0</v>
          </cell>
          <cell r="AA344">
            <v>0</v>
          </cell>
          <cell r="AB344">
            <v>0</v>
          </cell>
          <cell r="AC344">
            <v>0</v>
          </cell>
          <cell r="AD344">
            <v>0</v>
          </cell>
          <cell r="AE344">
            <v>0</v>
          </cell>
          <cell r="AF344">
            <v>0</v>
          </cell>
          <cell r="AG344">
            <v>0</v>
          </cell>
          <cell r="AH344">
            <v>0</v>
          </cell>
        </row>
        <row r="345">
          <cell r="E345">
            <v>0</v>
          </cell>
          <cell r="F345">
            <v>1121136</v>
          </cell>
          <cell r="H345">
            <v>407662</v>
          </cell>
          <cell r="I345">
            <v>0</v>
          </cell>
          <cell r="J345">
            <v>529053</v>
          </cell>
          <cell r="K345">
            <v>0</v>
          </cell>
          <cell r="L345">
            <v>0</v>
          </cell>
          <cell r="M345">
            <v>0</v>
          </cell>
          <cell r="N345">
            <v>0</v>
          </cell>
          <cell r="O345">
            <v>0</v>
          </cell>
          <cell r="P345">
            <v>0</v>
          </cell>
          <cell r="Q345">
            <v>0</v>
          </cell>
          <cell r="R345">
            <v>23865</v>
          </cell>
          <cell r="S345">
            <v>0</v>
          </cell>
          <cell r="U345">
            <v>0</v>
          </cell>
          <cell r="V345">
            <v>0</v>
          </cell>
          <cell r="X345">
            <v>0</v>
          </cell>
          <cell r="Y345">
            <v>0</v>
          </cell>
          <cell r="Z345">
            <v>0</v>
          </cell>
          <cell r="AA345">
            <v>0</v>
          </cell>
          <cell r="AB345">
            <v>0</v>
          </cell>
          <cell r="AC345">
            <v>0</v>
          </cell>
          <cell r="AD345">
            <v>0</v>
          </cell>
          <cell r="AE345">
            <v>0</v>
          </cell>
          <cell r="AF345">
            <v>0</v>
          </cell>
          <cell r="AG345">
            <v>0</v>
          </cell>
          <cell r="AH345">
            <v>0</v>
          </cell>
        </row>
        <row r="346">
          <cell r="E346">
            <v>0</v>
          </cell>
          <cell r="F346">
            <v>6709902.38</v>
          </cell>
          <cell r="H346">
            <v>487407</v>
          </cell>
          <cell r="I346">
            <v>0</v>
          </cell>
          <cell r="J346">
            <v>2156734</v>
          </cell>
          <cell r="K346">
            <v>0</v>
          </cell>
          <cell r="L346">
            <v>0</v>
          </cell>
          <cell r="M346">
            <v>0</v>
          </cell>
          <cell r="N346">
            <v>521677</v>
          </cell>
          <cell r="O346">
            <v>151479</v>
          </cell>
          <cell r="P346">
            <v>0</v>
          </cell>
          <cell r="Q346">
            <v>8464.62</v>
          </cell>
          <cell r="R346">
            <v>0</v>
          </cell>
          <cell r="S346">
            <v>0</v>
          </cell>
          <cell r="U346">
            <v>0</v>
          </cell>
          <cell r="V346">
            <v>0</v>
          </cell>
          <cell r="X346">
            <v>0</v>
          </cell>
          <cell r="Y346">
            <v>0</v>
          </cell>
          <cell r="Z346">
            <v>0</v>
          </cell>
          <cell r="AA346">
            <v>0</v>
          </cell>
          <cell r="AB346">
            <v>0</v>
          </cell>
          <cell r="AC346">
            <v>0</v>
          </cell>
          <cell r="AD346">
            <v>0</v>
          </cell>
          <cell r="AE346">
            <v>0</v>
          </cell>
          <cell r="AF346">
            <v>0</v>
          </cell>
          <cell r="AG346">
            <v>0</v>
          </cell>
          <cell r="AH346">
            <v>0</v>
          </cell>
        </row>
        <row r="347">
          <cell r="E347">
            <v>0</v>
          </cell>
          <cell r="F347">
            <v>1643124</v>
          </cell>
          <cell r="H347">
            <v>767212</v>
          </cell>
          <cell r="I347">
            <v>0</v>
          </cell>
          <cell r="J347">
            <v>989253</v>
          </cell>
          <cell r="K347">
            <v>0</v>
          </cell>
          <cell r="L347">
            <v>0</v>
          </cell>
          <cell r="M347">
            <v>0</v>
          </cell>
          <cell r="N347">
            <v>178286</v>
          </cell>
          <cell r="O347">
            <v>0</v>
          </cell>
          <cell r="P347">
            <v>0</v>
          </cell>
          <cell r="Q347">
            <v>0</v>
          </cell>
          <cell r="R347">
            <v>0</v>
          </cell>
          <cell r="S347">
            <v>0</v>
          </cell>
          <cell r="U347">
            <v>0</v>
          </cell>
          <cell r="V347">
            <v>0</v>
          </cell>
          <cell r="X347">
            <v>0</v>
          </cell>
          <cell r="Y347">
            <v>0</v>
          </cell>
          <cell r="Z347">
            <v>0</v>
          </cell>
          <cell r="AA347">
            <v>0</v>
          </cell>
          <cell r="AB347">
            <v>0</v>
          </cell>
          <cell r="AC347">
            <v>0</v>
          </cell>
          <cell r="AD347">
            <v>0</v>
          </cell>
          <cell r="AE347">
            <v>0</v>
          </cell>
          <cell r="AF347">
            <v>0</v>
          </cell>
          <cell r="AG347">
            <v>0</v>
          </cell>
          <cell r="AH347">
            <v>0</v>
          </cell>
        </row>
        <row r="348">
          <cell r="E348">
            <v>12677</v>
          </cell>
          <cell r="F348">
            <v>-186854</v>
          </cell>
          <cell r="H348">
            <v>288409</v>
          </cell>
          <cell r="I348">
            <v>0</v>
          </cell>
          <cell r="J348">
            <v>1803314</v>
          </cell>
          <cell r="K348">
            <v>0</v>
          </cell>
          <cell r="L348">
            <v>0</v>
          </cell>
          <cell r="M348">
            <v>0</v>
          </cell>
          <cell r="N348">
            <v>318852</v>
          </cell>
          <cell r="O348">
            <v>0</v>
          </cell>
          <cell r="P348">
            <v>0</v>
          </cell>
          <cell r="Q348">
            <v>8464.62</v>
          </cell>
          <cell r="R348">
            <v>10000</v>
          </cell>
          <cell r="S348">
            <v>125191</v>
          </cell>
          <cell r="U348">
            <v>0</v>
          </cell>
          <cell r="V348">
            <v>0</v>
          </cell>
          <cell r="X348">
            <v>23545</v>
          </cell>
          <cell r="Y348">
            <v>186854</v>
          </cell>
          <cell r="Z348">
            <v>86475.59</v>
          </cell>
          <cell r="AA348">
            <v>0</v>
          </cell>
          <cell r="AB348">
            <v>0</v>
          </cell>
          <cell r="AC348">
            <v>0</v>
          </cell>
          <cell r="AD348">
            <v>63444</v>
          </cell>
          <cell r="AE348">
            <v>0</v>
          </cell>
          <cell r="AF348">
            <v>369518.03</v>
          </cell>
          <cell r="AG348">
            <v>888321</v>
          </cell>
          <cell r="AH348">
            <v>0</v>
          </cell>
        </row>
        <row r="349">
          <cell r="E349">
            <v>0</v>
          </cell>
          <cell r="F349">
            <v>1480998</v>
          </cell>
          <cell r="H349">
            <v>724207</v>
          </cell>
          <cell r="I349">
            <v>0</v>
          </cell>
          <cell r="J349">
            <v>1182282</v>
          </cell>
          <cell r="K349">
            <v>0</v>
          </cell>
          <cell r="L349">
            <v>0</v>
          </cell>
          <cell r="M349">
            <v>0</v>
          </cell>
          <cell r="N349">
            <v>0</v>
          </cell>
          <cell r="O349">
            <v>0</v>
          </cell>
          <cell r="P349">
            <v>0</v>
          </cell>
          <cell r="Q349">
            <v>0</v>
          </cell>
          <cell r="R349">
            <v>0</v>
          </cell>
          <cell r="S349">
            <v>0</v>
          </cell>
          <cell r="U349">
            <v>0</v>
          </cell>
          <cell r="V349">
            <v>0</v>
          </cell>
          <cell r="X349">
            <v>0</v>
          </cell>
          <cell r="Y349">
            <v>0</v>
          </cell>
          <cell r="Z349">
            <v>0</v>
          </cell>
          <cell r="AA349">
            <v>0</v>
          </cell>
          <cell r="AB349">
            <v>0</v>
          </cell>
          <cell r="AC349">
            <v>0</v>
          </cell>
          <cell r="AD349">
            <v>0</v>
          </cell>
          <cell r="AE349">
            <v>0</v>
          </cell>
          <cell r="AF349">
            <v>0</v>
          </cell>
          <cell r="AG349">
            <v>0</v>
          </cell>
          <cell r="AH349">
            <v>0</v>
          </cell>
        </row>
        <row r="350">
          <cell r="E350">
            <v>0</v>
          </cell>
          <cell r="F350">
            <v>2659311</v>
          </cell>
          <cell r="H350">
            <v>772893</v>
          </cell>
          <cell r="I350">
            <v>0</v>
          </cell>
          <cell r="J350">
            <v>849590</v>
          </cell>
          <cell r="K350">
            <v>19880</v>
          </cell>
          <cell r="L350">
            <v>0</v>
          </cell>
          <cell r="M350">
            <v>0</v>
          </cell>
          <cell r="N350">
            <v>100032</v>
          </cell>
          <cell r="O350">
            <v>0</v>
          </cell>
          <cell r="P350">
            <v>0</v>
          </cell>
          <cell r="Q350">
            <v>0</v>
          </cell>
          <cell r="R350">
            <v>30000</v>
          </cell>
          <cell r="S350">
            <v>0</v>
          </cell>
          <cell r="U350">
            <v>0</v>
          </cell>
          <cell r="V350">
            <v>0</v>
          </cell>
          <cell r="X350">
            <v>0</v>
          </cell>
          <cell r="Y350">
            <v>0</v>
          </cell>
          <cell r="Z350">
            <v>0</v>
          </cell>
          <cell r="AA350">
            <v>0</v>
          </cell>
          <cell r="AB350">
            <v>0</v>
          </cell>
          <cell r="AC350">
            <v>0</v>
          </cell>
          <cell r="AD350">
            <v>0</v>
          </cell>
          <cell r="AE350">
            <v>0</v>
          </cell>
          <cell r="AF350">
            <v>0</v>
          </cell>
          <cell r="AG350">
            <v>0</v>
          </cell>
          <cell r="AH350">
            <v>0</v>
          </cell>
        </row>
        <row r="351">
          <cell r="E351">
            <v>0</v>
          </cell>
          <cell r="F351">
            <v>11178392.68</v>
          </cell>
          <cell r="H351">
            <v>1438930</v>
          </cell>
          <cell r="I351">
            <v>0</v>
          </cell>
          <cell r="J351">
            <v>3807035</v>
          </cell>
          <cell r="K351">
            <v>0</v>
          </cell>
          <cell r="L351">
            <v>0</v>
          </cell>
          <cell r="M351">
            <v>0</v>
          </cell>
          <cell r="N351">
            <v>1935177.86</v>
          </cell>
          <cell r="O351">
            <v>71571.5</v>
          </cell>
          <cell r="P351">
            <v>0</v>
          </cell>
          <cell r="Q351">
            <v>67716.96</v>
          </cell>
          <cell r="R351">
            <v>0</v>
          </cell>
          <cell r="S351">
            <v>0</v>
          </cell>
          <cell r="U351">
            <v>0</v>
          </cell>
          <cell r="V351">
            <v>0</v>
          </cell>
          <cell r="X351">
            <v>0</v>
          </cell>
          <cell r="Y351">
            <v>0</v>
          </cell>
          <cell r="Z351">
            <v>0</v>
          </cell>
          <cell r="AA351">
            <v>0</v>
          </cell>
          <cell r="AB351">
            <v>0</v>
          </cell>
          <cell r="AC351">
            <v>0</v>
          </cell>
          <cell r="AD351">
            <v>0</v>
          </cell>
          <cell r="AE351">
            <v>0</v>
          </cell>
          <cell r="AF351">
            <v>0</v>
          </cell>
          <cell r="AG351">
            <v>0</v>
          </cell>
          <cell r="AH351">
            <v>0</v>
          </cell>
        </row>
        <row r="352">
          <cell r="E352">
            <v>0</v>
          </cell>
          <cell r="F352">
            <v>9067</v>
          </cell>
          <cell r="H352">
            <v>334725</v>
          </cell>
          <cell r="I352">
            <v>0</v>
          </cell>
          <cell r="J352">
            <v>747769</v>
          </cell>
          <cell r="K352">
            <v>0</v>
          </cell>
          <cell r="L352">
            <v>0</v>
          </cell>
          <cell r="M352">
            <v>0</v>
          </cell>
          <cell r="N352">
            <v>16672</v>
          </cell>
          <cell r="O352">
            <v>0</v>
          </cell>
          <cell r="P352">
            <v>0</v>
          </cell>
          <cell r="Q352">
            <v>0</v>
          </cell>
          <cell r="R352">
            <v>0</v>
          </cell>
          <cell r="S352">
            <v>92758</v>
          </cell>
          <cell r="U352">
            <v>0</v>
          </cell>
          <cell r="V352">
            <v>0</v>
          </cell>
          <cell r="X352">
            <v>0</v>
          </cell>
          <cell r="Y352">
            <v>0</v>
          </cell>
          <cell r="Z352">
            <v>0</v>
          </cell>
          <cell r="AA352">
            <v>0</v>
          </cell>
          <cell r="AB352">
            <v>0</v>
          </cell>
          <cell r="AC352">
            <v>0</v>
          </cell>
          <cell r="AD352">
            <v>0</v>
          </cell>
          <cell r="AE352">
            <v>0</v>
          </cell>
          <cell r="AF352">
            <v>0</v>
          </cell>
          <cell r="AG352">
            <v>0</v>
          </cell>
          <cell r="AH352">
            <v>0</v>
          </cell>
        </row>
        <row r="353">
          <cell r="E353">
            <v>12770</v>
          </cell>
          <cell r="F353">
            <v>302864</v>
          </cell>
          <cell r="H353">
            <v>750326</v>
          </cell>
          <cell r="I353">
            <v>0</v>
          </cell>
          <cell r="J353">
            <v>447462</v>
          </cell>
          <cell r="K353">
            <v>0</v>
          </cell>
          <cell r="L353">
            <v>0</v>
          </cell>
          <cell r="M353">
            <v>0</v>
          </cell>
          <cell r="N353">
            <v>41680</v>
          </cell>
          <cell r="O353">
            <v>0</v>
          </cell>
          <cell r="P353">
            <v>9201</v>
          </cell>
          <cell r="Q353">
            <v>0</v>
          </cell>
          <cell r="R353">
            <v>0</v>
          </cell>
          <cell r="S353">
            <v>0</v>
          </cell>
          <cell r="U353">
            <v>0</v>
          </cell>
          <cell r="V353">
            <v>0</v>
          </cell>
          <cell r="X353">
            <v>20011</v>
          </cell>
          <cell r="Y353">
            <v>0</v>
          </cell>
          <cell r="Z353">
            <v>348</v>
          </cell>
          <cell r="AA353">
            <v>0</v>
          </cell>
          <cell r="AB353">
            <v>0</v>
          </cell>
          <cell r="AC353">
            <v>0</v>
          </cell>
          <cell r="AD353">
            <v>0</v>
          </cell>
          <cell r="AE353">
            <v>0</v>
          </cell>
          <cell r="AF353">
            <v>0</v>
          </cell>
          <cell r="AG353">
            <v>17752</v>
          </cell>
          <cell r="AH353">
            <v>0</v>
          </cell>
        </row>
        <row r="354">
          <cell r="E354">
            <v>0</v>
          </cell>
          <cell r="F354">
            <v>3267462.38</v>
          </cell>
          <cell r="H354">
            <v>636428</v>
          </cell>
          <cell r="I354">
            <v>0</v>
          </cell>
          <cell r="J354">
            <v>1643206</v>
          </cell>
          <cell r="K354">
            <v>30000</v>
          </cell>
          <cell r="L354">
            <v>57127</v>
          </cell>
          <cell r="M354">
            <v>0</v>
          </cell>
          <cell r="N354">
            <v>84006</v>
          </cell>
          <cell r="O354">
            <v>0</v>
          </cell>
          <cell r="P354">
            <v>18402</v>
          </cell>
          <cell r="Q354">
            <v>8464.62</v>
          </cell>
          <cell r="R354">
            <v>0</v>
          </cell>
          <cell r="S354">
            <v>0</v>
          </cell>
          <cell r="U354">
            <v>0</v>
          </cell>
          <cell r="V354">
            <v>0</v>
          </cell>
          <cell r="X354">
            <v>0</v>
          </cell>
          <cell r="Y354">
            <v>0</v>
          </cell>
          <cell r="Z354">
            <v>0</v>
          </cell>
          <cell r="AA354">
            <v>0</v>
          </cell>
          <cell r="AB354">
            <v>0</v>
          </cell>
          <cell r="AC354">
            <v>0</v>
          </cell>
          <cell r="AD354">
            <v>0</v>
          </cell>
          <cell r="AE354">
            <v>0</v>
          </cell>
          <cell r="AF354">
            <v>0</v>
          </cell>
          <cell r="AG354">
            <v>0</v>
          </cell>
          <cell r="AH354">
            <v>0</v>
          </cell>
        </row>
        <row r="355">
          <cell r="E355">
            <v>0</v>
          </cell>
          <cell r="F355">
            <v>1982529</v>
          </cell>
          <cell r="H355">
            <v>720321</v>
          </cell>
          <cell r="I355">
            <v>14049</v>
          </cell>
          <cell r="J355">
            <v>1050618</v>
          </cell>
          <cell r="K355">
            <v>0</v>
          </cell>
          <cell r="L355">
            <v>24483</v>
          </cell>
          <cell r="M355">
            <v>0</v>
          </cell>
          <cell r="N355">
            <v>75024</v>
          </cell>
          <cell r="O355">
            <v>0</v>
          </cell>
          <cell r="P355">
            <v>0</v>
          </cell>
          <cell r="Q355">
            <v>0</v>
          </cell>
          <cell r="R355">
            <v>0</v>
          </cell>
          <cell r="S355">
            <v>0</v>
          </cell>
          <cell r="U355">
            <v>0</v>
          </cell>
          <cell r="V355">
            <v>0</v>
          </cell>
          <cell r="X355">
            <v>0</v>
          </cell>
          <cell r="Y355">
            <v>0</v>
          </cell>
          <cell r="Z355">
            <v>0</v>
          </cell>
          <cell r="AA355">
            <v>0</v>
          </cell>
          <cell r="AB355">
            <v>0</v>
          </cell>
          <cell r="AC355">
            <v>0</v>
          </cell>
          <cell r="AD355">
            <v>0</v>
          </cell>
          <cell r="AE355">
            <v>0</v>
          </cell>
          <cell r="AF355">
            <v>0</v>
          </cell>
          <cell r="AG355">
            <v>0</v>
          </cell>
          <cell r="AH355">
            <v>0</v>
          </cell>
        </row>
        <row r="356">
          <cell r="E356">
            <v>0</v>
          </cell>
          <cell r="F356">
            <v>1308200.38</v>
          </cell>
          <cell r="H356">
            <v>1538867</v>
          </cell>
          <cell r="I356">
            <v>0</v>
          </cell>
          <cell r="J356">
            <v>1837888</v>
          </cell>
          <cell r="K356">
            <v>0</v>
          </cell>
          <cell r="L356">
            <v>0</v>
          </cell>
          <cell r="M356">
            <v>0</v>
          </cell>
          <cell r="N356">
            <v>188206</v>
          </cell>
          <cell r="O356">
            <v>0</v>
          </cell>
          <cell r="P356">
            <v>0</v>
          </cell>
          <cell r="Q356">
            <v>8464.62</v>
          </cell>
          <cell r="R356">
            <v>0</v>
          </cell>
          <cell r="S356">
            <v>0</v>
          </cell>
          <cell r="U356">
            <v>0</v>
          </cell>
          <cell r="V356">
            <v>0</v>
          </cell>
          <cell r="X356">
            <v>0</v>
          </cell>
          <cell r="Y356">
            <v>0</v>
          </cell>
          <cell r="Z356">
            <v>0</v>
          </cell>
          <cell r="AA356">
            <v>0</v>
          </cell>
          <cell r="AB356">
            <v>0</v>
          </cell>
          <cell r="AC356">
            <v>0</v>
          </cell>
          <cell r="AD356">
            <v>0</v>
          </cell>
          <cell r="AE356">
            <v>0</v>
          </cell>
          <cell r="AF356">
            <v>0</v>
          </cell>
          <cell r="AG356">
            <v>0</v>
          </cell>
          <cell r="AH356">
            <v>0</v>
          </cell>
        </row>
        <row r="357">
          <cell r="E357">
            <v>0</v>
          </cell>
          <cell r="F357">
            <v>17903528.68</v>
          </cell>
          <cell r="H357">
            <v>2388292</v>
          </cell>
          <cell r="I357">
            <v>0</v>
          </cell>
          <cell r="J357">
            <v>2596214</v>
          </cell>
          <cell r="K357">
            <v>0</v>
          </cell>
          <cell r="L357">
            <v>19141</v>
          </cell>
          <cell r="M357">
            <v>10554</v>
          </cell>
          <cell r="N357">
            <v>397375</v>
          </cell>
          <cell r="O357">
            <v>19519.5</v>
          </cell>
          <cell r="P357">
            <v>158257.2</v>
          </cell>
          <cell r="Q357">
            <v>8464.62</v>
          </cell>
          <cell r="R357">
            <v>0</v>
          </cell>
          <cell r="S357">
            <v>0</v>
          </cell>
          <cell r="U357">
            <v>0</v>
          </cell>
          <cell r="V357">
            <v>0</v>
          </cell>
          <cell r="X357">
            <v>0</v>
          </cell>
          <cell r="Y357">
            <v>0</v>
          </cell>
          <cell r="Z357">
            <v>0</v>
          </cell>
          <cell r="AA357">
            <v>0</v>
          </cell>
          <cell r="AB357">
            <v>0</v>
          </cell>
          <cell r="AC357">
            <v>0</v>
          </cell>
          <cell r="AD357">
            <v>0</v>
          </cell>
          <cell r="AE357">
            <v>0</v>
          </cell>
          <cell r="AF357">
            <v>0</v>
          </cell>
          <cell r="AG357">
            <v>0</v>
          </cell>
          <cell r="AH357">
            <v>0</v>
          </cell>
        </row>
        <row r="358">
          <cell r="E358">
            <v>0</v>
          </cell>
          <cell r="F358">
            <v>9948039.5</v>
          </cell>
          <cell r="H358">
            <v>248053</v>
          </cell>
          <cell r="I358">
            <v>0</v>
          </cell>
          <cell r="J358">
            <v>1407998</v>
          </cell>
          <cell r="K358">
            <v>0</v>
          </cell>
          <cell r="L358">
            <v>0</v>
          </cell>
          <cell r="M358">
            <v>0</v>
          </cell>
          <cell r="N358">
            <v>0</v>
          </cell>
          <cell r="O358">
            <v>97597.5</v>
          </cell>
          <cell r="P358">
            <v>0</v>
          </cell>
          <cell r="Q358">
            <v>0</v>
          </cell>
          <cell r="R358">
            <v>0</v>
          </cell>
          <cell r="S358">
            <v>0</v>
          </cell>
          <cell r="U358">
            <v>0</v>
          </cell>
          <cell r="V358">
            <v>0</v>
          </cell>
          <cell r="X358">
            <v>0</v>
          </cell>
          <cell r="Y358">
            <v>0</v>
          </cell>
          <cell r="Z358">
            <v>0</v>
          </cell>
          <cell r="AA358">
            <v>0</v>
          </cell>
          <cell r="AB358">
            <v>0</v>
          </cell>
          <cell r="AC358">
            <v>0</v>
          </cell>
          <cell r="AD358">
            <v>0</v>
          </cell>
          <cell r="AE358">
            <v>0</v>
          </cell>
          <cell r="AF358">
            <v>0</v>
          </cell>
          <cell r="AG358">
            <v>0</v>
          </cell>
          <cell r="AH358">
            <v>0</v>
          </cell>
        </row>
        <row r="359">
          <cell r="E359">
            <v>15990</v>
          </cell>
          <cell r="F359">
            <v>-7.275957614183426E-12</v>
          </cell>
          <cell r="H359">
            <v>253729</v>
          </cell>
          <cell r="I359">
            <v>0</v>
          </cell>
          <cell r="J359">
            <v>489169</v>
          </cell>
          <cell r="K359">
            <v>0</v>
          </cell>
          <cell r="L359">
            <v>0</v>
          </cell>
          <cell r="M359">
            <v>0</v>
          </cell>
          <cell r="N359">
            <v>30468</v>
          </cell>
          <cell r="O359">
            <v>0</v>
          </cell>
          <cell r="P359">
            <v>0</v>
          </cell>
          <cell r="Q359">
            <v>0</v>
          </cell>
          <cell r="R359">
            <v>0</v>
          </cell>
          <cell r="S359">
            <v>8170</v>
          </cell>
          <cell r="U359">
            <v>0</v>
          </cell>
          <cell r="V359">
            <v>0</v>
          </cell>
          <cell r="X359">
            <v>29696</v>
          </cell>
          <cell r="Y359">
            <v>0</v>
          </cell>
          <cell r="Z359">
            <v>0</v>
          </cell>
          <cell r="AA359">
            <v>0</v>
          </cell>
          <cell r="AB359">
            <v>0</v>
          </cell>
          <cell r="AC359">
            <v>0</v>
          </cell>
          <cell r="AD359">
            <v>19649</v>
          </cell>
          <cell r="AE359">
            <v>0</v>
          </cell>
          <cell r="AF359">
            <v>140762.4</v>
          </cell>
          <cell r="AG359">
            <v>41633.6</v>
          </cell>
          <cell r="AH359">
            <v>0</v>
          </cell>
        </row>
        <row r="360">
          <cell r="E360">
            <v>49550</v>
          </cell>
          <cell r="F360">
            <v>421254.5</v>
          </cell>
          <cell r="H360">
            <v>754090</v>
          </cell>
          <cell r="I360">
            <v>0</v>
          </cell>
          <cell r="J360">
            <v>324356</v>
          </cell>
          <cell r="K360">
            <v>0</v>
          </cell>
          <cell r="L360">
            <v>0</v>
          </cell>
          <cell r="M360">
            <v>0</v>
          </cell>
          <cell r="N360">
            <v>8336</v>
          </cell>
          <cell r="O360">
            <v>8336</v>
          </cell>
          <cell r="P360">
            <v>105811.5</v>
          </cell>
          <cell r="Q360">
            <v>0</v>
          </cell>
          <cell r="R360">
            <v>10623</v>
          </cell>
          <cell r="S360">
            <v>36195</v>
          </cell>
          <cell r="U360">
            <v>0</v>
          </cell>
          <cell r="V360">
            <v>0</v>
          </cell>
          <cell r="X360">
            <v>8603</v>
          </cell>
          <cell r="Y360">
            <v>8479.5</v>
          </cell>
          <cell r="Z360">
            <v>1719</v>
          </cell>
          <cell r="AA360">
            <v>0</v>
          </cell>
          <cell r="AB360">
            <v>0</v>
          </cell>
          <cell r="AC360">
            <v>0</v>
          </cell>
          <cell r="AD360">
            <v>0</v>
          </cell>
          <cell r="AE360">
            <v>0</v>
          </cell>
          <cell r="AF360">
            <v>0</v>
          </cell>
          <cell r="AG360">
            <v>0</v>
          </cell>
          <cell r="AH360">
            <v>0</v>
          </cell>
        </row>
        <row r="361">
          <cell r="E361">
            <v>0</v>
          </cell>
          <cell r="F361">
            <v>1292802</v>
          </cell>
          <cell r="H361">
            <v>497561</v>
          </cell>
          <cell r="I361">
            <v>0</v>
          </cell>
          <cell r="J361">
            <v>495809</v>
          </cell>
          <cell r="K361">
            <v>0</v>
          </cell>
          <cell r="L361">
            <v>0</v>
          </cell>
          <cell r="M361">
            <v>0</v>
          </cell>
          <cell r="N361">
            <v>175056</v>
          </cell>
          <cell r="O361">
            <v>13013</v>
          </cell>
          <cell r="P361">
            <v>0</v>
          </cell>
          <cell r="Q361">
            <v>0</v>
          </cell>
          <cell r="R361">
            <v>20051</v>
          </cell>
          <cell r="S361">
            <v>0</v>
          </cell>
          <cell r="U361">
            <v>0</v>
          </cell>
          <cell r="V361">
            <v>0</v>
          </cell>
          <cell r="X361">
            <v>0</v>
          </cell>
          <cell r="Y361">
            <v>0</v>
          </cell>
          <cell r="Z361">
            <v>0</v>
          </cell>
          <cell r="AA361">
            <v>0</v>
          </cell>
          <cell r="AB361">
            <v>0</v>
          </cell>
          <cell r="AC361">
            <v>0</v>
          </cell>
          <cell r="AD361">
            <v>0</v>
          </cell>
          <cell r="AE361">
            <v>0</v>
          </cell>
          <cell r="AF361">
            <v>0</v>
          </cell>
          <cell r="AG361">
            <v>0</v>
          </cell>
          <cell r="AH361">
            <v>0</v>
          </cell>
        </row>
        <row r="362">
          <cell r="E362">
            <v>3376</v>
          </cell>
          <cell r="F362">
            <v>1174</v>
          </cell>
          <cell r="H362">
            <v>695731</v>
          </cell>
          <cell r="I362">
            <v>0</v>
          </cell>
          <cell r="J362">
            <v>727414</v>
          </cell>
          <cell r="K362">
            <v>0</v>
          </cell>
          <cell r="L362">
            <v>0</v>
          </cell>
          <cell r="M362">
            <v>0</v>
          </cell>
          <cell r="N362">
            <v>0</v>
          </cell>
          <cell r="O362">
            <v>0</v>
          </cell>
          <cell r="P362">
            <v>0</v>
          </cell>
          <cell r="Q362">
            <v>0</v>
          </cell>
          <cell r="R362">
            <v>0</v>
          </cell>
          <cell r="S362">
            <v>0</v>
          </cell>
          <cell r="U362">
            <v>0</v>
          </cell>
          <cell r="V362">
            <v>0</v>
          </cell>
          <cell r="X362">
            <v>6269</v>
          </cell>
          <cell r="Y362">
            <v>0</v>
          </cell>
          <cell r="Z362">
            <v>0</v>
          </cell>
          <cell r="AA362">
            <v>0</v>
          </cell>
          <cell r="AB362">
            <v>0</v>
          </cell>
          <cell r="AC362">
            <v>0</v>
          </cell>
          <cell r="AD362">
            <v>0</v>
          </cell>
          <cell r="AE362">
            <v>0</v>
          </cell>
          <cell r="AF362">
            <v>0</v>
          </cell>
          <cell r="AG362">
            <v>23212</v>
          </cell>
          <cell r="AH362">
            <v>0</v>
          </cell>
        </row>
        <row r="363">
          <cell r="E363">
            <v>0</v>
          </cell>
          <cell r="F363">
            <v>587018</v>
          </cell>
          <cell r="H363">
            <v>174023</v>
          </cell>
          <cell r="I363">
            <v>0</v>
          </cell>
          <cell r="J363">
            <v>221405</v>
          </cell>
          <cell r="K363">
            <v>0</v>
          </cell>
          <cell r="L363">
            <v>0</v>
          </cell>
          <cell r="M363">
            <v>0</v>
          </cell>
          <cell r="N363">
            <v>0</v>
          </cell>
          <cell r="O363">
            <v>0</v>
          </cell>
          <cell r="P363">
            <v>0</v>
          </cell>
          <cell r="Q363">
            <v>0</v>
          </cell>
          <cell r="R363">
            <v>0</v>
          </cell>
          <cell r="S363">
            <v>0</v>
          </cell>
          <cell r="U363">
            <v>0</v>
          </cell>
          <cell r="V363">
            <v>0</v>
          </cell>
          <cell r="X363">
            <v>0</v>
          </cell>
          <cell r="Y363">
            <v>0</v>
          </cell>
          <cell r="Z363">
            <v>0</v>
          </cell>
          <cell r="AA363">
            <v>0</v>
          </cell>
          <cell r="AB363">
            <v>0</v>
          </cell>
          <cell r="AC363">
            <v>0</v>
          </cell>
          <cell r="AD363">
            <v>0</v>
          </cell>
          <cell r="AE363">
            <v>0</v>
          </cell>
          <cell r="AF363">
            <v>0</v>
          </cell>
          <cell r="AG363">
            <v>0</v>
          </cell>
          <cell r="AH363">
            <v>0</v>
          </cell>
        </row>
        <row r="364">
          <cell r="E364">
            <v>0</v>
          </cell>
          <cell r="F364">
            <v>6609600.52</v>
          </cell>
          <cell r="H364">
            <v>803024</v>
          </cell>
          <cell r="I364">
            <v>0</v>
          </cell>
          <cell r="J364">
            <v>1042025</v>
          </cell>
          <cell r="K364">
            <v>30000</v>
          </cell>
          <cell r="L364">
            <v>0</v>
          </cell>
          <cell r="M364">
            <v>0</v>
          </cell>
          <cell r="N364">
            <v>236315</v>
          </cell>
          <cell r="O364">
            <v>0</v>
          </cell>
          <cell r="P364">
            <v>0</v>
          </cell>
          <cell r="Q364">
            <v>33858.48</v>
          </cell>
          <cell r="R364">
            <v>10019</v>
          </cell>
          <cell r="S364">
            <v>0</v>
          </cell>
          <cell r="U364">
            <v>0</v>
          </cell>
          <cell r="V364">
            <v>0</v>
          </cell>
          <cell r="X364">
            <v>0</v>
          </cell>
          <cell r="Y364">
            <v>0</v>
          </cell>
          <cell r="Z364">
            <v>0</v>
          </cell>
          <cell r="AA364">
            <v>0</v>
          </cell>
          <cell r="AB364">
            <v>0</v>
          </cell>
          <cell r="AC364">
            <v>0</v>
          </cell>
          <cell r="AD364">
            <v>0</v>
          </cell>
          <cell r="AE364">
            <v>0</v>
          </cell>
          <cell r="AF364">
            <v>0</v>
          </cell>
          <cell r="AG364">
            <v>0</v>
          </cell>
          <cell r="AH364">
            <v>0</v>
          </cell>
        </row>
        <row r="365">
          <cell r="E365">
            <v>108156</v>
          </cell>
          <cell r="F365">
            <v>273998</v>
          </cell>
          <cell r="H365">
            <v>556950</v>
          </cell>
          <cell r="I365">
            <v>47553</v>
          </cell>
          <cell r="J365">
            <v>488850</v>
          </cell>
          <cell r="K365">
            <v>0</v>
          </cell>
          <cell r="L365">
            <v>0</v>
          </cell>
          <cell r="M365">
            <v>0</v>
          </cell>
          <cell r="N365">
            <v>0</v>
          </cell>
          <cell r="O365">
            <v>0</v>
          </cell>
          <cell r="P365">
            <v>0</v>
          </cell>
          <cell r="Q365">
            <v>0</v>
          </cell>
          <cell r="R365">
            <v>0</v>
          </cell>
          <cell r="S365">
            <v>0</v>
          </cell>
          <cell r="U365">
            <v>0</v>
          </cell>
          <cell r="V365">
            <v>0</v>
          </cell>
          <cell r="X365">
            <v>0</v>
          </cell>
          <cell r="Y365">
            <v>0</v>
          </cell>
          <cell r="Z365">
            <v>0</v>
          </cell>
          <cell r="AA365">
            <v>0</v>
          </cell>
          <cell r="AB365">
            <v>0</v>
          </cell>
          <cell r="AC365">
            <v>0</v>
          </cell>
          <cell r="AD365">
            <v>0</v>
          </cell>
          <cell r="AE365">
            <v>0</v>
          </cell>
          <cell r="AF365">
            <v>0</v>
          </cell>
          <cell r="AG365">
            <v>0</v>
          </cell>
          <cell r="AH365">
            <v>0</v>
          </cell>
        </row>
        <row r="366">
          <cell r="E366">
            <v>0</v>
          </cell>
          <cell r="F366">
            <v>5038368</v>
          </cell>
          <cell r="H366">
            <v>3169565</v>
          </cell>
          <cell r="I366">
            <v>0</v>
          </cell>
          <cell r="J366">
            <v>421250</v>
          </cell>
          <cell r="K366">
            <v>0</v>
          </cell>
          <cell r="L366">
            <v>0</v>
          </cell>
          <cell r="M366">
            <v>0</v>
          </cell>
          <cell r="N366">
            <v>21486</v>
          </cell>
          <cell r="O366">
            <v>0</v>
          </cell>
          <cell r="P366">
            <v>0</v>
          </cell>
          <cell r="Q366">
            <v>0</v>
          </cell>
          <cell r="R366">
            <v>0</v>
          </cell>
          <cell r="S366">
            <v>0</v>
          </cell>
          <cell r="U366">
            <v>0</v>
          </cell>
          <cell r="V366">
            <v>0</v>
          </cell>
          <cell r="X366">
            <v>0</v>
          </cell>
          <cell r="Y366">
            <v>0</v>
          </cell>
          <cell r="Z366">
            <v>0</v>
          </cell>
          <cell r="AA366">
            <v>0</v>
          </cell>
          <cell r="AB366">
            <v>0</v>
          </cell>
          <cell r="AC366">
            <v>0</v>
          </cell>
          <cell r="AD366">
            <v>0</v>
          </cell>
          <cell r="AE366">
            <v>0</v>
          </cell>
          <cell r="AF366">
            <v>0</v>
          </cell>
          <cell r="AG366">
            <v>0</v>
          </cell>
          <cell r="AH366">
            <v>0</v>
          </cell>
        </row>
        <row r="367">
          <cell r="E367">
            <v>0</v>
          </cell>
          <cell r="F367">
            <v>1548939</v>
          </cell>
          <cell r="H367">
            <v>930362</v>
          </cell>
          <cell r="I367">
            <v>0</v>
          </cell>
          <cell r="J367">
            <v>523660</v>
          </cell>
          <cell r="K367">
            <v>13044</v>
          </cell>
          <cell r="L367">
            <v>0</v>
          </cell>
          <cell r="M367">
            <v>0</v>
          </cell>
          <cell r="N367">
            <v>16672</v>
          </cell>
          <cell r="O367">
            <v>0</v>
          </cell>
          <cell r="P367">
            <v>0</v>
          </cell>
          <cell r="Q367">
            <v>0</v>
          </cell>
          <cell r="R367">
            <v>0</v>
          </cell>
          <cell r="S367">
            <v>0</v>
          </cell>
          <cell r="U367">
            <v>0</v>
          </cell>
          <cell r="V367">
            <v>0</v>
          </cell>
          <cell r="X367">
            <v>0</v>
          </cell>
          <cell r="Y367">
            <v>0</v>
          </cell>
          <cell r="Z367">
            <v>0</v>
          </cell>
          <cell r="AA367">
            <v>0</v>
          </cell>
          <cell r="AB367">
            <v>0</v>
          </cell>
          <cell r="AC367">
            <v>0</v>
          </cell>
          <cell r="AD367">
            <v>0</v>
          </cell>
          <cell r="AE367">
            <v>0</v>
          </cell>
          <cell r="AF367">
            <v>0</v>
          </cell>
          <cell r="AG367">
            <v>0</v>
          </cell>
          <cell r="AH367">
            <v>0</v>
          </cell>
        </row>
        <row r="368">
          <cell r="E368">
            <v>0</v>
          </cell>
          <cell r="F368">
            <v>921860</v>
          </cell>
          <cell r="H368">
            <v>321321</v>
          </cell>
          <cell r="I368">
            <v>0</v>
          </cell>
          <cell r="J368">
            <v>633683</v>
          </cell>
          <cell r="K368">
            <v>0</v>
          </cell>
          <cell r="L368">
            <v>0</v>
          </cell>
          <cell r="M368">
            <v>0</v>
          </cell>
          <cell r="N368">
            <v>58352</v>
          </cell>
          <cell r="O368">
            <v>0</v>
          </cell>
          <cell r="P368">
            <v>0</v>
          </cell>
          <cell r="Q368">
            <v>0</v>
          </cell>
          <cell r="R368">
            <v>0</v>
          </cell>
          <cell r="S368">
            <v>0</v>
          </cell>
          <cell r="U368">
            <v>0</v>
          </cell>
          <cell r="V368">
            <v>0</v>
          </cell>
          <cell r="X368">
            <v>0</v>
          </cell>
          <cell r="Y368">
            <v>0</v>
          </cell>
          <cell r="Z368">
            <v>0</v>
          </cell>
          <cell r="AA368">
            <v>0</v>
          </cell>
          <cell r="AB368">
            <v>0</v>
          </cell>
          <cell r="AC368">
            <v>0</v>
          </cell>
          <cell r="AD368">
            <v>0</v>
          </cell>
          <cell r="AE368">
            <v>0</v>
          </cell>
          <cell r="AF368">
            <v>0</v>
          </cell>
          <cell r="AG368">
            <v>0</v>
          </cell>
          <cell r="AH368">
            <v>0</v>
          </cell>
        </row>
        <row r="369">
          <cell r="E369">
            <v>0</v>
          </cell>
          <cell r="F369">
            <v>481096</v>
          </cell>
          <cell r="H369">
            <v>771704</v>
          </cell>
          <cell r="I369">
            <v>0</v>
          </cell>
          <cell r="J369">
            <v>697410</v>
          </cell>
          <cell r="K369">
            <v>29880</v>
          </cell>
          <cell r="L369">
            <v>0</v>
          </cell>
          <cell r="M369">
            <v>0</v>
          </cell>
          <cell r="N369">
            <v>17964</v>
          </cell>
          <cell r="O369">
            <v>0</v>
          </cell>
          <cell r="P369">
            <v>0</v>
          </cell>
          <cell r="Q369">
            <v>0</v>
          </cell>
          <cell r="R369">
            <v>0</v>
          </cell>
          <cell r="S369">
            <v>0</v>
          </cell>
          <cell r="U369">
            <v>0</v>
          </cell>
          <cell r="V369">
            <v>0</v>
          </cell>
          <cell r="X369">
            <v>0</v>
          </cell>
          <cell r="Y369">
            <v>0</v>
          </cell>
          <cell r="Z369">
            <v>0</v>
          </cell>
          <cell r="AA369">
            <v>0</v>
          </cell>
          <cell r="AB369">
            <v>0</v>
          </cell>
          <cell r="AC369">
            <v>0</v>
          </cell>
          <cell r="AD369">
            <v>0</v>
          </cell>
          <cell r="AE369">
            <v>0</v>
          </cell>
          <cell r="AF369">
            <v>0</v>
          </cell>
          <cell r="AG369">
            <v>0</v>
          </cell>
          <cell r="AH369">
            <v>0</v>
          </cell>
        </row>
        <row r="370">
          <cell r="E370">
            <v>142825</v>
          </cell>
          <cell r="F370">
            <v>-7539.999999999971</v>
          </cell>
          <cell r="H370">
            <v>320872</v>
          </cell>
          <cell r="I370">
            <v>0</v>
          </cell>
          <cell r="J370">
            <v>1344967</v>
          </cell>
          <cell r="K370">
            <v>0</v>
          </cell>
          <cell r="L370">
            <v>0</v>
          </cell>
          <cell r="M370">
            <v>39039</v>
          </cell>
          <cell r="N370">
            <v>0</v>
          </cell>
          <cell r="O370">
            <v>13661.85</v>
          </cell>
          <cell r="P370">
            <v>0</v>
          </cell>
          <cell r="Q370">
            <v>0</v>
          </cell>
          <cell r="R370">
            <v>10780</v>
          </cell>
          <cell r="S370">
            <v>245200</v>
          </cell>
          <cell r="U370">
            <v>0</v>
          </cell>
          <cell r="V370">
            <v>0</v>
          </cell>
          <cell r="X370">
            <v>265247</v>
          </cell>
          <cell r="Y370">
            <v>7540</v>
          </cell>
          <cell r="Z370">
            <v>1515</v>
          </cell>
          <cell r="AA370">
            <v>0</v>
          </cell>
          <cell r="AB370">
            <v>0</v>
          </cell>
          <cell r="AC370">
            <v>0</v>
          </cell>
          <cell r="AD370">
            <v>20559</v>
          </cell>
          <cell r="AE370">
            <v>0</v>
          </cell>
          <cell r="AF370">
            <v>0</v>
          </cell>
          <cell r="AG370">
            <v>177108.85</v>
          </cell>
          <cell r="AH370">
            <v>0</v>
          </cell>
        </row>
        <row r="371">
          <cell r="E371">
            <v>0</v>
          </cell>
          <cell r="F371">
            <v>4560591.38</v>
          </cell>
          <cell r="H371">
            <v>1445413</v>
          </cell>
          <cell r="I371">
            <v>0</v>
          </cell>
          <cell r="J371">
            <v>1218676</v>
          </cell>
          <cell r="K371">
            <v>0</v>
          </cell>
          <cell r="L371">
            <v>0</v>
          </cell>
          <cell r="M371">
            <v>0</v>
          </cell>
          <cell r="N371">
            <v>567910</v>
          </cell>
          <cell r="O371">
            <v>13013</v>
          </cell>
          <cell r="P371">
            <v>0</v>
          </cell>
          <cell r="Q371">
            <v>8464.62</v>
          </cell>
          <cell r="R371">
            <v>0</v>
          </cell>
          <cell r="S371">
            <v>0</v>
          </cell>
          <cell r="U371">
            <v>0</v>
          </cell>
          <cell r="V371">
            <v>0</v>
          </cell>
          <cell r="X371">
            <v>0</v>
          </cell>
          <cell r="Y371">
            <v>0</v>
          </cell>
          <cell r="Z371">
            <v>0</v>
          </cell>
          <cell r="AA371">
            <v>0</v>
          </cell>
          <cell r="AB371">
            <v>0</v>
          </cell>
          <cell r="AC371">
            <v>0</v>
          </cell>
          <cell r="AD371">
            <v>0</v>
          </cell>
          <cell r="AE371">
            <v>0</v>
          </cell>
          <cell r="AF371">
            <v>0</v>
          </cell>
          <cell r="AG371">
            <v>0</v>
          </cell>
          <cell r="AH371">
            <v>0</v>
          </cell>
        </row>
        <row r="372">
          <cell r="E372">
            <v>0</v>
          </cell>
          <cell r="F372">
            <v>3877845</v>
          </cell>
          <cell r="H372">
            <v>2739177</v>
          </cell>
          <cell r="I372">
            <v>43074</v>
          </cell>
          <cell r="J372">
            <v>386430</v>
          </cell>
          <cell r="K372">
            <v>0</v>
          </cell>
          <cell r="L372">
            <v>0</v>
          </cell>
          <cell r="M372">
            <v>0</v>
          </cell>
          <cell r="N372">
            <v>41680</v>
          </cell>
          <cell r="O372">
            <v>13013</v>
          </cell>
          <cell r="P372">
            <v>0</v>
          </cell>
          <cell r="Q372">
            <v>0</v>
          </cell>
          <cell r="R372">
            <v>0</v>
          </cell>
          <cell r="S372">
            <v>0</v>
          </cell>
          <cell r="U372">
            <v>0</v>
          </cell>
          <cell r="V372">
            <v>0</v>
          </cell>
          <cell r="X372">
            <v>0</v>
          </cell>
          <cell r="Y372">
            <v>0</v>
          </cell>
          <cell r="Z372">
            <v>0</v>
          </cell>
          <cell r="AA372">
            <v>0</v>
          </cell>
          <cell r="AB372">
            <v>0</v>
          </cell>
          <cell r="AC372">
            <v>0</v>
          </cell>
          <cell r="AD372">
            <v>0</v>
          </cell>
          <cell r="AE372">
            <v>0</v>
          </cell>
          <cell r="AF372">
            <v>0</v>
          </cell>
          <cell r="AG372">
            <v>0</v>
          </cell>
          <cell r="AH372">
            <v>0</v>
          </cell>
        </row>
        <row r="373">
          <cell r="E373">
            <v>0</v>
          </cell>
          <cell r="F373">
            <v>3683415</v>
          </cell>
          <cell r="H373">
            <v>2807167</v>
          </cell>
          <cell r="I373">
            <v>0</v>
          </cell>
          <cell r="J373">
            <v>389857</v>
          </cell>
          <cell r="K373">
            <v>0</v>
          </cell>
          <cell r="L373">
            <v>0</v>
          </cell>
          <cell r="M373">
            <v>0</v>
          </cell>
          <cell r="N373">
            <v>35928</v>
          </cell>
          <cell r="O373">
            <v>0</v>
          </cell>
          <cell r="P373">
            <v>0</v>
          </cell>
          <cell r="Q373">
            <v>0</v>
          </cell>
          <cell r="R373">
            <v>34493</v>
          </cell>
          <cell r="S373">
            <v>0</v>
          </cell>
          <cell r="U373">
            <v>0</v>
          </cell>
          <cell r="V373">
            <v>0</v>
          </cell>
          <cell r="X373">
            <v>0</v>
          </cell>
          <cell r="Y373">
            <v>0</v>
          </cell>
          <cell r="Z373">
            <v>0</v>
          </cell>
          <cell r="AA373">
            <v>0</v>
          </cell>
          <cell r="AB373">
            <v>0</v>
          </cell>
          <cell r="AC373">
            <v>0</v>
          </cell>
          <cell r="AD373">
            <v>0</v>
          </cell>
          <cell r="AE373">
            <v>0</v>
          </cell>
          <cell r="AF373">
            <v>0</v>
          </cell>
          <cell r="AG373">
            <v>0</v>
          </cell>
          <cell r="AH373">
            <v>0</v>
          </cell>
        </row>
        <row r="374">
          <cell r="E374">
            <v>88634</v>
          </cell>
          <cell r="F374">
            <v>182866</v>
          </cell>
          <cell r="H374">
            <v>802448</v>
          </cell>
          <cell r="I374">
            <v>0</v>
          </cell>
          <cell r="J374">
            <v>1205093</v>
          </cell>
          <cell r="K374">
            <v>0</v>
          </cell>
          <cell r="L374">
            <v>0</v>
          </cell>
          <cell r="M374">
            <v>0</v>
          </cell>
          <cell r="N374">
            <v>58352</v>
          </cell>
          <cell r="O374">
            <v>0</v>
          </cell>
          <cell r="P374">
            <v>0</v>
          </cell>
          <cell r="Q374">
            <v>0</v>
          </cell>
          <cell r="R374">
            <v>0</v>
          </cell>
          <cell r="S374">
            <v>0</v>
          </cell>
          <cell r="U374">
            <v>0</v>
          </cell>
          <cell r="V374">
            <v>0</v>
          </cell>
          <cell r="X374">
            <v>0</v>
          </cell>
          <cell r="Y374">
            <v>0</v>
          </cell>
          <cell r="Z374">
            <v>0</v>
          </cell>
          <cell r="AA374">
            <v>0</v>
          </cell>
          <cell r="AB374">
            <v>0</v>
          </cell>
          <cell r="AC374">
            <v>0</v>
          </cell>
          <cell r="AD374">
            <v>0</v>
          </cell>
          <cell r="AE374">
            <v>0</v>
          </cell>
          <cell r="AF374">
            <v>0</v>
          </cell>
          <cell r="AG374">
            <v>0</v>
          </cell>
          <cell r="AH374">
            <v>0</v>
          </cell>
        </row>
        <row r="375">
          <cell r="E375">
            <v>0</v>
          </cell>
          <cell r="F375">
            <v>2108808</v>
          </cell>
          <cell r="H375">
            <v>1308908</v>
          </cell>
          <cell r="I375">
            <v>0</v>
          </cell>
          <cell r="J375">
            <v>896674</v>
          </cell>
          <cell r="K375">
            <v>0</v>
          </cell>
          <cell r="L375">
            <v>0</v>
          </cell>
          <cell r="M375">
            <v>0</v>
          </cell>
          <cell r="N375">
            <v>232470</v>
          </cell>
          <cell r="O375">
            <v>26026</v>
          </cell>
          <cell r="P375">
            <v>0</v>
          </cell>
          <cell r="Q375">
            <v>0</v>
          </cell>
          <cell r="R375">
            <v>0</v>
          </cell>
          <cell r="S375">
            <v>0</v>
          </cell>
          <cell r="U375">
            <v>0</v>
          </cell>
          <cell r="V375">
            <v>0</v>
          </cell>
          <cell r="X375">
            <v>0</v>
          </cell>
          <cell r="Y375">
            <v>0</v>
          </cell>
          <cell r="Z375">
            <v>0</v>
          </cell>
          <cell r="AA375">
            <v>0</v>
          </cell>
          <cell r="AB375">
            <v>0</v>
          </cell>
          <cell r="AC375">
            <v>0</v>
          </cell>
          <cell r="AD375">
            <v>0</v>
          </cell>
          <cell r="AE375">
            <v>0</v>
          </cell>
          <cell r="AF375">
            <v>0</v>
          </cell>
          <cell r="AG375">
            <v>0</v>
          </cell>
          <cell r="AH375">
            <v>0</v>
          </cell>
        </row>
        <row r="376">
          <cell r="E376">
            <v>0</v>
          </cell>
          <cell r="F376">
            <v>7192343.33</v>
          </cell>
          <cell r="H376">
            <v>1264593</v>
          </cell>
          <cell r="I376">
            <v>0</v>
          </cell>
          <cell r="J376">
            <v>1276303</v>
          </cell>
          <cell r="K376">
            <v>106613</v>
          </cell>
          <cell r="L376">
            <v>212687</v>
          </cell>
          <cell r="M376">
            <v>8161</v>
          </cell>
          <cell r="N376">
            <v>227423.87</v>
          </cell>
          <cell r="O376">
            <v>65065</v>
          </cell>
          <cell r="P376">
            <v>108571.8</v>
          </cell>
          <cell r="Q376">
            <v>0</v>
          </cell>
          <cell r="R376">
            <v>23427</v>
          </cell>
          <cell r="S376">
            <v>0</v>
          </cell>
          <cell r="U376">
            <v>0</v>
          </cell>
          <cell r="V376">
            <v>0</v>
          </cell>
          <cell r="X376">
            <v>0</v>
          </cell>
          <cell r="Y376">
            <v>0</v>
          </cell>
          <cell r="Z376">
            <v>0</v>
          </cell>
          <cell r="AA376">
            <v>0</v>
          </cell>
          <cell r="AB376">
            <v>0</v>
          </cell>
          <cell r="AC376">
            <v>0</v>
          </cell>
          <cell r="AD376">
            <v>0</v>
          </cell>
          <cell r="AE376">
            <v>0</v>
          </cell>
          <cell r="AF376">
            <v>0</v>
          </cell>
          <cell r="AG376">
            <v>0</v>
          </cell>
          <cell r="AH376">
            <v>0</v>
          </cell>
        </row>
        <row r="377">
          <cell r="E377">
            <v>0</v>
          </cell>
          <cell r="F377">
            <v>2268040</v>
          </cell>
          <cell r="H377">
            <v>871217</v>
          </cell>
          <cell r="I377">
            <v>0</v>
          </cell>
          <cell r="J377">
            <v>872212</v>
          </cell>
          <cell r="K377">
            <v>0</v>
          </cell>
          <cell r="L377">
            <v>0</v>
          </cell>
          <cell r="M377">
            <v>0</v>
          </cell>
          <cell r="N377">
            <v>245620</v>
          </cell>
          <cell r="O377">
            <v>0</v>
          </cell>
          <cell r="P377">
            <v>0</v>
          </cell>
          <cell r="Q377">
            <v>0</v>
          </cell>
          <cell r="R377">
            <v>20000</v>
          </cell>
          <cell r="S377">
            <v>0</v>
          </cell>
          <cell r="U377">
            <v>0</v>
          </cell>
          <cell r="V377">
            <v>0</v>
          </cell>
          <cell r="X377">
            <v>0</v>
          </cell>
          <cell r="Y377">
            <v>0</v>
          </cell>
          <cell r="Z377">
            <v>0</v>
          </cell>
          <cell r="AA377">
            <v>0</v>
          </cell>
          <cell r="AB377">
            <v>0</v>
          </cell>
          <cell r="AC377">
            <v>0</v>
          </cell>
          <cell r="AD377">
            <v>0</v>
          </cell>
          <cell r="AE377">
            <v>0</v>
          </cell>
          <cell r="AF377">
            <v>0</v>
          </cell>
          <cell r="AG377">
            <v>0</v>
          </cell>
          <cell r="AH377">
            <v>0</v>
          </cell>
        </row>
        <row r="378">
          <cell r="E378">
            <v>20835</v>
          </cell>
          <cell r="F378">
            <v>1.0913936421275139E-11</v>
          </cell>
          <cell r="H378">
            <v>162734</v>
          </cell>
          <cell r="I378">
            <v>0</v>
          </cell>
          <cell r="J378">
            <v>390100</v>
          </cell>
          <cell r="K378">
            <v>0</v>
          </cell>
          <cell r="L378">
            <v>0</v>
          </cell>
          <cell r="M378">
            <v>0</v>
          </cell>
          <cell r="N378">
            <v>25008</v>
          </cell>
          <cell r="O378">
            <v>0</v>
          </cell>
          <cell r="P378">
            <v>0</v>
          </cell>
          <cell r="Q378">
            <v>0</v>
          </cell>
          <cell r="R378">
            <v>0</v>
          </cell>
          <cell r="S378">
            <v>0</v>
          </cell>
          <cell r="U378">
            <v>0</v>
          </cell>
          <cell r="V378">
            <v>0</v>
          </cell>
          <cell r="X378">
            <v>38693</v>
          </cell>
          <cell r="Y378">
            <v>0</v>
          </cell>
          <cell r="Z378">
            <v>0</v>
          </cell>
          <cell r="AA378">
            <v>0</v>
          </cell>
          <cell r="AB378">
            <v>0</v>
          </cell>
          <cell r="AC378">
            <v>0</v>
          </cell>
          <cell r="AD378">
            <v>0</v>
          </cell>
          <cell r="AE378">
            <v>0</v>
          </cell>
          <cell r="AF378">
            <v>163745.7</v>
          </cell>
          <cell r="AG378">
            <v>29100.3</v>
          </cell>
          <cell r="AH378">
            <v>0</v>
          </cell>
        </row>
        <row r="379">
          <cell r="E379">
            <v>0</v>
          </cell>
          <cell r="F379">
            <v>913149</v>
          </cell>
          <cell r="H379">
            <v>937474</v>
          </cell>
          <cell r="I379">
            <v>0</v>
          </cell>
          <cell r="J379">
            <v>917101</v>
          </cell>
          <cell r="K379">
            <v>0</v>
          </cell>
          <cell r="L379">
            <v>0</v>
          </cell>
          <cell r="M379">
            <v>0</v>
          </cell>
          <cell r="N379">
            <v>8336</v>
          </cell>
          <cell r="O379">
            <v>0</v>
          </cell>
          <cell r="P379">
            <v>0</v>
          </cell>
          <cell r="Q379">
            <v>0</v>
          </cell>
          <cell r="R379">
            <v>0</v>
          </cell>
          <cell r="S379">
            <v>0</v>
          </cell>
          <cell r="U379">
            <v>0</v>
          </cell>
          <cell r="V379">
            <v>0</v>
          </cell>
          <cell r="X379">
            <v>0</v>
          </cell>
          <cell r="Y379">
            <v>0</v>
          </cell>
          <cell r="Z379">
            <v>0</v>
          </cell>
          <cell r="AA379">
            <v>0</v>
          </cell>
          <cell r="AB379">
            <v>0</v>
          </cell>
          <cell r="AC379">
            <v>0</v>
          </cell>
          <cell r="AD379">
            <v>0</v>
          </cell>
          <cell r="AE379">
            <v>0</v>
          </cell>
          <cell r="AF379">
            <v>0</v>
          </cell>
          <cell r="AG379">
            <v>0</v>
          </cell>
          <cell r="AH379">
            <v>0</v>
          </cell>
        </row>
        <row r="380">
          <cell r="E380">
            <v>0</v>
          </cell>
          <cell r="F380">
            <v>1801379</v>
          </cell>
          <cell r="H380">
            <v>1098240</v>
          </cell>
          <cell r="I380">
            <v>0</v>
          </cell>
          <cell r="J380">
            <v>292076</v>
          </cell>
          <cell r="K380">
            <v>0</v>
          </cell>
          <cell r="L380">
            <v>0</v>
          </cell>
          <cell r="M380">
            <v>0</v>
          </cell>
          <cell r="N380">
            <v>25008</v>
          </cell>
          <cell r="O380">
            <v>73401</v>
          </cell>
          <cell r="P380">
            <v>0</v>
          </cell>
          <cell r="Q380">
            <v>0</v>
          </cell>
          <cell r="R380">
            <v>0</v>
          </cell>
          <cell r="S380">
            <v>0</v>
          </cell>
          <cell r="U380">
            <v>0</v>
          </cell>
          <cell r="V380">
            <v>0</v>
          </cell>
          <cell r="X380">
            <v>0</v>
          </cell>
          <cell r="Y380">
            <v>0</v>
          </cell>
          <cell r="Z380">
            <v>0</v>
          </cell>
          <cell r="AA380">
            <v>0</v>
          </cell>
          <cell r="AB380">
            <v>0</v>
          </cell>
          <cell r="AC380">
            <v>0</v>
          </cell>
          <cell r="AD380">
            <v>0</v>
          </cell>
          <cell r="AE380">
            <v>0</v>
          </cell>
          <cell r="AF380">
            <v>0</v>
          </cell>
          <cell r="AG380">
            <v>0</v>
          </cell>
          <cell r="AH380">
            <v>0</v>
          </cell>
        </row>
        <row r="381">
          <cell r="E381">
            <v>0</v>
          </cell>
          <cell r="F381">
            <v>-838</v>
          </cell>
          <cell r="H381">
            <v>0</v>
          </cell>
          <cell r="I381">
            <v>0</v>
          </cell>
          <cell r="J381">
            <v>25979</v>
          </cell>
          <cell r="K381">
            <v>0</v>
          </cell>
          <cell r="L381">
            <v>0</v>
          </cell>
          <cell r="M381">
            <v>0</v>
          </cell>
          <cell r="N381">
            <v>0</v>
          </cell>
          <cell r="O381">
            <v>0</v>
          </cell>
          <cell r="P381">
            <v>0</v>
          </cell>
          <cell r="Q381">
            <v>0</v>
          </cell>
          <cell r="R381">
            <v>0</v>
          </cell>
          <cell r="S381">
            <v>0</v>
          </cell>
          <cell r="U381">
            <v>0</v>
          </cell>
          <cell r="V381">
            <v>0</v>
          </cell>
          <cell r="X381">
            <v>0</v>
          </cell>
          <cell r="Y381">
            <v>838</v>
          </cell>
          <cell r="Z381">
            <v>658</v>
          </cell>
          <cell r="AA381">
            <v>0</v>
          </cell>
          <cell r="AB381">
            <v>0</v>
          </cell>
          <cell r="AC381">
            <v>0</v>
          </cell>
          <cell r="AD381">
            <v>0</v>
          </cell>
          <cell r="AE381">
            <v>0</v>
          </cell>
          <cell r="AF381">
            <v>0</v>
          </cell>
          <cell r="AG381">
            <v>24483</v>
          </cell>
          <cell r="AH381">
            <v>0</v>
          </cell>
        </row>
        <row r="382">
          <cell r="E382">
            <v>0</v>
          </cell>
          <cell r="F382">
            <v>299058</v>
          </cell>
          <cell r="H382">
            <v>291581</v>
          </cell>
          <cell r="I382">
            <v>23348</v>
          </cell>
          <cell r="J382">
            <v>190571</v>
          </cell>
          <cell r="K382">
            <v>0</v>
          </cell>
          <cell r="L382">
            <v>0</v>
          </cell>
          <cell r="M382">
            <v>0</v>
          </cell>
          <cell r="N382">
            <v>37512</v>
          </cell>
          <cell r="O382">
            <v>0</v>
          </cell>
          <cell r="P382">
            <v>0</v>
          </cell>
          <cell r="Q382">
            <v>0</v>
          </cell>
          <cell r="R382">
            <v>11762</v>
          </cell>
          <cell r="S382">
            <v>0</v>
          </cell>
          <cell r="U382">
            <v>0</v>
          </cell>
          <cell r="V382">
            <v>0</v>
          </cell>
          <cell r="X382">
            <v>0</v>
          </cell>
          <cell r="Y382">
            <v>0</v>
          </cell>
          <cell r="Z382">
            <v>0</v>
          </cell>
          <cell r="AA382">
            <v>0</v>
          </cell>
          <cell r="AB382">
            <v>0</v>
          </cell>
          <cell r="AC382">
            <v>0</v>
          </cell>
          <cell r="AD382">
            <v>0</v>
          </cell>
          <cell r="AE382">
            <v>0</v>
          </cell>
          <cell r="AF382">
            <v>0</v>
          </cell>
          <cell r="AG382">
            <v>0</v>
          </cell>
          <cell r="AH382">
            <v>0</v>
          </cell>
        </row>
        <row r="383">
          <cell r="E383">
            <v>0</v>
          </cell>
          <cell r="F383">
            <v>2714219</v>
          </cell>
          <cell r="H383">
            <v>1272401</v>
          </cell>
          <cell r="I383">
            <v>30000</v>
          </cell>
          <cell r="J383">
            <v>789677</v>
          </cell>
          <cell r="K383">
            <v>0</v>
          </cell>
          <cell r="L383">
            <v>0</v>
          </cell>
          <cell r="M383">
            <v>0</v>
          </cell>
          <cell r="N383">
            <v>150048</v>
          </cell>
          <cell r="O383">
            <v>0</v>
          </cell>
          <cell r="P383">
            <v>0</v>
          </cell>
          <cell r="Q383">
            <v>0</v>
          </cell>
          <cell r="R383">
            <v>10922</v>
          </cell>
          <cell r="S383">
            <v>0</v>
          </cell>
          <cell r="U383">
            <v>0</v>
          </cell>
          <cell r="V383">
            <v>0</v>
          </cell>
          <cell r="X383">
            <v>0</v>
          </cell>
          <cell r="Y383">
            <v>0</v>
          </cell>
          <cell r="Z383">
            <v>0</v>
          </cell>
          <cell r="AA383">
            <v>0</v>
          </cell>
          <cell r="AB383">
            <v>0</v>
          </cell>
          <cell r="AC383">
            <v>0</v>
          </cell>
          <cell r="AD383">
            <v>0</v>
          </cell>
          <cell r="AE383">
            <v>0</v>
          </cell>
          <cell r="AF383">
            <v>0</v>
          </cell>
          <cell r="AG383">
            <v>0</v>
          </cell>
          <cell r="AH383">
            <v>0</v>
          </cell>
        </row>
        <row r="384">
          <cell r="E384">
            <v>0</v>
          </cell>
          <cell r="F384">
            <v>2238289</v>
          </cell>
          <cell r="H384">
            <v>622051</v>
          </cell>
          <cell r="I384">
            <v>30000</v>
          </cell>
          <cell r="J384">
            <v>559847</v>
          </cell>
          <cell r="K384">
            <v>0</v>
          </cell>
          <cell r="L384">
            <v>0</v>
          </cell>
          <cell r="M384">
            <v>0</v>
          </cell>
          <cell r="N384">
            <v>8982</v>
          </cell>
          <cell r="O384">
            <v>13013</v>
          </cell>
          <cell r="P384">
            <v>0</v>
          </cell>
          <cell r="Q384">
            <v>0</v>
          </cell>
          <cell r="R384">
            <v>5430</v>
          </cell>
          <cell r="S384">
            <v>0</v>
          </cell>
          <cell r="U384">
            <v>0</v>
          </cell>
          <cell r="V384">
            <v>0</v>
          </cell>
          <cell r="X384">
            <v>0</v>
          </cell>
          <cell r="Y384">
            <v>0</v>
          </cell>
          <cell r="Z384">
            <v>0</v>
          </cell>
          <cell r="AA384">
            <v>0</v>
          </cell>
          <cell r="AB384">
            <v>0</v>
          </cell>
          <cell r="AC384">
            <v>0</v>
          </cell>
          <cell r="AD384">
            <v>0</v>
          </cell>
          <cell r="AE384">
            <v>0</v>
          </cell>
          <cell r="AF384">
            <v>0</v>
          </cell>
          <cell r="AG384">
            <v>0</v>
          </cell>
          <cell r="AH384">
            <v>0</v>
          </cell>
        </row>
        <row r="385">
          <cell r="E385">
            <v>0</v>
          </cell>
          <cell r="F385">
            <v>1457297</v>
          </cell>
          <cell r="H385">
            <v>463271</v>
          </cell>
          <cell r="I385">
            <v>90000</v>
          </cell>
          <cell r="J385">
            <v>721641</v>
          </cell>
          <cell r="K385">
            <v>0</v>
          </cell>
          <cell r="L385">
            <v>0</v>
          </cell>
          <cell r="M385">
            <v>0</v>
          </cell>
          <cell r="N385">
            <v>208431</v>
          </cell>
          <cell r="O385">
            <v>26026</v>
          </cell>
          <cell r="P385">
            <v>27603</v>
          </cell>
          <cell r="Q385">
            <v>0</v>
          </cell>
          <cell r="R385">
            <v>0</v>
          </cell>
          <cell r="S385">
            <v>0</v>
          </cell>
          <cell r="U385">
            <v>0</v>
          </cell>
          <cell r="V385">
            <v>0</v>
          </cell>
          <cell r="X385">
            <v>0</v>
          </cell>
          <cell r="Y385">
            <v>0</v>
          </cell>
          <cell r="Z385">
            <v>0</v>
          </cell>
          <cell r="AA385">
            <v>0</v>
          </cell>
          <cell r="AB385">
            <v>0</v>
          </cell>
          <cell r="AC385">
            <v>0</v>
          </cell>
          <cell r="AD385">
            <v>0</v>
          </cell>
          <cell r="AE385">
            <v>0</v>
          </cell>
          <cell r="AF385">
            <v>0</v>
          </cell>
          <cell r="AG385">
            <v>0</v>
          </cell>
          <cell r="AH385">
            <v>0</v>
          </cell>
        </row>
        <row r="386">
          <cell r="E386">
            <v>0</v>
          </cell>
          <cell r="F386">
            <v>3856140.88</v>
          </cell>
          <cell r="H386">
            <v>659758</v>
          </cell>
          <cell r="I386">
            <v>0</v>
          </cell>
          <cell r="J386">
            <v>3001236</v>
          </cell>
          <cell r="K386">
            <v>30000</v>
          </cell>
          <cell r="L386">
            <v>0</v>
          </cell>
          <cell r="M386">
            <v>0</v>
          </cell>
          <cell r="N386">
            <v>1856654</v>
          </cell>
          <cell r="O386">
            <v>253753.5</v>
          </cell>
          <cell r="P386">
            <v>165618</v>
          </cell>
          <cell r="Q386">
            <v>8464.62</v>
          </cell>
          <cell r="R386">
            <v>0</v>
          </cell>
          <cell r="S386">
            <v>0</v>
          </cell>
          <cell r="U386">
            <v>0</v>
          </cell>
          <cell r="V386">
            <v>0</v>
          </cell>
          <cell r="X386">
            <v>0</v>
          </cell>
          <cell r="Y386">
            <v>0</v>
          </cell>
          <cell r="Z386">
            <v>0</v>
          </cell>
          <cell r="AA386">
            <v>0</v>
          </cell>
          <cell r="AB386">
            <v>0</v>
          </cell>
          <cell r="AC386">
            <v>0</v>
          </cell>
          <cell r="AD386">
            <v>0</v>
          </cell>
          <cell r="AE386">
            <v>0</v>
          </cell>
          <cell r="AF386">
            <v>0</v>
          </cell>
          <cell r="AG386">
            <v>0</v>
          </cell>
          <cell r="AH386">
            <v>0</v>
          </cell>
        </row>
        <row r="387">
          <cell r="E387">
            <v>0</v>
          </cell>
          <cell r="F387">
            <v>18571057.51</v>
          </cell>
          <cell r="H387">
            <v>10605493</v>
          </cell>
          <cell r="I387">
            <v>0</v>
          </cell>
          <cell r="J387">
            <v>5693514</v>
          </cell>
          <cell r="K387">
            <v>0</v>
          </cell>
          <cell r="L387">
            <v>102784</v>
          </cell>
          <cell r="M387">
            <v>107636</v>
          </cell>
          <cell r="N387">
            <v>3211635.57</v>
          </cell>
          <cell r="O387">
            <v>490818.22</v>
          </cell>
          <cell r="P387">
            <v>843731.7</v>
          </cell>
          <cell r="Q387">
            <v>0</v>
          </cell>
          <cell r="R387">
            <v>30612</v>
          </cell>
          <cell r="S387">
            <v>0</v>
          </cell>
          <cell r="U387">
            <v>0</v>
          </cell>
          <cell r="V387">
            <v>0</v>
          </cell>
          <cell r="X387">
            <v>0</v>
          </cell>
          <cell r="Y387">
            <v>0</v>
          </cell>
          <cell r="Z387">
            <v>0</v>
          </cell>
          <cell r="AA387">
            <v>0</v>
          </cell>
          <cell r="AB387">
            <v>0</v>
          </cell>
          <cell r="AC387">
            <v>0</v>
          </cell>
          <cell r="AD387">
            <v>0</v>
          </cell>
          <cell r="AE387">
            <v>0</v>
          </cell>
          <cell r="AF387">
            <v>0</v>
          </cell>
          <cell r="AG387">
            <v>0</v>
          </cell>
          <cell r="AH387">
            <v>0</v>
          </cell>
        </row>
        <row r="388">
          <cell r="E388">
            <v>0</v>
          </cell>
          <cell r="F388">
            <v>9586066</v>
          </cell>
          <cell r="H388">
            <v>2006533</v>
          </cell>
          <cell r="I388">
            <v>0</v>
          </cell>
          <cell r="J388">
            <v>296250</v>
          </cell>
          <cell r="K388">
            <v>0</v>
          </cell>
          <cell r="L388">
            <v>6348</v>
          </cell>
          <cell r="M388">
            <v>0</v>
          </cell>
          <cell r="N388">
            <v>25654</v>
          </cell>
          <cell r="O388">
            <v>0</v>
          </cell>
          <cell r="P388">
            <v>46005</v>
          </cell>
          <cell r="Q388">
            <v>0</v>
          </cell>
          <cell r="R388">
            <v>0</v>
          </cell>
          <cell r="S388">
            <v>0</v>
          </cell>
          <cell r="U388">
            <v>0</v>
          </cell>
          <cell r="V388">
            <v>0</v>
          </cell>
          <cell r="X388">
            <v>0</v>
          </cell>
          <cell r="Y388">
            <v>0</v>
          </cell>
          <cell r="Z388">
            <v>0</v>
          </cell>
          <cell r="AA388">
            <v>0</v>
          </cell>
          <cell r="AB388">
            <v>0</v>
          </cell>
          <cell r="AC388">
            <v>0</v>
          </cell>
          <cell r="AD388">
            <v>0</v>
          </cell>
          <cell r="AE388">
            <v>0</v>
          </cell>
          <cell r="AF388">
            <v>0</v>
          </cell>
          <cell r="AG388">
            <v>0</v>
          </cell>
          <cell r="AH388">
            <v>0</v>
          </cell>
        </row>
        <row r="389">
          <cell r="E389">
            <v>0</v>
          </cell>
          <cell r="F389">
            <v>2869979</v>
          </cell>
          <cell r="H389">
            <v>995845</v>
          </cell>
          <cell r="I389">
            <v>0</v>
          </cell>
          <cell r="J389">
            <v>1246345</v>
          </cell>
          <cell r="K389">
            <v>0</v>
          </cell>
          <cell r="L389">
            <v>0</v>
          </cell>
          <cell r="M389">
            <v>0</v>
          </cell>
          <cell r="N389">
            <v>663420</v>
          </cell>
          <cell r="O389">
            <v>0</v>
          </cell>
          <cell r="P389">
            <v>0</v>
          </cell>
          <cell r="Q389">
            <v>0</v>
          </cell>
          <cell r="R389">
            <v>0</v>
          </cell>
          <cell r="S389">
            <v>0</v>
          </cell>
          <cell r="U389">
            <v>0</v>
          </cell>
          <cell r="V389">
            <v>0</v>
          </cell>
          <cell r="X389">
            <v>0</v>
          </cell>
          <cell r="Y389">
            <v>0</v>
          </cell>
          <cell r="Z389">
            <v>0</v>
          </cell>
          <cell r="AA389">
            <v>0</v>
          </cell>
          <cell r="AB389">
            <v>0</v>
          </cell>
          <cell r="AC389">
            <v>0</v>
          </cell>
          <cell r="AD389">
            <v>0</v>
          </cell>
          <cell r="AE389">
            <v>0</v>
          </cell>
          <cell r="AF389">
            <v>0</v>
          </cell>
          <cell r="AG389">
            <v>0</v>
          </cell>
          <cell r="AH389">
            <v>0</v>
          </cell>
        </row>
        <row r="390">
          <cell r="E390">
            <v>0</v>
          </cell>
          <cell r="F390">
            <v>3220294.7800000003</v>
          </cell>
          <cell r="H390">
            <v>768260</v>
          </cell>
          <cell r="I390">
            <v>20515</v>
          </cell>
          <cell r="J390">
            <v>1886432</v>
          </cell>
          <cell r="K390">
            <v>16106</v>
          </cell>
          <cell r="L390">
            <v>0</v>
          </cell>
          <cell r="M390">
            <v>0</v>
          </cell>
          <cell r="N390">
            <v>800004.8</v>
          </cell>
          <cell r="O390">
            <v>209302.8</v>
          </cell>
          <cell r="P390">
            <v>0</v>
          </cell>
          <cell r="Q390">
            <v>8464.62</v>
          </cell>
          <cell r="R390">
            <v>0</v>
          </cell>
          <cell r="S390">
            <v>0</v>
          </cell>
          <cell r="U390">
            <v>0</v>
          </cell>
          <cell r="V390">
            <v>0</v>
          </cell>
          <cell r="X390">
            <v>0</v>
          </cell>
          <cell r="Y390">
            <v>0</v>
          </cell>
          <cell r="Z390">
            <v>0</v>
          </cell>
          <cell r="AA390">
            <v>0</v>
          </cell>
          <cell r="AB390">
            <v>0</v>
          </cell>
          <cell r="AC390">
            <v>0</v>
          </cell>
          <cell r="AD390">
            <v>0</v>
          </cell>
          <cell r="AE390">
            <v>0</v>
          </cell>
          <cell r="AF390">
            <v>0</v>
          </cell>
          <cell r="AG390">
            <v>0</v>
          </cell>
          <cell r="AH390">
            <v>0</v>
          </cell>
        </row>
        <row r="391">
          <cell r="E391">
            <v>0</v>
          </cell>
          <cell r="F391">
            <v>17068743.76</v>
          </cell>
          <cell r="H391">
            <v>2295683</v>
          </cell>
          <cell r="I391">
            <v>0</v>
          </cell>
          <cell r="J391">
            <v>4224012</v>
          </cell>
          <cell r="K391">
            <v>0</v>
          </cell>
          <cell r="L391">
            <v>0</v>
          </cell>
          <cell r="M391">
            <v>0</v>
          </cell>
          <cell r="N391">
            <v>1737348</v>
          </cell>
          <cell r="O391">
            <v>99427</v>
          </cell>
          <cell r="P391">
            <v>0</v>
          </cell>
          <cell r="Q391">
            <v>16929.24</v>
          </cell>
          <cell r="R391">
            <v>0</v>
          </cell>
          <cell r="S391">
            <v>0</v>
          </cell>
          <cell r="U391">
            <v>0</v>
          </cell>
          <cell r="V391">
            <v>30220</v>
          </cell>
          <cell r="X391">
            <v>0</v>
          </cell>
          <cell r="Y391">
            <v>0</v>
          </cell>
          <cell r="Z391">
            <v>0</v>
          </cell>
          <cell r="AA391">
            <v>0</v>
          </cell>
          <cell r="AB391">
            <v>0</v>
          </cell>
          <cell r="AC391">
            <v>0</v>
          </cell>
          <cell r="AD391">
            <v>0</v>
          </cell>
          <cell r="AE391">
            <v>0</v>
          </cell>
          <cell r="AF391">
            <v>0</v>
          </cell>
          <cell r="AG391">
            <v>0</v>
          </cell>
          <cell r="AH391">
            <v>0</v>
          </cell>
        </row>
        <row r="392">
          <cell r="E392">
            <v>10482</v>
          </cell>
          <cell r="F392">
            <v>0</v>
          </cell>
          <cell r="H392">
            <v>301700</v>
          </cell>
          <cell r="I392">
            <v>0</v>
          </cell>
          <cell r="J392">
            <v>488243</v>
          </cell>
          <cell r="K392">
            <v>0</v>
          </cell>
          <cell r="L392">
            <v>0</v>
          </cell>
          <cell r="M392">
            <v>0</v>
          </cell>
          <cell r="N392">
            <v>0</v>
          </cell>
          <cell r="O392">
            <v>0</v>
          </cell>
          <cell r="P392">
            <v>0</v>
          </cell>
          <cell r="Q392">
            <v>0</v>
          </cell>
          <cell r="R392">
            <v>0</v>
          </cell>
          <cell r="S392">
            <v>23600</v>
          </cell>
          <cell r="U392">
            <v>0</v>
          </cell>
          <cell r="V392">
            <v>0</v>
          </cell>
          <cell r="X392">
            <v>19467</v>
          </cell>
          <cell r="Y392">
            <v>0</v>
          </cell>
          <cell r="Z392">
            <v>0</v>
          </cell>
          <cell r="AA392">
            <v>0</v>
          </cell>
          <cell r="AB392">
            <v>0</v>
          </cell>
          <cell r="AC392">
            <v>0</v>
          </cell>
          <cell r="AD392">
            <v>21523</v>
          </cell>
          <cell r="AE392">
            <v>0</v>
          </cell>
          <cell r="AF392">
            <v>91543</v>
          </cell>
          <cell r="AG392">
            <v>0</v>
          </cell>
          <cell r="AH392">
            <v>0</v>
          </cell>
        </row>
        <row r="393">
          <cell r="E393">
            <v>0</v>
          </cell>
          <cell r="F393">
            <v>1575877.4</v>
          </cell>
          <cell r="H393">
            <v>836673</v>
          </cell>
          <cell r="I393">
            <v>0</v>
          </cell>
          <cell r="J393">
            <v>1492456</v>
          </cell>
          <cell r="K393">
            <v>0</v>
          </cell>
          <cell r="L393">
            <v>0</v>
          </cell>
          <cell r="M393">
            <v>0</v>
          </cell>
          <cell r="N393">
            <v>131979.6</v>
          </cell>
          <cell r="O393">
            <v>0</v>
          </cell>
          <cell r="P393">
            <v>0</v>
          </cell>
          <cell r="Q393">
            <v>0</v>
          </cell>
          <cell r="R393">
            <v>0</v>
          </cell>
          <cell r="S393">
            <v>0</v>
          </cell>
          <cell r="U393">
            <v>0</v>
          </cell>
          <cell r="V393">
            <v>0</v>
          </cell>
          <cell r="X393">
            <v>0</v>
          </cell>
          <cell r="Y393">
            <v>0</v>
          </cell>
          <cell r="Z393">
            <v>0</v>
          </cell>
          <cell r="AA393">
            <v>0</v>
          </cell>
          <cell r="AB393">
            <v>0</v>
          </cell>
          <cell r="AC393">
            <v>0</v>
          </cell>
          <cell r="AD393">
            <v>0</v>
          </cell>
          <cell r="AE393">
            <v>0</v>
          </cell>
          <cell r="AF393">
            <v>0</v>
          </cell>
          <cell r="AG393">
            <v>0</v>
          </cell>
          <cell r="AH393">
            <v>0</v>
          </cell>
        </row>
        <row r="394">
          <cell r="E394">
            <v>3531859</v>
          </cell>
          <cell r="F394">
            <v>14797485.37</v>
          </cell>
          <cell r="H394">
            <v>11152672</v>
          </cell>
          <cell r="I394">
            <v>88250</v>
          </cell>
          <cell r="J394">
            <v>1927867</v>
          </cell>
          <cell r="K394">
            <v>0</v>
          </cell>
          <cell r="L394">
            <v>0</v>
          </cell>
          <cell r="M394">
            <v>21174</v>
          </cell>
          <cell r="N394">
            <v>749300.63</v>
          </cell>
          <cell r="O394">
            <v>104104</v>
          </cell>
          <cell r="P394">
            <v>36804</v>
          </cell>
          <cell r="Q394">
            <v>0</v>
          </cell>
          <cell r="R394">
            <v>0</v>
          </cell>
          <cell r="S394">
            <v>0</v>
          </cell>
          <cell r="U394">
            <v>251585</v>
          </cell>
          <cell r="V394">
            <v>0</v>
          </cell>
          <cell r="X394">
            <v>0</v>
          </cell>
          <cell r="Y394">
            <v>0</v>
          </cell>
          <cell r="Z394">
            <v>0</v>
          </cell>
          <cell r="AA394">
            <v>0</v>
          </cell>
          <cell r="AB394">
            <v>0</v>
          </cell>
          <cell r="AC394">
            <v>0</v>
          </cell>
          <cell r="AD394">
            <v>0</v>
          </cell>
          <cell r="AE394">
            <v>0</v>
          </cell>
          <cell r="AF394">
            <v>0</v>
          </cell>
          <cell r="AG394">
            <v>0</v>
          </cell>
          <cell r="AH394">
            <v>0</v>
          </cell>
        </row>
        <row r="395">
          <cell r="E395">
            <v>0</v>
          </cell>
          <cell r="F395">
            <v>806016</v>
          </cell>
          <cell r="H395">
            <v>314699</v>
          </cell>
          <cell r="I395">
            <v>0</v>
          </cell>
          <cell r="J395">
            <v>339274</v>
          </cell>
          <cell r="K395">
            <v>0</v>
          </cell>
          <cell r="L395">
            <v>0</v>
          </cell>
          <cell r="M395">
            <v>0</v>
          </cell>
          <cell r="N395">
            <v>0</v>
          </cell>
          <cell r="O395">
            <v>0</v>
          </cell>
          <cell r="P395">
            <v>0</v>
          </cell>
          <cell r="Q395">
            <v>0</v>
          </cell>
          <cell r="R395">
            <v>0</v>
          </cell>
          <cell r="S395">
            <v>0</v>
          </cell>
          <cell r="U395">
            <v>0</v>
          </cell>
          <cell r="V395">
            <v>0</v>
          </cell>
          <cell r="X395">
            <v>0</v>
          </cell>
          <cell r="Y395">
            <v>0</v>
          </cell>
          <cell r="Z395">
            <v>0</v>
          </cell>
          <cell r="AA395">
            <v>0</v>
          </cell>
          <cell r="AB395">
            <v>0</v>
          </cell>
          <cell r="AC395">
            <v>0</v>
          </cell>
          <cell r="AD395">
            <v>0</v>
          </cell>
          <cell r="AE395">
            <v>0</v>
          </cell>
          <cell r="AF395">
            <v>0</v>
          </cell>
          <cell r="AG395">
            <v>0</v>
          </cell>
          <cell r="AH395">
            <v>0</v>
          </cell>
        </row>
        <row r="396">
          <cell r="E396">
            <v>9975</v>
          </cell>
          <cell r="F396">
            <v>153466</v>
          </cell>
          <cell r="H396">
            <v>711937</v>
          </cell>
          <cell r="I396">
            <v>0</v>
          </cell>
          <cell r="J396">
            <v>568446</v>
          </cell>
          <cell r="K396">
            <v>0</v>
          </cell>
          <cell r="L396">
            <v>0</v>
          </cell>
          <cell r="M396">
            <v>0</v>
          </cell>
          <cell r="N396">
            <v>0</v>
          </cell>
          <cell r="O396">
            <v>0</v>
          </cell>
          <cell r="P396">
            <v>0</v>
          </cell>
          <cell r="Q396">
            <v>0</v>
          </cell>
          <cell r="R396">
            <v>0</v>
          </cell>
          <cell r="S396">
            <v>0</v>
          </cell>
          <cell r="U396">
            <v>0</v>
          </cell>
          <cell r="V396">
            <v>0</v>
          </cell>
          <cell r="X396">
            <v>0</v>
          </cell>
          <cell r="Y396">
            <v>0</v>
          </cell>
          <cell r="Z396">
            <v>0</v>
          </cell>
          <cell r="AA396">
            <v>0</v>
          </cell>
          <cell r="AB396">
            <v>0</v>
          </cell>
          <cell r="AC396">
            <v>0</v>
          </cell>
          <cell r="AD396">
            <v>0</v>
          </cell>
          <cell r="AE396">
            <v>0</v>
          </cell>
          <cell r="AF396">
            <v>0</v>
          </cell>
          <cell r="AG396">
            <v>0</v>
          </cell>
          <cell r="AH396">
            <v>0</v>
          </cell>
        </row>
        <row r="397">
          <cell r="E397">
            <v>0</v>
          </cell>
          <cell r="F397">
            <v>9929292.59</v>
          </cell>
          <cell r="H397">
            <v>6061348</v>
          </cell>
          <cell r="I397">
            <v>0</v>
          </cell>
          <cell r="J397">
            <v>10925199</v>
          </cell>
          <cell r="K397">
            <v>0</v>
          </cell>
          <cell r="L397">
            <v>361033</v>
          </cell>
          <cell r="M397">
            <v>63522</v>
          </cell>
          <cell r="N397">
            <v>3865105.24</v>
          </cell>
          <cell r="O397">
            <v>245286.05</v>
          </cell>
          <cell r="P397">
            <v>4600.5</v>
          </cell>
          <cell r="Q397">
            <v>8464.62</v>
          </cell>
          <cell r="R397">
            <v>659771</v>
          </cell>
          <cell r="S397">
            <v>0</v>
          </cell>
          <cell r="U397">
            <v>156937</v>
          </cell>
          <cell r="V397">
            <v>0</v>
          </cell>
          <cell r="X397">
            <v>0</v>
          </cell>
          <cell r="Y397">
            <v>0</v>
          </cell>
          <cell r="Z397">
            <v>0</v>
          </cell>
          <cell r="AA397">
            <v>0</v>
          </cell>
          <cell r="AB397">
            <v>0</v>
          </cell>
          <cell r="AC397">
            <v>0</v>
          </cell>
          <cell r="AD397">
            <v>0</v>
          </cell>
          <cell r="AE397">
            <v>0</v>
          </cell>
          <cell r="AF397">
            <v>0</v>
          </cell>
          <cell r="AG397">
            <v>0</v>
          </cell>
          <cell r="AH397">
            <v>0</v>
          </cell>
        </row>
        <row r="398">
          <cell r="E398">
            <v>0</v>
          </cell>
          <cell r="F398">
            <v>4644608.58</v>
          </cell>
          <cell r="H398">
            <v>1372798</v>
          </cell>
          <cell r="I398">
            <v>0</v>
          </cell>
          <cell r="J398">
            <v>4236905</v>
          </cell>
          <cell r="K398">
            <v>0</v>
          </cell>
          <cell r="L398">
            <v>0</v>
          </cell>
          <cell r="M398">
            <v>36726</v>
          </cell>
          <cell r="N398">
            <v>2334212.2</v>
          </cell>
          <cell r="O398">
            <v>457284.5</v>
          </cell>
          <cell r="P398">
            <v>0</v>
          </cell>
          <cell r="Q398">
            <v>50787.72</v>
          </cell>
          <cell r="R398">
            <v>0</v>
          </cell>
          <cell r="S398">
            <v>0</v>
          </cell>
          <cell r="U398">
            <v>0</v>
          </cell>
          <cell r="V398">
            <v>0</v>
          </cell>
          <cell r="X398">
            <v>0</v>
          </cell>
          <cell r="Y398">
            <v>0</v>
          </cell>
          <cell r="Z398">
            <v>0</v>
          </cell>
          <cell r="AA398">
            <v>0</v>
          </cell>
          <cell r="AB398">
            <v>0</v>
          </cell>
          <cell r="AC398">
            <v>0</v>
          </cell>
          <cell r="AD398">
            <v>0</v>
          </cell>
          <cell r="AE398">
            <v>0</v>
          </cell>
          <cell r="AF398">
            <v>0</v>
          </cell>
          <cell r="AG398">
            <v>0</v>
          </cell>
          <cell r="AH398">
            <v>0</v>
          </cell>
        </row>
        <row r="399">
          <cell r="E399">
            <v>0</v>
          </cell>
          <cell r="F399">
            <v>6308447.1</v>
          </cell>
          <cell r="H399">
            <v>148441</v>
          </cell>
          <cell r="I399">
            <v>0</v>
          </cell>
          <cell r="J399">
            <v>2757716</v>
          </cell>
          <cell r="K399">
            <v>0</v>
          </cell>
          <cell r="L399">
            <v>60324</v>
          </cell>
          <cell r="M399">
            <v>0</v>
          </cell>
          <cell r="N399">
            <v>292102.9</v>
          </cell>
          <cell r="O399">
            <v>39039</v>
          </cell>
          <cell r="P399">
            <v>36804</v>
          </cell>
          <cell r="Q399">
            <v>0</v>
          </cell>
          <cell r="R399">
            <v>0</v>
          </cell>
          <cell r="S399">
            <v>0</v>
          </cell>
          <cell r="U399">
            <v>0</v>
          </cell>
          <cell r="V399">
            <v>0</v>
          </cell>
          <cell r="X399">
            <v>0</v>
          </cell>
          <cell r="Y399">
            <v>0</v>
          </cell>
          <cell r="Z399">
            <v>0</v>
          </cell>
          <cell r="AA399">
            <v>0</v>
          </cell>
          <cell r="AB399">
            <v>0</v>
          </cell>
          <cell r="AC399">
            <v>0</v>
          </cell>
          <cell r="AD399">
            <v>0</v>
          </cell>
          <cell r="AE399">
            <v>0</v>
          </cell>
          <cell r="AF399">
            <v>0</v>
          </cell>
          <cell r="AG399">
            <v>0</v>
          </cell>
          <cell r="AH399">
            <v>0</v>
          </cell>
        </row>
        <row r="400">
          <cell r="E400">
            <v>0</v>
          </cell>
          <cell r="F400">
            <v>4509837</v>
          </cell>
          <cell r="H400">
            <v>2076582</v>
          </cell>
          <cell r="I400">
            <v>0</v>
          </cell>
          <cell r="J400">
            <v>1448685</v>
          </cell>
          <cell r="K400">
            <v>0</v>
          </cell>
          <cell r="L400">
            <v>0</v>
          </cell>
          <cell r="M400">
            <v>0</v>
          </cell>
          <cell r="N400">
            <v>239222</v>
          </cell>
          <cell r="O400">
            <v>203531</v>
          </cell>
          <cell r="P400">
            <v>0</v>
          </cell>
          <cell r="Q400">
            <v>0</v>
          </cell>
          <cell r="R400">
            <v>0</v>
          </cell>
          <cell r="S400">
            <v>0</v>
          </cell>
          <cell r="U400">
            <v>0</v>
          </cell>
          <cell r="V400">
            <v>0</v>
          </cell>
          <cell r="X400">
            <v>0</v>
          </cell>
          <cell r="Y400">
            <v>0</v>
          </cell>
          <cell r="Z400">
            <v>0</v>
          </cell>
          <cell r="AA400">
            <v>0</v>
          </cell>
          <cell r="AB400">
            <v>0</v>
          </cell>
          <cell r="AC400">
            <v>0</v>
          </cell>
          <cell r="AD400">
            <v>0</v>
          </cell>
          <cell r="AE400">
            <v>0</v>
          </cell>
          <cell r="AF400">
            <v>0</v>
          </cell>
          <cell r="AG400">
            <v>0</v>
          </cell>
          <cell r="AH400">
            <v>0</v>
          </cell>
        </row>
        <row r="401">
          <cell r="E401">
            <v>0</v>
          </cell>
          <cell r="F401">
            <v>2339017.78</v>
          </cell>
          <cell r="H401">
            <v>396537</v>
          </cell>
          <cell r="I401">
            <v>0</v>
          </cell>
          <cell r="J401">
            <v>1091030</v>
          </cell>
          <cell r="K401">
            <v>0</v>
          </cell>
          <cell r="L401">
            <v>0</v>
          </cell>
          <cell r="M401">
            <v>0</v>
          </cell>
          <cell r="N401">
            <v>155080.6</v>
          </cell>
          <cell r="O401">
            <v>13013</v>
          </cell>
          <cell r="P401">
            <v>0</v>
          </cell>
          <cell r="Q401">
            <v>8464.62</v>
          </cell>
          <cell r="R401">
            <v>0</v>
          </cell>
          <cell r="S401">
            <v>0</v>
          </cell>
          <cell r="U401">
            <v>0</v>
          </cell>
          <cell r="V401">
            <v>0</v>
          </cell>
          <cell r="X401">
            <v>0</v>
          </cell>
          <cell r="Y401">
            <v>0</v>
          </cell>
          <cell r="Z401">
            <v>0</v>
          </cell>
          <cell r="AA401">
            <v>0</v>
          </cell>
          <cell r="AB401">
            <v>0</v>
          </cell>
          <cell r="AC401">
            <v>0</v>
          </cell>
          <cell r="AD401">
            <v>0</v>
          </cell>
          <cell r="AE401">
            <v>0</v>
          </cell>
          <cell r="AF401">
            <v>0</v>
          </cell>
          <cell r="AG401">
            <v>0</v>
          </cell>
          <cell r="AH401">
            <v>0</v>
          </cell>
        </row>
        <row r="402">
          <cell r="E402">
            <v>0</v>
          </cell>
          <cell r="F402">
            <v>348463.78</v>
          </cell>
          <cell r="H402">
            <v>681208</v>
          </cell>
          <cell r="I402">
            <v>0</v>
          </cell>
          <cell r="J402">
            <v>1710728</v>
          </cell>
          <cell r="K402">
            <v>0</v>
          </cell>
          <cell r="L402">
            <v>0</v>
          </cell>
          <cell r="M402">
            <v>0</v>
          </cell>
          <cell r="N402">
            <v>115307.6</v>
          </cell>
          <cell r="O402">
            <v>0</v>
          </cell>
          <cell r="P402">
            <v>0</v>
          </cell>
          <cell r="Q402">
            <v>8464.62</v>
          </cell>
          <cell r="R402">
            <v>0</v>
          </cell>
          <cell r="S402">
            <v>0</v>
          </cell>
          <cell r="U402">
            <v>0</v>
          </cell>
          <cell r="V402">
            <v>0</v>
          </cell>
          <cell r="X402">
            <v>0</v>
          </cell>
          <cell r="Y402">
            <v>0</v>
          </cell>
          <cell r="Z402">
            <v>0</v>
          </cell>
          <cell r="AA402">
            <v>0</v>
          </cell>
          <cell r="AB402">
            <v>0</v>
          </cell>
          <cell r="AC402">
            <v>0</v>
          </cell>
          <cell r="AD402">
            <v>0</v>
          </cell>
          <cell r="AE402">
            <v>0</v>
          </cell>
          <cell r="AF402">
            <v>0</v>
          </cell>
          <cell r="AG402">
            <v>0</v>
          </cell>
          <cell r="AH402">
            <v>0</v>
          </cell>
        </row>
        <row r="403">
          <cell r="E403">
            <v>0</v>
          </cell>
          <cell r="F403">
            <v>485264</v>
          </cell>
          <cell r="H403">
            <v>366935</v>
          </cell>
          <cell r="I403">
            <v>0</v>
          </cell>
          <cell r="J403">
            <v>520339</v>
          </cell>
          <cell r="K403">
            <v>0</v>
          </cell>
          <cell r="L403">
            <v>0</v>
          </cell>
          <cell r="M403">
            <v>0</v>
          </cell>
          <cell r="N403">
            <v>29176</v>
          </cell>
          <cell r="O403">
            <v>0</v>
          </cell>
          <cell r="P403">
            <v>0</v>
          </cell>
          <cell r="Q403">
            <v>0</v>
          </cell>
          <cell r="R403">
            <v>20000</v>
          </cell>
          <cell r="S403">
            <v>0</v>
          </cell>
          <cell r="U403">
            <v>0</v>
          </cell>
          <cell r="V403">
            <v>0</v>
          </cell>
          <cell r="X403">
            <v>0</v>
          </cell>
          <cell r="Y403">
            <v>0</v>
          </cell>
          <cell r="Z403">
            <v>0</v>
          </cell>
          <cell r="AA403">
            <v>0</v>
          </cell>
          <cell r="AB403">
            <v>0</v>
          </cell>
          <cell r="AC403">
            <v>0</v>
          </cell>
          <cell r="AD403">
            <v>0</v>
          </cell>
          <cell r="AE403">
            <v>0</v>
          </cell>
          <cell r="AF403">
            <v>0</v>
          </cell>
          <cell r="AG403">
            <v>0</v>
          </cell>
          <cell r="AH403">
            <v>0</v>
          </cell>
        </row>
        <row r="404">
          <cell r="E404">
            <v>0</v>
          </cell>
          <cell r="F404">
            <v>1011409.4</v>
          </cell>
          <cell r="H404">
            <v>535808</v>
          </cell>
          <cell r="I404">
            <v>0</v>
          </cell>
          <cell r="J404">
            <v>683550</v>
          </cell>
          <cell r="K404">
            <v>0</v>
          </cell>
          <cell r="L404">
            <v>0</v>
          </cell>
          <cell r="M404">
            <v>0</v>
          </cell>
          <cell r="N404">
            <v>134563.6</v>
          </cell>
          <cell r="O404">
            <v>0</v>
          </cell>
          <cell r="P404">
            <v>0</v>
          </cell>
          <cell r="Q404">
            <v>0</v>
          </cell>
          <cell r="R404">
            <v>0</v>
          </cell>
          <cell r="S404">
            <v>0</v>
          </cell>
          <cell r="U404">
            <v>0</v>
          </cell>
          <cell r="V404">
            <v>0</v>
          </cell>
          <cell r="X404">
            <v>0</v>
          </cell>
          <cell r="Y404">
            <v>0</v>
          </cell>
          <cell r="Z404">
            <v>0</v>
          </cell>
          <cell r="AA404">
            <v>0</v>
          </cell>
          <cell r="AB404">
            <v>0</v>
          </cell>
          <cell r="AC404">
            <v>0</v>
          </cell>
          <cell r="AD404">
            <v>0</v>
          </cell>
          <cell r="AE404">
            <v>0</v>
          </cell>
          <cell r="AF404">
            <v>0</v>
          </cell>
          <cell r="AG404">
            <v>0</v>
          </cell>
          <cell r="AH404">
            <v>0</v>
          </cell>
        </row>
        <row r="405">
          <cell r="E405">
            <v>0</v>
          </cell>
          <cell r="F405">
            <v>1866675</v>
          </cell>
          <cell r="H405">
            <v>1579042</v>
          </cell>
          <cell r="I405">
            <v>99909</v>
          </cell>
          <cell r="J405">
            <v>566836</v>
          </cell>
          <cell r="K405">
            <v>0</v>
          </cell>
          <cell r="L405">
            <v>0</v>
          </cell>
          <cell r="M405">
            <v>0</v>
          </cell>
          <cell r="N405">
            <v>8336</v>
          </cell>
          <cell r="O405">
            <v>0</v>
          </cell>
          <cell r="P405">
            <v>0</v>
          </cell>
          <cell r="Q405">
            <v>0</v>
          </cell>
          <cell r="R405">
            <v>0</v>
          </cell>
          <cell r="S405">
            <v>0</v>
          </cell>
          <cell r="U405">
            <v>0</v>
          </cell>
          <cell r="V405">
            <v>0</v>
          </cell>
          <cell r="X405">
            <v>0</v>
          </cell>
          <cell r="Y405">
            <v>0</v>
          </cell>
          <cell r="Z405">
            <v>0</v>
          </cell>
          <cell r="AA405">
            <v>0</v>
          </cell>
          <cell r="AB405">
            <v>0</v>
          </cell>
          <cell r="AC405">
            <v>0</v>
          </cell>
          <cell r="AD405">
            <v>0</v>
          </cell>
          <cell r="AE405">
            <v>0</v>
          </cell>
          <cell r="AF405">
            <v>0</v>
          </cell>
          <cell r="AG405">
            <v>0</v>
          </cell>
          <cell r="AH405">
            <v>0</v>
          </cell>
        </row>
        <row r="406">
          <cell r="E406">
            <v>22360</v>
          </cell>
          <cell r="F406">
            <v>0</v>
          </cell>
          <cell r="H406">
            <v>48988</v>
          </cell>
          <cell r="I406">
            <v>0</v>
          </cell>
          <cell r="J406">
            <v>167499</v>
          </cell>
          <cell r="K406">
            <v>0</v>
          </cell>
          <cell r="L406">
            <v>0</v>
          </cell>
          <cell r="M406">
            <v>0</v>
          </cell>
          <cell r="N406">
            <v>8336</v>
          </cell>
          <cell r="O406">
            <v>0</v>
          </cell>
          <cell r="P406">
            <v>0</v>
          </cell>
          <cell r="Q406">
            <v>0</v>
          </cell>
          <cell r="R406">
            <v>0</v>
          </cell>
          <cell r="S406">
            <v>32686</v>
          </cell>
          <cell r="U406">
            <v>0</v>
          </cell>
          <cell r="V406">
            <v>0</v>
          </cell>
          <cell r="X406">
            <v>41527</v>
          </cell>
          <cell r="Y406">
            <v>0</v>
          </cell>
          <cell r="Z406">
            <v>0</v>
          </cell>
          <cell r="AA406">
            <v>0</v>
          </cell>
          <cell r="AB406">
            <v>0</v>
          </cell>
          <cell r="AC406">
            <v>0</v>
          </cell>
          <cell r="AD406">
            <v>7714</v>
          </cell>
          <cell r="AE406">
            <v>0</v>
          </cell>
          <cell r="AF406">
            <v>0</v>
          </cell>
          <cell r="AG406">
            <v>0</v>
          </cell>
          <cell r="AH406">
            <v>0</v>
          </cell>
        </row>
        <row r="407">
          <cell r="E407">
            <v>0</v>
          </cell>
          <cell r="F407">
            <v>5014375.88</v>
          </cell>
          <cell r="H407">
            <v>24483</v>
          </cell>
          <cell r="I407">
            <v>0</v>
          </cell>
          <cell r="J407">
            <v>304283</v>
          </cell>
          <cell r="K407">
            <v>0</v>
          </cell>
          <cell r="L407">
            <v>29335</v>
          </cell>
          <cell r="M407">
            <v>0</v>
          </cell>
          <cell r="N407">
            <v>95341</v>
          </cell>
          <cell r="O407">
            <v>71571.5</v>
          </cell>
          <cell r="P407">
            <v>18402</v>
          </cell>
          <cell r="Q407">
            <v>8464.62</v>
          </cell>
          <cell r="R407">
            <v>0</v>
          </cell>
          <cell r="S407">
            <v>0</v>
          </cell>
          <cell r="U407">
            <v>1032689</v>
          </cell>
          <cell r="V407">
            <v>0</v>
          </cell>
          <cell r="X407">
            <v>0</v>
          </cell>
          <cell r="Y407">
            <v>0</v>
          </cell>
          <cell r="Z407">
            <v>0</v>
          </cell>
          <cell r="AA407">
            <v>0</v>
          </cell>
          <cell r="AB407">
            <v>0</v>
          </cell>
          <cell r="AC407">
            <v>0</v>
          </cell>
          <cell r="AD407">
            <v>0</v>
          </cell>
          <cell r="AE407">
            <v>0</v>
          </cell>
          <cell r="AF407">
            <v>0</v>
          </cell>
          <cell r="AG407">
            <v>0</v>
          </cell>
          <cell r="AH407">
            <v>0</v>
          </cell>
        </row>
        <row r="408">
          <cell r="E408">
            <v>0</v>
          </cell>
          <cell r="F408">
            <v>2344643</v>
          </cell>
          <cell r="H408">
            <v>856001</v>
          </cell>
          <cell r="I408">
            <v>0</v>
          </cell>
          <cell r="J408">
            <v>525201</v>
          </cell>
          <cell r="K408">
            <v>0</v>
          </cell>
          <cell r="L408">
            <v>0</v>
          </cell>
          <cell r="M408">
            <v>0</v>
          </cell>
          <cell r="N408">
            <v>33990</v>
          </cell>
          <cell r="O408">
            <v>13013</v>
          </cell>
          <cell r="P408">
            <v>0</v>
          </cell>
          <cell r="Q408">
            <v>0</v>
          </cell>
          <cell r="R408">
            <v>0</v>
          </cell>
          <cell r="S408">
            <v>0</v>
          </cell>
          <cell r="U408">
            <v>0</v>
          </cell>
          <cell r="V408">
            <v>0</v>
          </cell>
          <cell r="X408">
            <v>0</v>
          </cell>
          <cell r="Y408">
            <v>0</v>
          </cell>
          <cell r="Z408">
            <v>0</v>
          </cell>
          <cell r="AA408">
            <v>0</v>
          </cell>
          <cell r="AB408">
            <v>0</v>
          </cell>
          <cell r="AC408">
            <v>0</v>
          </cell>
          <cell r="AD408">
            <v>0</v>
          </cell>
          <cell r="AE408">
            <v>0</v>
          </cell>
          <cell r="AF408">
            <v>0</v>
          </cell>
          <cell r="AG408">
            <v>0</v>
          </cell>
          <cell r="AH408">
            <v>0</v>
          </cell>
        </row>
        <row r="409">
          <cell r="E409">
            <v>0</v>
          </cell>
          <cell r="F409">
            <v>1777271.76</v>
          </cell>
          <cell r="H409">
            <v>471457</v>
          </cell>
          <cell r="I409">
            <v>0</v>
          </cell>
          <cell r="J409">
            <v>2357531</v>
          </cell>
          <cell r="K409">
            <v>0</v>
          </cell>
          <cell r="L409">
            <v>0</v>
          </cell>
          <cell r="M409">
            <v>0</v>
          </cell>
          <cell r="N409">
            <v>144296</v>
          </cell>
          <cell r="O409">
            <v>60388</v>
          </cell>
          <cell r="P409">
            <v>0</v>
          </cell>
          <cell r="Q409">
            <v>16929.24</v>
          </cell>
          <cell r="R409">
            <v>0</v>
          </cell>
          <cell r="S409">
            <v>0</v>
          </cell>
          <cell r="U409">
            <v>0</v>
          </cell>
          <cell r="V409">
            <v>0</v>
          </cell>
          <cell r="X409">
            <v>0</v>
          </cell>
          <cell r="Y409">
            <v>0</v>
          </cell>
          <cell r="Z409">
            <v>0</v>
          </cell>
          <cell r="AA409">
            <v>0</v>
          </cell>
          <cell r="AB409">
            <v>0</v>
          </cell>
          <cell r="AC409">
            <v>0</v>
          </cell>
          <cell r="AD409">
            <v>0</v>
          </cell>
          <cell r="AE409">
            <v>0</v>
          </cell>
          <cell r="AF409">
            <v>0</v>
          </cell>
          <cell r="AG409">
            <v>0</v>
          </cell>
          <cell r="AH409">
            <v>0</v>
          </cell>
        </row>
        <row r="410">
          <cell r="E410">
            <v>0</v>
          </cell>
          <cell r="F410">
            <v>5092178</v>
          </cell>
          <cell r="H410">
            <v>2996185</v>
          </cell>
          <cell r="I410">
            <v>0</v>
          </cell>
          <cell r="J410">
            <v>1160654</v>
          </cell>
          <cell r="K410">
            <v>0</v>
          </cell>
          <cell r="L410">
            <v>40371</v>
          </cell>
          <cell r="M410">
            <v>45657</v>
          </cell>
          <cell r="N410">
            <v>421968</v>
          </cell>
          <cell r="O410">
            <v>26026</v>
          </cell>
          <cell r="P410">
            <v>9201</v>
          </cell>
          <cell r="Q410">
            <v>0</v>
          </cell>
          <cell r="R410">
            <v>43994</v>
          </cell>
          <cell r="S410">
            <v>0</v>
          </cell>
          <cell r="U410">
            <v>218535</v>
          </cell>
          <cell r="V410">
            <v>0</v>
          </cell>
          <cell r="X410">
            <v>0</v>
          </cell>
          <cell r="Y410">
            <v>0</v>
          </cell>
          <cell r="Z410">
            <v>0</v>
          </cell>
          <cell r="AA410">
            <v>0</v>
          </cell>
          <cell r="AB410">
            <v>0</v>
          </cell>
          <cell r="AC410">
            <v>0</v>
          </cell>
          <cell r="AD410">
            <v>0</v>
          </cell>
          <cell r="AE410">
            <v>0</v>
          </cell>
          <cell r="AF410">
            <v>0</v>
          </cell>
          <cell r="AG410">
            <v>0</v>
          </cell>
          <cell r="AH410">
            <v>0</v>
          </cell>
        </row>
        <row r="411">
          <cell r="E411">
            <v>85359</v>
          </cell>
          <cell r="F411">
            <v>37948</v>
          </cell>
          <cell r="H411">
            <v>681635</v>
          </cell>
          <cell r="I411">
            <v>0</v>
          </cell>
          <cell r="J411">
            <v>781506</v>
          </cell>
          <cell r="K411">
            <v>0</v>
          </cell>
          <cell r="L411">
            <v>0</v>
          </cell>
          <cell r="M411">
            <v>0</v>
          </cell>
          <cell r="N411">
            <v>8982</v>
          </cell>
          <cell r="O411">
            <v>0</v>
          </cell>
          <cell r="P411">
            <v>0</v>
          </cell>
          <cell r="Q411">
            <v>0</v>
          </cell>
          <cell r="R411">
            <v>0</v>
          </cell>
          <cell r="S411">
            <v>17043</v>
          </cell>
          <cell r="U411">
            <v>0</v>
          </cell>
          <cell r="V411">
            <v>0</v>
          </cell>
          <cell r="X411">
            <v>0</v>
          </cell>
          <cell r="Y411">
            <v>0</v>
          </cell>
          <cell r="Z411">
            <v>0</v>
          </cell>
          <cell r="AA411">
            <v>0</v>
          </cell>
          <cell r="AB411">
            <v>0</v>
          </cell>
          <cell r="AC411">
            <v>0</v>
          </cell>
          <cell r="AD411">
            <v>0</v>
          </cell>
          <cell r="AE411">
            <v>0</v>
          </cell>
          <cell r="AF411">
            <v>0</v>
          </cell>
          <cell r="AG411">
            <v>0</v>
          </cell>
          <cell r="AH411">
            <v>0</v>
          </cell>
        </row>
        <row r="412">
          <cell r="E412">
            <v>9787</v>
          </cell>
          <cell r="F412">
            <v>1079259</v>
          </cell>
          <cell r="H412">
            <v>1947328</v>
          </cell>
          <cell r="I412">
            <v>0</v>
          </cell>
          <cell r="J412">
            <v>877856</v>
          </cell>
          <cell r="K412">
            <v>0</v>
          </cell>
          <cell r="L412">
            <v>0</v>
          </cell>
          <cell r="M412">
            <v>0</v>
          </cell>
          <cell r="N412">
            <v>0</v>
          </cell>
          <cell r="O412">
            <v>0</v>
          </cell>
          <cell r="P412">
            <v>0</v>
          </cell>
          <cell r="Q412">
            <v>0</v>
          </cell>
          <cell r="R412">
            <v>0</v>
          </cell>
          <cell r="S412">
            <v>0</v>
          </cell>
          <cell r="U412">
            <v>0</v>
          </cell>
          <cell r="V412">
            <v>0</v>
          </cell>
          <cell r="X412">
            <v>0</v>
          </cell>
          <cell r="Y412">
            <v>0</v>
          </cell>
          <cell r="Z412">
            <v>0</v>
          </cell>
          <cell r="AA412">
            <v>0</v>
          </cell>
          <cell r="AB412">
            <v>0</v>
          </cell>
          <cell r="AC412">
            <v>0</v>
          </cell>
          <cell r="AD412">
            <v>0</v>
          </cell>
          <cell r="AE412">
            <v>0</v>
          </cell>
          <cell r="AF412">
            <v>0</v>
          </cell>
          <cell r="AG412">
            <v>0</v>
          </cell>
          <cell r="AH412">
            <v>0</v>
          </cell>
        </row>
        <row r="413">
          <cell r="E413">
            <v>0</v>
          </cell>
          <cell r="F413">
            <v>1090744</v>
          </cell>
          <cell r="H413">
            <v>767683</v>
          </cell>
          <cell r="I413">
            <v>0</v>
          </cell>
          <cell r="J413">
            <v>762699</v>
          </cell>
          <cell r="K413">
            <v>0</v>
          </cell>
          <cell r="L413">
            <v>0</v>
          </cell>
          <cell r="M413">
            <v>0</v>
          </cell>
          <cell r="N413">
            <v>8982</v>
          </cell>
          <cell r="O413">
            <v>0</v>
          </cell>
          <cell r="P413">
            <v>0</v>
          </cell>
          <cell r="Q413">
            <v>0</v>
          </cell>
          <cell r="R413">
            <v>2732</v>
          </cell>
          <cell r="S413">
            <v>0</v>
          </cell>
          <cell r="U413">
            <v>0</v>
          </cell>
          <cell r="V413">
            <v>0</v>
          </cell>
          <cell r="X413">
            <v>0</v>
          </cell>
          <cell r="Y413">
            <v>0</v>
          </cell>
          <cell r="Z413">
            <v>0</v>
          </cell>
          <cell r="AA413">
            <v>0</v>
          </cell>
          <cell r="AB413">
            <v>0</v>
          </cell>
          <cell r="AC413">
            <v>0</v>
          </cell>
          <cell r="AD413">
            <v>0</v>
          </cell>
          <cell r="AE413">
            <v>0</v>
          </cell>
          <cell r="AF413">
            <v>0</v>
          </cell>
          <cell r="AG413">
            <v>0</v>
          </cell>
          <cell r="AH413">
            <v>0</v>
          </cell>
        </row>
        <row r="414">
          <cell r="E414">
            <v>0</v>
          </cell>
          <cell r="F414">
            <v>4728103</v>
          </cell>
          <cell r="H414">
            <v>2789536</v>
          </cell>
          <cell r="I414">
            <v>0</v>
          </cell>
          <cell r="J414">
            <v>654609</v>
          </cell>
          <cell r="K414">
            <v>0</v>
          </cell>
          <cell r="L414">
            <v>0</v>
          </cell>
          <cell r="M414">
            <v>0</v>
          </cell>
          <cell r="N414">
            <v>169950</v>
          </cell>
          <cell r="O414">
            <v>0</v>
          </cell>
          <cell r="P414">
            <v>0</v>
          </cell>
          <cell r="Q414">
            <v>0</v>
          </cell>
          <cell r="R414">
            <v>0</v>
          </cell>
          <cell r="S414">
            <v>0</v>
          </cell>
          <cell r="U414">
            <v>0</v>
          </cell>
          <cell r="V414">
            <v>0</v>
          </cell>
          <cell r="X414">
            <v>0</v>
          </cell>
          <cell r="Y414">
            <v>0</v>
          </cell>
          <cell r="Z414">
            <v>0</v>
          </cell>
          <cell r="AA414">
            <v>0</v>
          </cell>
          <cell r="AB414">
            <v>0</v>
          </cell>
          <cell r="AC414">
            <v>0</v>
          </cell>
          <cell r="AD414">
            <v>0</v>
          </cell>
          <cell r="AE414">
            <v>0</v>
          </cell>
          <cell r="AF414">
            <v>0</v>
          </cell>
          <cell r="AG414">
            <v>0</v>
          </cell>
          <cell r="AH414">
            <v>0</v>
          </cell>
        </row>
        <row r="415">
          <cell r="E415">
            <v>13457</v>
          </cell>
          <cell r="F415">
            <v>-860.0000000000073</v>
          </cell>
          <cell r="H415">
            <v>74130</v>
          </cell>
          <cell r="I415">
            <v>0</v>
          </cell>
          <cell r="J415">
            <v>300110</v>
          </cell>
          <cell r="K415">
            <v>0</v>
          </cell>
          <cell r="L415">
            <v>0</v>
          </cell>
          <cell r="M415">
            <v>0</v>
          </cell>
          <cell r="N415">
            <v>16672</v>
          </cell>
          <cell r="O415">
            <v>0</v>
          </cell>
          <cell r="P415">
            <v>0</v>
          </cell>
          <cell r="Q415">
            <v>0</v>
          </cell>
          <cell r="R415">
            <v>0</v>
          </cell>
          <cell r="S415">
            <v>2810</v>
          </cell>
          <cell r="U415">
            <v>0</v>
          </cell>
          <cell r="V415">
            <v>0</v>
          </cell>
          <cell r="X415">
            <v>24992</v>
          </cell>
          <cell r="Y415">
            <v>860</v>
          </cell>
          <cell r="Z415">
            <v>12768</v>
          </cell>
          <cell r="AA415">
            <v>0</v>
          </cell>
          <cell r="AB415">
            <v>0</v>
          </cell>
          <cell r="AC415">
            <v>0</v>
          </cell>
          <cell r="AD415">
            <v>13813</v>
          </cell>
          <cell r="AE415">
            <v>0</v>
          </cell>
          <cell r="AF415">
            <v>116281.9</v>
          </cell>
          <cell r="AG415">
            <v>53615.1</v>
          </cell>
          <cell r="AH415">
            <v>0</v>
          </cell>
        </row>
        <row r="416">
          <cell r="E416">
            <v>195467</v>
          </cell>
          <cell r="F416">
            <v>146577.38</v>
          </cell>
          <cell r="H416">
            <v>945908</v>
          </cell>
          <cell r="I416">
            <v>0</v>
          </cell>
          <cell r="J416">
            <v>1203861</v>
          </cell>
          <cell r="K416">
            <v>0</v>
          </cell>
          <cell r="L416">
            <v>0</v>
          </cell>
          <cell r="M416">
            <v>0</v>
          </cell>
          <cell r="N416">
            <v>54830</v>
          </cell>
          <cell r="O416">
            <v>0</v>
          </cell>
          <cell r="P416">
            <v>0</v>
          </cell>
          <cell r="Q416">
            <v>8464.62</v>
          </cell>
          <cell r="R416">
            <v>30490</v>
          </cell>
          <cell r="S416">
            <v>126187</v>
          </cell>
          <cell r="U416">
            <v>0</v>
          </cell>
          <cell r="V416">
            <v>0</v>
          </cell>
          <cell r="X416">
            <v>0</v>
          </cell>
          <cell r="Y416">
            <v>0</v>
          </cell>
          <cell r="Z416">
            <v>0</v>
          </cell>
          <cell r="AA416">
            <v>0</v>
          </cell>
          <cell r="AB416">
            <v>0</v>
          </cell>
          <cell r="AC416">
            <v>0</v>
          </cell>
          <cell r="AD416">
            <v>0</v>
          </cell>
          <cell r="AE416">
            <v>0</v>
          </cell>
          <cell r="AF416">
            <v>0</v>
          </cell>
          <cell r="AG416">
            <v>0</v>
          </cell>
          <cell r="AH416">
            <v>0</v>
          </cell>
        </row>
        <row r="417">
          <cell r="E417">
            <v>41282</v>
          </cell>
          <cell r="F417">
            <v>396474</v>
          </cell>
          <cell r="H417">
            <v>467832</v>
          </cell>
          <cell r="I417">
            <v>0</v>
          </cell>
          <cell r="J417">
            <v>729237</v>
          </cell>
          <cell r="K417">
            <v>30000</v>
          </cell>
          <cell r="L417">
            <v>0</v>
          </cell>
          <cell r="M417">
            <v>8161</v>
          </cell>
          <cell r="N417">
            <v>0</v>
          </cell>
          <cell r="O417">
            <v>0</v>
          </cell>
          <cell r="P417">
            <v>0</v>
          </cell>
          <cell r="Q417">
            <v>0</v>
          </cell>
          <cell r="R417">
            <v>0</v>
          </cell>
          <cell r="S417">
            <v>0</v>
          </cell>
          <cell r="U417">
            <v>0</v>
          </cell>
          <cell r="V417">
            <v>0</v>
          </cell>
          <cell r="X417">
            <v>0</v>
          </cell>
          <cell r="Y417">
            <v>0</v>
          </cell>
          <cell r="Z417">
            <v>0</v>
          </cell>
          <cell r="AA417">
            <v>0</v>
          </cell>
          <cell r="AB417">
            <v>0</v>
          </cell>
          <cell r="AC417">
            <v>0</v>
          </cell>
          <cell r="AD417">
            <v>0</v>
          </cell>
          <cell r="AE417">
            <v>0</v>
          </cell>
          <cell r="AF417">
            <v>0</v>
          </cell>
          <cell r="AG417">
            <v>0</v>
          </cell>
          <cell r="AH417">
            <v>0</v>
          </cell>
        </row>
        <row r="418">
          <cell r="E418">
            <v>0</v>
          </cell>
          <cell r="F418">
            <v>10820051.9</v>
          </cell>
          <cell r="H418">
            <v>2304834</v>
          </cell>
          <cell r="I418">
            <v>0</v>
          </cell>
          <cell r="J418">
            <v>2858232</v>
          </cell>
          <cell r="K418">
            <v>0</v>
          </cell>
          <cell r="L418">
            <v>0</v>
          </cell>
          <cell r="M418">
            <v>0</v>
          </cell>
          <cell r="N418">
            <v>1802825.6</v>
          </cell>
          <cell r="O418">
            <v>374529.5</v>
          </cell>
          <cell r="P418">
            <v>0</v>
          </cell>
          <cell r="Q418">
            <v>0</v>
          </cell>
          <cell r="R418">
            <v>0</v>
          </cell>
          <cell r="S418">
            <v>0</v>
          </cell>
          <cell r="U418">
            <v>0</v>
          </cell>
          <cell r="V418">
            <v>0</v>
          </cell>
          <cell r="X418">
            <v>0</v>
          </cell>
          <cell r="Y418">
            <v>0</v>
          </cell>
          <cell r="Z418">
            <v>0</v>
          </cell>
          <cell r="AA418">
            <v>0</v>
          </cell>
          <cell r="AB418">
            <v>0</v>
          </cell>
          <cell r="AC418">
            <v>0</v>
          </cell>
          <cell r="AD418">
            <v>0</v>
          </cell>
          <cell r="AE418">
            <v>0</v>
          </cell>
          <cell r="AF418">
            <v>0</v>
          </cell>
          <cell r="AG418">
            <v>0</v>
          </cell>
          <cell r="AH418">
            <v>0</v>
          </cell>
        </row>
        <row r="419">
          <cell r="E419">
            <v>0</v>
          </cell>
          <cell r="F419">
            <v>3058145</v>
          </cell>
          <cell r="H419">
            <v>1365792</v>
          </cell>
          <cell r="I419">
            <v>0</v>
          </cell>
          <cell r="J419">
            <v>1030057</v>
          </cell>
          <cell r="K419">
            <v>0</v>
          </cell>
          <cell r="L419">
            <v>0</v>
          </cell>
          <cell r="M419">
            <v>0</v>
          </cell>
          <cell r="N419">
            <v>25654</v>
          </cell>
          <cell r="O419">
            <v>13013</v>
          </cell>
          <cell r="P419">
            <v>0</v>
          </cell>
          <cell r="Q419">
            <v>0</v>
          </cell>
          <cell r="R419">
            <v>0</v>
          </cell>
          <cell r="S419">
            <v>0</v>
          </cell>
          <cell r="U419">
            <v>0</v>
          </cell>
          <cell r="V419">
            <v>0</v>
          </cell>
          <cell r="X419">
            <v>0</v>
          </cell>
          <cell r="Y419">
            <v>0</v>
          </cell>
          <cell r="Z419">
            <v>0</v>
          </cell>
          <cell r="AA419">
            <v>0</v>
          </cell>
          <cell r="AB419">
            <v>0</v>
          </cell>
          <cell r="AC419">
            <v>0</v>
          </cell>
          <cell r="AD419">
            <v>0</v>
          </cell>
          <cell r="AE419">
            <v>0</v>
          </cell>
          <cell r="AF419">
            <v>0</v>
          </cell>
          <cell r="AG419">
            <v>0</v>
          </cell>
          <cell r="AH419">
            <v>0</v>
          </cell>
        </row>
        <row r="420">
          <cell r="E420">
            <v>0</v>
          </cell>
          <cell r="F420">
            <v>411952</v>
          </cell>
          <cell r="H420">
            <v>502701</v>
          </cell>
          <cell r="I420">
            <v>0</v>
          </cell>
          <cell r="J420">
            <v>837829</v>
          </cell>
          <cell r="K420">
            <v>0</v>
          </cell>
          <cell r="L420">
            <v>0</v>
          </cell>
          <cell r="M420">
            <v>0</v>
          </cell>
          <cell r="N420">
            <v>0</v>
          </cell>
          <cell r="O420">
            <v>0</v>
          </cell>
          <cell r="P420">
            <v>0</v>
          </cell>
          <cell r="Q420">
            <v>0</v>
          </cell>
          <cell r="R420">
            <v>0</v>
          </cell>
          <cell r="S420">
            <v>0</v>
          </cell>
          <cell r="U420">
            <v>0</v>
          </cell>
          <cell r="V420">
            <v>0</v>
          </cell>
          <cell r="X420">
            <v>0</v>
          </cell>
          <cell r="Y420">
            <v>0</v>
          </cell>
          <cell r="Z420">
            <v>0</v>
          </cell>
          <cell r="AA420">
            <v>0</v>
          </cell>
          <cell r="AB420">
            <v>0</v>
          </cell>
          <cell r="AC420">
            <v>0</v>
          </cell>
          <cell r="AD420">
            <v>0</v>
          </cell>
          <cell r="AE420">
            <v>0</v>
          </cell>
          <cell r="AF420">
            <v>0</v>
          </cell>
          <cell r="AG420">
            <v>0</v>
          </cell>
          <cell r="AH420">
            <v>0</v>
          </cell>
        </row>
        <row r="421">
          <cell r="E421">
            <v>0</v>
          </cell>
          <cell r="F421">
            <v>504185</v>
          </cell>
          <cell r="H421">
            <v>1052068</v>
          </cell>
          <cell r="I421">
            <v>0</v>
          </cell>
          <cell r="J421">
            <v>609493</v>
          </cell>
          <cell r="K421">
            <v>0</v>
          </cell>
          <cell r="L421">
            <v>0</v>
          </cell>
          <cell r="M421">
            <v>0</v>
          </cell>
          <cell r="N421">
            <v>8336</v>
          </cell>
          <cell r="O421">
            <v>0</v>
          </cell>
          <cell r="P421">
            <v>0</v>
          </cell>
          <cell r="Q421">
            <v>0</v>
          </cell>
          <cell r="R421">
            <v>0</v>
          </cell>
          <cell r="S421">
            <v>0</v>
          </cell>
          <cell r="U421">
            <v>0</v>
          </cell>
          <cell r="V421">
            <v>0</v>
          </cell>
          <cell r="X421">
            <v>0</v>
          </cell>
          <cell r="Y421">
            <v>0</v>
          </cell>
          <cell r="Z421">
            <v>0</v>
          </cell>
          <cell r="AA421">
            <v>0</v>
          </cell>
          <cell r="AB421">
            <v>0</v>
          </cell>
          <cell r="AC421">
            <v>0</v>
          </cell>
          <cell r="AD421">
            <v>0</v>
          </cell>
          <cell r="AE421">
            <v>0</v>
          </cell>
          <cell r="AF421">
            <v>0</v>
          </cell>
          <cell r="AG421">
            <v>0</v>
          </cell>
          <cell r="AH421">
            <v>0</v>
          </cell>
        </row>
        <row r="422">
          <cell r="E422">
            <v>0</v>
          </cell>
          <cell r="F422">
            <v>2946173</v>
          </cell>
          <cell r="H422">
            <v>483588</v>
          </cell>
          <cell r="I422">
            <v>0</v>
          </cell>
          <cell r="J422">
            <v>569470</v>
          </cell>
          <cell r="K422">
            <v>0</v>
          </cell>
          <cell r="L422">
            <v>0</v>
          </cell>
          <cell r="M422">
            <v>0</v>
          </cell>
          <cell r="N422">
            <v>256832</v>
          </cell>
          <cell r="O422">
            <v>17181</v>
          </cell>
          <cell r="P422">
            <v>0</v>
          </cell>
          <cell r="Q422">
            <v>0</v>
          </cell>
          <cell r="R422">
            <v>0</v>
          </cell>
          <cell r="S422">
            <v>0</v>
          </cell>
          <cell r="U422">
            <v>0</v>
          </cell>
          <cell r="V422">
            <v>0</v>
          </cell>
          <cell r="X422">
            <v>0</v>
          </cell>
          <cell r="Y422">
            <v>0</v>
          </cell>
          <cell r="Z422">
            <v>0</v>
          </cell>
          <cell r="AA422">
            <v>0</v>
          </cell>
          <cell r="AB422">
            <v>0</v>
          </cell>
          <cell r="AC422">
            <v>0</v>
          </cell>
          <cell r="AD422">
            <v>0</v>
          </cell>
          <cell r="AE422">
            <v>0</v>
          </cell>
          <cell r="AF422">
            <v>0</v>
          </cell>
          <cell r="AG422">
            <v>0</v>
          </cell>
          <cell r="AH422">
            <v>0</v>
          </cell>
        </row>
        <row r="423">
          <cell r="E423">
            <v>170694</v>
          </cell>
          <cell r="F423">
            <v>1089130</v>
          </cell>
          <cell r="H423">
            <v>1137287</v>
          </cell>
          <cell r="I423">
            <v>0</v>
          </cell>
          <cell r="J423">
            <v>261424</v>
          </cell>
          <cell r="K423">
            <v>0</v>
          </cell>
          <cell r="L423">
            <v>0</v>
          </cell>
          <cell r="M423">
            <v>0</v>
          </cell>
          <cell r="N423">
            <v>29176</v>
          </cell>
          <cell r="O423">
            <v>0</v>
          </cell>
          <cell r="P423">
            <v>0</v>
          </cell>
          <cell r="Q423">
            <v>0</v>
          </cell>
          <cell r="R423">
            <v>0</v>
          </cell>
          <cell r="S423">
            <v>0</v>
          </cell>
          <cell r="U423">
            <v>0</v>
          </cell>
          <cell r="V423">
            <v>0</v>
          </cell>
          <cell r="X423">
            <v>0</v>
          </cell>
          <cell r="Y423">
            <v>0</v>
          </cell>
          <cell r="Z423">
            <v>0</v>
          </cell>
          <cell r="AA423">
            <v>0</v>
          </cell>
          <cell r="AB423">
            <v>0</v>
          </cell>
          <cell r="AC423">
            <v>0</v>
          </cell>
          <cell r="AD423">
            <v>0</v>
          </cell>
          <cell r="AE423">
            <v>0</v>
          </cell>
          <cell r="AF423">
            <v>0</v>
          </cell>
          <cell r="AG423">
            <v>0</v>
          </cell>
          <cell r="AH423">
            <v>0</v>
          </cell>
        </row>
        <row r="424">
          <cell r="E424">
            <v>9824664</v>
          </cell>
          <cell r="F424">
            <v>1594699426.5100014</v>
          </cell>
          <cell r="N424">
            <v>142278877.24999994</v>
          </cell>
          <cell r="O424">
            <v>22603452.340000004</v>
          </cell>
          <cell r="Q424">
            <v>1396662.3000000014</v>
          </cell>
          <cell r="X424">
            <v>723252.6</v>
          </cell>
          <cell r="Y424">
            <v>318009.23</v>
          </cell>
          <cell r="Z424">
            <v>196618.45</v>
          </cell>
          <cell r="AD424">
            <v>277779</v>
          </cell>
          <cell r="AE424">
            <v>0</v>
          </cell>
          <cell r="AF424">
            <v>1740445.7999999998</v>
          </cell>
        </row>
        <row r="425">
          <cell r="F425">
            <v>1594699426.51</v>
          </cell>
          <cell r="X425">
            <v>723252.6</v>
          </cell>
          <cell r="AF425">
            <v>1740445.8</v>
          </cell>
        </row>
        <row r="426">
          <cell r="X426" t="b">
            <v>1</v>
          </cell>
        </row>
        <row r="427">
          <cell r="X427" t="str">
            <v>Vlookup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 1 Estimate Aid"/>
      <sheetName val="ADJ."/>
      <sheetName val="21-22 RLP"/>
      <sheetName val="PYMNT23"/>
      <sheetName val="Aid Calculation"/>
      <sheetName val="Equalization Aid"/>
      <sheetName val="Special Adjustment"/>
      <sheetName val="Sept EQ"/>
      <sheetName val="Dec EQ"/>
      <sheetName val="Dec SA"/>
      <sheetName val="EQ_SA Adj."/>
      <sheetName val="March EQ"/>
      <sheetName val="March SA"/>
      <sheetName val="June EQ"/>
      <sheetName val="June SA"/>
      <sheetName val="June EQ Allocation"/>
      <sheetName val="Cert EQ Aid"/>
      <sheetName val="Cert SA Aid"/>
      <sheetName val="Cert Inter (Non-Res.)"/>
      <sheetName val="Cert Intra (Res.)"/>
    </sheetNames>
    <sheetDataSet>
      <sheetData sheetId="13">
        <row r="429">
          <cell r="D429">
            <v>1793844345.6</v>
          </cell>
          <cell r="F429">
            <v>1593626696.0399997</v>
          </cell>
        </row>
      </sheetData>
      <sheetData sheetId="14">
        <row r="430">
          <cell r="D430">
            <v>3227132</v>
          </cell>
          <cell r="F430">
            <v>2174695.28</v>
          </cell>
        </row>
      </sheetData>
      <sheetData sheetId="17">
        <row r="428">
          <cell r="E428">
            <v>185653</v>
          </cell>
        </row>
      </sheetData>
      <sheetData sheetId="18">
        <row r="428">
          <cell r="D428">
            <v>4219395</v>
          </cell>
        </row>
      </sheetData>
      <sheetData sheetId="19">
        <row r="428">
          <cell r="D428">
            <v>31242031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2-23 DISTRICT AID QUERY"/>
      <sheetName val="2022-23 OE &amp; AYTW"/>
    </sheetNames>
    <sheetDataSet>
      <sheetData sheetId="0">
        <row r="422">
          <cell r="C422">
            <v>584666815</v>
          </cell>
          <cell r="D422">
            <v>1444697</v>
          </cell>
          <cell r="E422">
            <v>584666815</v>
          </cell>
          <cell r="F422">
            <v>1444697</v>
          </cell>
          <cell r="G422">
            <v>1649745</v>
          </cell>
          <cell r="H422">
            <v>1649745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etter"/>
      <sheetName val="Withholding"/>
      <sheetName val="Eligibility"/>
      <sheetName val="OE State Tuition Check"/>
    </sheetNames>
    <sheetDataSet>
      <sheetData sheetId="1">
        <row r="425">
          <cell r="J425">
            <v>166611287.05</v>
          </cell>
          <cell r="K425">
            <v>27657909.06</v>
          </cell>
          <cell r="L425">
            <v>18231552</v>
          </cell>
          <cell r="M425">
            <v>1322220.78</v>
          </cell>
          <cell r="N425">
            <v>1789249</v>
          </cell>
          <cell r="W425">
            <v>269723</v>
          </cell>
          <cell r="AA425">
            <v>3164902.6</v>
          </cell>
          <cell r="AD425">
            <v>5618.78</v>
          </cell>
          <cell r="AR425">
            <v>7838762.42</v>
          </cell>
          <cell r="AS425">
            <v>843464.5</v>
          </cell>
          <cell r="AT425">
            <v>441050.54</v>
          </cell>
          <cell r="AU425">
            <v>124639.41</v>
          </cell>
          <cell r="AV425">
            <v>1653970.36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pi.wi.gov/sfs/limits/worksheets/overview"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adlja@elkhorn.k12.wi.us" TargetMode="External" /><Relationship Id="rId2" Type="http://schemas.openxmlformats.org/officeDocument/2006/relationships/hyperlink" Target="mailto:nprew@madison.k12.wi.us" TargetMode="External" /><Relationship Id="rId3" Type="http://schemas.openxmlformats.org/officeDocument/2006/relationships/hyperlink" Target="mailto:darnold@sdsm.k12.wi.us" TargetMode="External" /><Relationship Id="rId4" Type="http://schemas.openxmlformats.org/officeDocument/2006/relationships/hyperlink" Target="mailto:karthto@masd.k12.wi.us" TargetMode="External" /><Relationship Id="rId5" Type="http://schemas.openxmlformats.org/officeDocument/2006/relationships/hyperlink" Target="mailto:jkleschold@scc.k12.wi.us" TargetMode="External" /><Relationship Id="rId6" Type="http://schemas.openxmlformats.org/officeDocument/2006/relationships/hyperlink" Target="mailto:kim.amidzich@greendaleschools.org" TargetMode="External" /></Relationships>
</file>

<file path=xl/worksheets/sheet1.xml><?xml version="1.0" encoding="utf-8"?>
<worksheet xmlns="http://schemas.openxmlformats.org/spreadsheetml/2006/main" xmlns:r="http://schemas.openxmlformats.org/officeDocument/2006/relationships">
  <dimension ref="A1:L50"/>
  <sheetViews>
    <sheetView showGridLines="0" tabSelected="1" zoomScale="78" zoomScaleNormal="78" workbookViewId="0" topLeftCell="A1">
      <selection activeCell="S40" sqref="S40"/>
    </sheetView>
  </sheetViews>
  <sheetFormatPr defaultColWidth="9.140625" defaultRowHeight="22.5" customHeight="1"/>
  <cols>
    <col min="1" max="1" width="2.7109375" style="64" customWidth="1"/>
    <col min="2" max="2" width="26.8515625" style="64" bestFit="1" customWidth="1"/>
    <col min="3" max="3" width="20.421875" style="64" customWidth="1"/>
    <col min="4" max="4" width="27.57421875" style="64" customWidth="1"/>
    <col min="5" max="5" width="24.421875" style="64" customWidth="1"/>
    <col min="6" max="6" width="13.8515625" style="64" customWidth="1"/>
    <col min="7" max="7" width="17.00390625" style="64" customWidth="1"/>
    <col min="8" max="8" width="15.57421875" style="64" customWidth="1"/>
    <col min="9" max="9" width="25.28125" style="64" customWidth="1"/>
    <col min="10" max="10" width="22.7109375" style="64" customWidth="1"/>
    <col min="11" max="11" width="2.7109375" style="64" customWidth="1"/>
    <col min="12" max="12" width="18.00390625" style="64" customWidth="1"/>
    <col min="13" max="16384" width="9.140625" style="64" customWidth="1"/>
  </cols>
  <sheetData>
    <row r="1" spans="1:11" ht="22.5" customHeight="1">
      <c r="A1" s="65"/>
      <c r="B1" s="67">
        <v>45104</v>
      </c>
      <c r="C1" s="68"/>
      <c r="D1" s="68"/>
      <c r="E1" s="68"/>
      <c r="F1" s="68"/>
      <c r="G1" s="68"/>
      <c r="H1" s="68"/>
      <c r="I1" s="68"/>
      <c r="J1" s="68"/>
      <c r="K1" s="66"/>
    </row>
    <row r="2" spans="1:11" ht="22.5" customHeight="1">
      <c r="A2" s="65"/>
      <c r="B2" s="68"/>
      <c r="C2" s="69" t="s">
        <v>1</v>
      </c>
      <c r="D2" s="70"/>
      <c r="E2" s="68"/>
      <c r="F2" s="68"/>
      <c r="G2" s="69" t="s">
        <v>2</v>
      </c>
      <c r="H2" s="68"/>
      <c r="I2" s="68"/>
      <c r="J2" s="68"/>
      <c r="K2" s="66"/>
    </row>
    <row r="3" spans="1:11" ht="22.5" customHeight="1">
      <c r="A3" s="65"/>
      <c r="B3" s="68"/>
      <c r="C3" s="68"/>
      <c r="D3" s="70"/>
      <c r="E3" s="68"/>
      <c r="F3" s="68"/>
      <c r="G3" s="68"/>
      <c r="H3" s="68"/>
      <c r="I3" s="68"/>
      <c r="J3" s="68"/>
      <c r="K3" s="66"/>
    </row>
    <row r="4" spans="1:11" ht="42" customHeight="1">
      <c r="A4" s="65"/>
      <c r="B4" s="183" t="s">
        <v>575</v>
      </c>
      <c r="C4" s="183"/>
      <c r="D4" s="183"/>
      <c r="E4" s="183"/>
      <c r="F4" s="183"/>
      <c r="G4" s="183"/>
      <c r="H4" s="183"/>
      <c r="I4" s="183"/>
      <c r="J4" s="183"/>
      <c r="K4" s="66"/>
    </row>
    <row r="5" spans="1:11" ht="22.5" customHeight="1">
      <c r="A5" s="65"/>
      <c r="B5" s="68"/>
      <c r="C5" s="68"/>
      <c r="D5" s="68"/>
      <c r="E5" s="68"/>
      <c r="F5" s="68"/>
      <c r="G5" s="68"/>
      <c r="H5" s="68"/>
      <c r="I5" s="68"/>
      <c r="J5" s="68"/>
      <c r="K5" s="66"/>
    </row>
    <row r="6" spans="1:11" ht="22.5" customHeight="1">
      <c r="A6" s="65"/>
      <c r="B6" s="189" t="s">
        <v>597</v>
      </c>
      <c r="C6" s="189"/>
      <c r="D6" s="189"/>
      <c r="E6" s="189"/>
      <c r="F6" s="189"/>
      <c r="G6" s="189"/>
      <c r="H6" s="189"/>
      <c r="I6" s="189"/>
      <c r="J6" s="189"/>
      <c r="K6" s="66"/>
    </row>
    <row r="7" spans="1:11" ht="22.5" customHeight="1" thickBot="1">
      <c r="A7" s="65"/>
      <c r="B7" s="72"/>
      <c r="C7" s="72"/>
      <c r="D7" s="72"/>
      <c r="E7" s="72"/>
      <c r="F7" s="72"/>
      <c r="G7" s="71"/>
      <c r="H7" s="71"/>
      <c r="I7" s="71"/>
      <c r="J7" s="71"/>
      <c r="K7" s="66"/>
    </row>
    <row r="8" spans="1:11" ht="22.5" customHeight="1" thickBot="1">
      <c r="A8" s="65"/>
      <c r="B8" s="194" t="s">
        <v>4</v>
      </c>
      <c r="C8" s="195"/>
      <c r="D8" s="195"/>
      <c r="E8" s="196"/>
      <c r="F8" s="184" t="s">
        <v>5</v>
      </c>
      <c r="G8" s="184"/>
      <c r="H8" s="184"/>
      <c r="I8" s="184"/>
      <c r="J8" s="185"/>
      <c r="K8" s="66"/>
    </row>
    <row r="9" spans="1:12" ht="22.5" customHeight="1">
      <c r="A9" s="65"/>
      <c r="B9" s="181" t="s">
        <v>525</v>
      </c>
      <c r="C9" s="175"/>
      <c r="D9" s="176"/>
      <c r="E9" s="73">
        <f>INDEX(JunCashPmt,DATA!A1)</f>
        <v>0</v>
      </c>
      <c r="F9" s="186" t="s">
        <v>538</v>
      </c>
      <c r="G9" s="187"/>
      <c r="H9" s="187"/>
      <c r="I9" s="188"/>
      <c r="J9" s="121">
        <f>INDEX(DATA!JunEqElg,DATA!A1)+INDEX(EqAidAdjustNegSA,DATA!A1)</f>
        <v>0</v>
      </c>
      <c r="K9" s="66"/>
      <c r="L9" s="75"/>
    </row>
    <row r="10" spans="1:11" ht="22.5" customHeight="1" thickBot="1">
      <c r="A10" s="65"/>
      <c r="B10" s="171" t="s">
        <v>487</v>
      </c>
      <c r="C10" s="172"/>
      <c r="D10" s="173"/>
      <c r="E10" s="76"/>
      <c r="F10" s="165" t="s">
        <v>472</v>
      </c>
      <c r="G10" s="166"/>
      <c r="H10" s="166"/>
      <c r="I10" s="167"/>
      <c r="J10" s="77"/>
      <c r="K10" s="66"/>
    </row>
    <row r="11" spans="1:12" ht="22.5" customHeight="1">
      <c r="A11" s="65"/>
      <c r="B11" s="181" t="s">
        <v>526</v>
      </c>
      <c r="C11" s="175"/>
      <c r="D11" s="176"/>
      <c r="E11" s="73">
        <f>INDEX(SpedAidHeld,DATA!A1)+INDEX(HighCostAidHeld,DATA!A1)+INDEX(JunOERevF27,DATA!A1)-INDEX(JunOEExpF27,DATA!A1)</f>
        <v>0</v>
      </c>
      <c r="F11" s="186" t="s">
        <v>539</v>
      </c>
      <c r="G11" s="187"/>
      <c r="H11" s="187"/>
      <c r="I11" s="188"/>
      <c r="J11" s="121">
        <f>INDEX(JunSAElg,DATA!A1)-INDEX(EqAidAdjustNegSA,DATA!A1)</f>
        <v>0</v>
      </c>
      <c r="K11" s="66"/>
      <c r="L11" s="75"/>
    </row>
    <row r="12" spans="1:11" ht="22.5" customHeight="1" thickBot="1">
      <c r="A12" s="65"/>
      <c r="B12" s="171" t="s">
        <v>497</v>
      </c>
      <c r="C12" s="172"/>
      <c r="D12" s="173"/>
      <c r="E12" s="76"/>
      <c r="F12" s="165" t="s">
        <v>473</v>
      </c>
      <c r="G12" s="166"/>
      <c r="H12" s="166"/>
      <c r="I12" s="167"/>
      <c r="J12" s="77"/>
      <c r="K12" s="66"/>
    </row>
    <row r="13" spans="1:11" ht="22.5" customHeight="1">
      <c r="A13" s="65"/>
      <c r="B13" s="190"/>
      <c r="C13" s="191"/>
      <c r="D13" s="192"/>
      <c r="E13" s="80"/>
      <c r="F13" s="186" t="s">
        <v>540</v>
      </c>
      <c r="G13" s="187"/>
      <c r="H13" s="187"/>
      <c r="I13" s="188"/>
      <c r="J13" s="74">
        <f>INDEX(InterAid,DATA!A1)</f>
        <v>0</v>
      </c>
      <c r="K13" s="66"/>
    </row>
    <row r="14" spans="1:11" ht="22.5" customHeight="1" thickBot="1">
      <c r="A14" s="65"/>
      <c r="B14" s="182"/>
      <c r="C14" s="169"/>
      <c r="D14" s="169"/>
      <c r="E14" s="79"/>
      <c r="F14" s="165" t="s">
        <v>474</v>
      </c>
      <c r="G14" s="166"/>
      <c r="H14" s="166"/>
      <c r="I14" s="167"/>
      <c r="J14" s="77"/>
      <c r="K14" s="66"/>
    </row>
    <row r="15" spans="1:11" ht="22.5" customHeight="1">
      <c r="A15" s="65"/>
      <c r="B15" s="190"/>
      <c r="C15" s="191"/>
      <c r="D15" s="192"/>
      <c r="E15" s="80"/>
      <c r="F15" s="186" t="s">
        <v>541</v>
      </c>
      <c r="G15" s="187"/>
      <c r="H15" s="187"/>
      <c r="I15" s="188"/>
      <c r="J15" s="81">
        <f>INDEX(IntraAid,DATA!A1)</f>
        <v>0</v>
      </c>
      <c r="K15" s="66"/>
    </row>
    <row r="16" spans="1:11" ht="22.5" customHeight="1" thickBot="1">
      <c r="A16" s="65"/>
      <c r="B16" s="182"/>
      <c r="C16" s="169"/>
      <c r="D16" s="169"/>
      <c r="E16" s="79"/>
      <c r="F16" s="165" t="s">
        <v>477</v>
      </c>
      <c r="G16" s="166"/>
      <c r="H16" s="166"/>
      <c r="I16" s="167"/>
      <c r="J16" s="77"/>
      <c r="K16" s="66"/>
    </row>
    <row r="17" spans="1:12" ht="22.5" customHeight="1">
      <c r="A17" s="65"/>
      <c r="B17" s="162" t="s">
        <v>486</v>
      </c>
      <c r="C17" s="163"/>
      <c r="D17" s="164"/>
      <c r="E17" s="78">
        <f>INDEX(JunOEExp,DATA!A1)</f>
        <v>0</v>
      </c>
      <c r="F17" s="186" t="s">
        <v>542</v>
      </c>
      <c r="G17" s="187"/>
      <c r="H17" s="187"/>
      <c r="I17" s="188"/>
      <c r="J17" s="81">
        <f>INDEX(JunOERev,DATA!A1)</f>
        <v>0</v>
      </c>
      <c r="K17" s="66"/>
      <c r="L17" s="75"/>
    </row>
    <row r="18" spans="1:11" ht="22.5" customHeight="1" thickBot="1">
      <c r="A18" s="65"/>
      <c r="B18" s="182" t="s">
        <v>475</v>
      </c>
      <c r="C18" s="169"/>
      <c r="D18" s="169"/>
      <c r="E18" s="79"/>
      <c r="F18" s="165" t="s">
        <v>478</v>
      </c>
      <c r="G18" s="166"/>
      <c r="H18" s="166"/>
      <c r="I18" s="167"/>
      <c r="J18" s="77"/>
      <c r="K18" s="66"/>
    </row>
    <row r="19" spans="1:12" ht="22.5" customHeight="1">
      <c r="A19" s="65"/>
      <c r="B19" s="193" t="s">
        <v>524</v>
      </c>
      <c r="C19" s="191"/>
      <c r="D19" s="192"/>
      <c r="E19" s="80">
        <f>INDEX(TWExp,DATA!A1)</f>
        <v>0</v>
      </c>
      <c r="F19" s="186" t="s">
        <v>543</v>
      </c>
      <c r="G19" s="187"/>
      <c r="H19" s="187"/>
      <c r="I19" s="188"/>
      <c r="J19" s="81">
        <f>INDEX(TWRev,DATA!A1)</f>
        <v>0</v>
      </c>
      <c r="K19" s="66"/>
      <c r="L19" s="75"/>
    </row>
    <row r="20" spans="1:12" ht="22.5" customHeight="1" thickBot="1">
      <c r="A20" s="65"/>
      <c r="B20" s="182" t="s">
        <v>475</v>
      </c>
      <c r="C20" s="169"/>
      <c r="D20" s="169"/>
      <c r="E20" s="79"/>
      <c r="F20" s="165" t="s">
        <v>478</v>
      </c>
      <c r="G20" s="166"/>
      <c r="H20" s="166"/>
      <c r="I20" s="167"/>
      <c r="J20" s="77"/>
      <c r="K20" s="66"/>
      <c r="L20" s="75"/>
    </row>
    <row r="21" spans="1:12" ht="22.5" customHeight="1">
      <c r="A21" s="65"/>
      <c r="B21" s="193" t="s">
        <v>531</v>
      </c>
      <c r="C21" s="191"/>
      <c r="D21" s="192"/>
      <c r="E21" s="78">
        <f>INDEX(JunOEExpF27,DATA!A1)</f>
        <v>0</v>
      </c>
      <c r="F21" s="186" t="s">
        <v>544</v>
      </c>
      <c r="G21" s="187"/>
      <c r="H21" s="187"/>
      <c r="I21" s="188"/>
      <c r="J21" s="82">
        <f>INDEX(JunOERevF27,DATA!A1)</f>
        <v>0</v>
      </c>
      <c r="K21" s="66"/>
      <c r="L21" s="75"/>
    </row>
    <row r="22" spans="1:12" ht="22.5" customHeight="1" thickBot="1">
      <c r="A22" s="65"/>
      <c r="B22" s="168" t="s">
        <v>569</v>
      </c>
      <c r="C22" s="169"/>
      <c r="D22" s="169"/>
      <c r="E22" s="79"/>
      <c r="F22" s="170" t="s">
        <v>532</v>
      </c>
      <c r="G22" s="166"/>
      <c r="H22" s="166"/>
      <c r="I22" s="167"/>
      <c r="J22" s="77"/>
      <c r="K22" s="66"/>
      <c r="L22" s="75"/>
    </row>
    <row r="23" spans="1:12" ht="22.5" customHeight="1">
      <c r="A23" s="65"/>
      <c r="B23" s="193" t="s">
        <v>533</v>
      </c>
      <c r="C23" s="191"/>
      <c r="D23" s="192"/>
      <c r="E23" s="78">
        <f>INDEX(GenAidReduction,DATA!A1)</f>
        <v>0</v>
      </c>
      <c r="F23" s="181" t="s">
        <v>545</v>
      </c>
      <c r="G23" s="175"/>
      <c r="H23" s="175"/>
      <c r="I23" s="176"/>
      <c r="J23" s="82">
        <f>INDEX(EqAidHeldPrior,DATA!A1)</f>
        <v>0</v>
      </c>
      <c r="K23" s="66"/>
      <c r="L23" s="75"/>
    </row>
    <row r="24" spans="1:12" ht="22.5" customHeight="1" thickBot="1">
      <c r="A24" s="65"/>
      <c r="B24" s="182" t="s">
        <v>476</v>
      </c>
      <c r="C24" s="169"/>
      <c r="D24" s="169"/>
      <c r="E24" s="79"/>
      <c r="F24" s="165" t="s">
        <v>472</v>
      </c>
      <c r="G24" s="166"/>
      <c r="H24" s="166"/>
      <c r="I24" s="167"/>
      <c r="J24" s="77"/>
      <c r="K24" s="66"/>
      <c r="L24" s="75"/>
    </row>
    <row r="25" spans="1:12" ht="22.5" customHeight="1">
      <c r="A25" s="65"/>
      <c r="B25" s="193" t="s">
        <v>534</v>
      </c>
      <c r="C25" s="191"/>
      <c r="D25" s="192"/>
      <c r="E25" s="78">
        <f>INDEX(SNSPreduction,DATA!A1)</f>
        <v>0</v>
      </c>
      <c r="F25" s="181" t="s">
        <v>546</v>
      </c>
      <c r="G25" s="175"/>
      <c r="H25" s="175"/>
      <c r="I25" s="176"/>
      <c r="J25" s="82">
        <f>INDEX(Saheldprior,DATA!A1)</f>
        <v>0</v>
      </c>
      <c r="K25" s="66"/>
      <c r="L25" s="75"/>
    </row>
    <row r="26" spans="1:11" ht="22.5" customHeight="1" thickBot="1">
      <c r="A26" s="65"/>
      <c r="B26" s="182" t="s">
        <v>476</v>
      </c>
      <c r="C26" s="169"/>
      <c r="D26" s="169"/>
      <c r="E26" s="79"/>
      <c r="F26" s="165" t="s">
        <v>473</v>
      </c>
      <c r="G26" s="166"/>
      <c r="H26" s="166"/>
      <c r="I26" s="167"/>
      <c r="J26" s="77"/>
      <c r="K26" s="66"/>
    </row>
    <row r="27" spans="1:11" ht="22.5" customHeight="1">
      <c r="A27" s="65"/>
      <c r="B27" s="162" t="s">
        <v>535</v>
      </c>
      <c r="C27" s="163"/>
      <c r="D27" s="164"/>
      <c r="E27" s="78">
        <f>INDEX(YCA,DATA!A1)</f>
        <v>0</v>
      </c>
      <c r="F27" s="181" t="s">
        <v>547</v>
      </c>
      <c r="G27" s="175"/>
      <c r="H27" s="175"/>
      <c r="I27" s="176"/>
      <c r="J27" s="82">
        <f>INDEX(HighPovertyAidHeld,DATA!A1)</f>
        <v>0</v>
      </c>
      <c r="K27" s="66"/>
    </row>
    <row r="28" spans="1:11" ht="22.5" customHeight="1" thickBot="1">
      <c r="A28" s="65"/>
      <c r="B28" s="171" t="s">
        <v>9</v>
      </c>
      <c r="C28" s="172"/>
      <c r="D28" s="173"/>
      <c r="E28" s="79"/>
      <c r="F28" s="165" t="s">
        <v>482</v>
      </c>
      <c r="G28" s="166"/>
      <c r="H28" s="166"/>
      <c r="I28" s="167"/>
      <c r="J28" s="77"/>
      <c r="K28" s="66"/>
    </row>
    <row r="29" spans="1:11" ht="22.5" customHeight="1">
      <c r="A29" s="65"/>
      <c r="B29" s="162" t="s">
        <v>536</v>
      </c>
      <c r="C29" s="163"/>
      <c r="D29" s="164"/>
      <c r="E29" s="78">
        <f>INDEX(ICS2X,DATA!A1)</f>
        <v>0</v>
      </c>
      <c r="F29" s="181" t="s">
        <v>548</v>
      </c>
      <c r="G29" s="175"/>
      <c r="H29" s="175"/>
      <c r="I29" s="176"/>
      <c r="J29" s="82">
        <f>INDEX(Transportationheld,DATA!A1)</f>
        <v>0</v>
      </c>
      <c r="K29" s="66"/>
    </row>
    <row r="30" spans="1:11" ht="22.5" customHeight="1" thickBot="1">
      <c r="A30" s="65"/>
      <c r="B30" s="171" t="s">
        <v>505</v>
      </c>
      <c r="C30" s="172"/>
      <c r="D30" s="173"/>
      <c r="E30" s="79"/>
      <c r="F30" s="165" t="s">
        <v>483</v>
      </c>
      <c r="G30" s="166"/>
      <c r="H30" s="166"/>
      <c r="I30" s="167"/>
      <c r="J30" s="77"/>
      <c r="K30" s="66"/>
    </row>
    <row r="31" spans="1:11" ht="22.5" customHeight="1">
      <c r="A31" s="65"/>
      <c r="B31" s="162" t="s">
        <v>537</v>
      </c>
      <c r="C31" s="163"/>
      <c r="D31" s="164"/>
      <c r="E31" s="78">
        <f>INDEX(JunRevLmtAdj,DATA!A1)</f>
        <v>0</v>
      </c>
      <c r="F31" s="181" t="s">
        <v>549</v>
      </c>
      <c r="G31" s="175"/>
      <c r="H31" s="175"/>
      <c r="I31" s="176"/>
      <c r="J31" s="82">
        <f>INDEX(FTOETAidHeld,DATA!A1)</f>
        <v>0</v>
      </c>
      <c r="K31" s="66"/>
    </row>
    <row r="32" spans="1:11" ht="22.5" customHeight="1" thickBot="1">
      <c r="A32" s="65"/>
      <c r="B32" s="171" t="s">
        <v>439</v>
      </c>
      <c r="C32" s="172"/>
      <c r="D32" s="173"/>
      <c r="E32" s="79"/>
      <c r="F32" s="165" t="s">
        <v>479</v>
      </c>
      <c r="G32" s="166"/>
      <c r="H32" s="166"/>
      <c r="I32" s="167"/>
      <c r="J32" s="77"/>
      <c r="K32" s="66"/>
    </row>
    <row r="33" spans="1:11" ht="22.5" customHeight="1">
      <c r="A33" s="65"/>
      <c r="B33" s="180"/>
      <c r="C33" s="163"/>
      <c r="D33" s="164"/>
      <c r="E33" s="78"/>
      <c r="F33" s="181" t="s">
        <v>550</v>
      </c>
      <c r="G33" s="175"/>
      <c r="H33" s="175"/>
      <c r="I33" s="176"/>
      <c r="J33" s="82">
        <f>INDEX(SAGEheld,DATA!A1)</f>
        <v>0</v>
      </c>
      <c r="K33" s="66"/>
    </row>
    <row r="34" spans="1:11" ht="22.5" customHeight="1" thickBot="1">
      <c r="A34" s="65"/>
      <c r="B34" s="171"/>
      <c r="C34" s="172"/>
      <c r="D34" s="173"/>
      <c r="E34" s="79"/>
      <c r="F34" s="165" t="s">
        <v>480</v>
      </c>
      <c r="G34" s="166"/>
      <c r="H34" s="166"/>
      <c r="I34" s="167"/>
      <c r="J34" s="77"/>
      <c r="K34" s="66"/>
    </row>
    <row r="35" spans="1:11" ht="22.5" customHeight="1">
      <c r="A35" s="65"/>
      <c r="B35" s="174"/>
      <c r="C35" s="175"/>
      <c r="D35" s="176"/>
      <c r="E35" s="83"/>
      <c r="F35" s="162" t="s">
        <v>551</v>
      </c>
      <c r="G35" s="163"/>
      <c r="H35" s="163"/>
      <c r="I35" s="164"/>
      <c r="J35" s="82">
        <f>INDEX(SparsityAidheld,DATA!A1)</f>
        <v>0</v>
      </c>
      <c r="K35" s="66"/>
    </row>
    <row r="36" spans="1:11" ht="22.5" customHeight="1" thickBot="1">
      <c r="A36" s="65"/>
      <c r="B36" s="171"/>
      <c r="C36" s="172"/>
      <c r="D36" s="173"/>
      <c r="E36" s="79"/>
      <c r="F36" s="165" t="s">
        <v>481</v>
      </c>
      <c r="G36" s="166"/>
      <c r="H36" s="166"/>
      <c r="I36" s="167"/>
      <c r="J36" s="77"/>
      <c r="K36" s="66"/>
    </row>
    <row r="37" spans="1:11" ht="22.5" customHeight="1">
      <c r="A37" s="65"/>
      <c r="B37" s="174"/>
      <c r="C37" s="175"/>
      <c r="D37" s="176"/>
      <c r="E37" s="83"/>
      <c r="F37" s="162" t="s">
        <v>552</v>
      </c>
      <c r="G37" s="163"/>
      <c r="H37" s="163"/>
      <c r="I37" s="164"/>
      <c r="J37" s="82">
        <f>INDEX(PPA,DATA!A1)</f>
        <v>0</v>
      </c>
      <c r="K37" s="66"/>
    </row>
    <row r="38" spans="1:11" ht="22.5" customHeight="1" thickBot="1">
      <c r="A38" s="65"/>
      <c r="B38" s="171"/>
      <c r="C38" s="172"/>
      <c r="D38" s="173"/>
      <c r="E38" s="79"/>
      <c r="F38" s="177" t="s">
        <v>495</v>
      </c>
      <c r="G38" s="178"/>
      <c r="H38" s="178"/>
      <c r="I38" s="179"/>
      <c r="J38" s="77"/>
      <c r="K38" s="66"/>
    </row>
    <row r="39" spans="1:11" ht="22.5" customHeight="1">
      <c r="A39" s="65"/>
      <c r="B39" s="174"/>
      <c r="C39" s="175"/>
      <c r="D39" s="176"/>
      <c r="E39" s="83"/>
      <c r="F39" s="162" t="s">
        <v>553</v>
      </c>
      <c r="G39" s="163"/>
      <c r="H39" s="163"/>
      <c r="I39" s="164"/>
      <c r="J39" s="82">
        <f>INDEX(HCTrans,DATA!A1)</f>
        <v>0</v>
      </c>
      <c r="K39" s="66"/>
    </row>
    <row r="40" spans="1:11" ht="22.5" customHeight="1" thickBot="1">
      <c r="A40" s="65"/>
      <c r="B40" s="171"/>
      <c r="C40" s="172"/>
      <c r="D40" s="173"/>
      <c r="E40" s="79"/>
      <c r="F40" s="177" t="s">
        <v>496</v>
      </c>
      <c r="G40" s="178"/>
      <c r="H40" s="178"/>
      <c r="I40" s="179"/>
      <c r="J40" s="77"/>
      <c r="K40" s="66"/>
    </row>
    <row r="41" spans="1:11" ht="22.5" customHeight="1">
      <c r="A41" s="65"/>
      <c r="B41" s="174"/>
      <c r="C41" s="175"/>
      <c r="D41" s="176"/>
      <c r="E41" s="83"/>
      <c r="F41" s="162" t="s">
        <v>554</v>
      </c>
      <c r="G41" s="163"/>
      <c r="H41" s="163"/>
      <c r="I41" s="164"/>
      <c r="J41" s="82">
        <f>INDEX(SpedAidHeld,DATA!A1)</f>
        <v>0</v>
      </c>
      <c r="K41" s="66"/>
    </row>
    <row r="42" spans="1:11" ht="22.5" customHeight="1" thickBot="1">
      <c r="A42" s="65"/>
      <c r="B42" s="171"/>
      <c r="C42" s="172"/>
      <c r="D42" s="173"/>
      <c r="E42" s="79"/>
      <c r="F42" s="165" t="s">
        <v>571</v>
      </c>
      <c r="G42" s="166"/>
      <c r="H42" s="166"/>
      <c r="I42" s="167"/>
      <c r="J42" s="77"/>
      <c r="K42" s="66"/>
    </row>
    <row r="43" spans="1:11" ht="22.5" customHeight="1">
      <c r="A43" s="65"/>
      <c r="B43" s="174"/>
      <c r="C43" s="175"/>
      <c r="D43" s="176"/>
      <c r="E43" s="83"/>
      <c r="F43" s="162" t="s">
        <v>572</v>
      </c>
      <c r="G43" s="163"/>
      <c r="H43" s="163"/>
      <c r="I43" s="164"/>
      <c r="J43" s="82">
        <f>INDEX(HighCostAidHeld,DATA!A1)</f>
        <v>0</v>
      </c>
      <c r="K43" s="66"/>
    </row>
    <row r="44" spans="1:11" ht="22.5" customHeight="1" thickBot="1">
      <c r="A44" s="65"/>
      <c r="B44" s="171"/>
      <c r="C44" s="172"/>
      <c r="D44" s="173"/>
      <c r="E44" s="79"/>
      <c r="F44" s="165" t="s">
        <v>573</v>
      </c>
      <c r="G44" s="166"/>
      <c r="H44" s="166"/>
      <c r="I44" s="167"/>
      <c r="J44" s="77"/>
      <c r="K44" s="66"/>
    </row>
    <row r="45" spans="1:12" ht="22.5" customHeight="1" thickBot="1">
      <c r="A45" s="65"/>
      <c r="B45" s="84"/>
      <c r="C45" s="85"/>
      <c r="D45" s="86" t="s">
        <v>440</v>
      </c>
      <c r="E45" s="87">
        <f>SUM(E9:E44)</f>
        <v>0</v>
      </c>
      <c r="F45" s="84"/>
      <c r="G45" s="88"/>
      <c r="H45" s="85"/>
      <c r="I45" s="86" t="s">
        <v>3</v>
      </c>
      <c r="J45" s="89">
        <f>SUM(J9:J44)</f>
        <v>0</v>
      </c>
      <c r="K45" s="66"/>
      <c r="L45" s="75">
        <f>E45-J45</f>
        <v>0</v>
      </c>
    </row>
    <row r="46" spans="1:11" ht="22.5" customHeight="1" thickBot="1">
      <c r="A46" s="65"/>
      <c r="B46" s="84"/>
      <c r="C46" s="88"/>
      <c r="D46" s="125"/>
      <c r="E46" s="90"/>
      <c r="F46" s="88"/>
      <c r="G46" s="92"/>
      <c r="H46" s="125"/>
      <c r="I46" s="88"/>
      <c r="J46" s="90"/>
      <c r="K46" s="66"/>
    </row>
    <row r="47" spans="1:11" ht="22.5" customHeight="1">
      <c r="A47" s="65"/>
      <c r="B47" s="124"/>
      <c r="C47" s="124"/>
      <c r="D47" s="68"/>
      <c r="E47" s="124"/>
      <c r="F47" s="124"/>
      <c r="G47" s="68"/>
      <c r="H47" s="68"/>
      <c r="I47" s="124"/>
      <c r="J47" s="124"/>
      <c r="K47" s="66"/>
    </row>
    <row r="48" spans="1:11" ht="22.5" customHeight="1" thickBot="1">
      <c r="A48" s="65"/>
      <c r="B48" s="91"/>
      <c r="C48" s="92"/>
      <c r="D48" s="92"/>
      <c r="E48" s="93"/>
      <c r="F48" s="92"/>
      <c r="G48" s="92"/>
      <c r="H48" s="92"/>
      <c r="I48" s="92"/>
      <c r="J48" s="93"/>
      <c r="K48" s="66"/>
    </row>
    <row r="49" spans="1:11" ht="22.5" customHeight="1">
      <c r="A49" s="94"/>
      <c r="B49" s="68"/>
      <c r="C49" s="95"/>
      <c r="D49" s="95"/>
      <c r="E49" s="95"/>
      <c r="F49" s="68"/>
      <c r="G49" s="68"/>
      <c r="H49" s="68"/>
      <c r="I49" s="68"/>
      <c r="J49" s="68"/>
      <c r="K49" s="66"/>
    </row>
    <row r="50" spans="1:11" ht="22.5" customHeight="1" thickBot="1">
      <c r="A50" s="96"/>
      <c r="B50" s="97"/>
      <c r="C50" s="98"/>
      <c r="D50" s="98"/>
      <c r="E50" s="98"/>
      <c r="F50" s="97"/>
      <c r="G50" s="97"/>
      <c r="H50" s="97"/>
      <c r="I50" s="97"/>
      <c r="J50" s="97"/>
      <c r="K50" s="99"/>
    </row>
  </sheetData>
  <sheetProtection/>
  <mergeCells count="76">
    <mergeCell ref="B34:D34"/>
    <mergeCell ref="B35:D35"/>
    <mergeCell ref="B13:D13"/>
    <mergeCell ref="B19:D19"/>
    <mergeCell ref="B20:D20"/>
    <mergeCell ref="B11:D11"/>
    <mergeCell ref="B17:D17"/>
    <mergeCell ref="B18:D18"/>
    <mergeCell ref="B16:D16"/>
    <mergeCell ref="B31:D31"/>
    <mergeCell ref="F43:I43"/>
    <mergeCell ref="B43:D43"/>
    <mergeCell ref="B10:D10"/>
    <mergeCell ref="F13:I13"/>
    <mergeCell ref="F34:I34"/>
    <mergeCell ref="F18:I18"/>
    <mergeCell ref="F14:I14"/>
    <mergeCell ref="F16:I16"/>
    <mergeCell ref="F17:I17"/>
    <mergeCell ref="F19:I19"/>
    <mergeCell ref="B8:E8"/>
    <mergeCell ref="B9:D9"/>
    <mergeCell ref="F40:I40"/>
    <mergeCell ref="F26:I26"/>
    <mergeCell ref="F27:I27"/>
    <mergeCell ref="F28:I28"/>
    <mergeCell ref="F29:I29"/>
    <mergeCell ref="B25:D25"/>
    <mergeCell ref="B23:D23"/>
    <mergeCell ref="F33:I33"/>
    <mergeCell ref="B14:D14"/>
    <mergeCell ref="B28:D28"/>
    <mergeCell ref="F25:I25"/>
    <mergeCell ref="F30:I30"/>
    <mergeCell ref="B21:D21"/>
    <mergeCell ref="F20:I20"/>
    <mergeCell ref="F21:I21"/>
    <mergeCell ref="F23:I23"/>
    <mergeCell ref="B4:J4"/>
    <mergeCell ref="F10:I10"/>
    <mergeCell ref="F12:I12"/>
    <mergeCell ref="F8:J8"/>
    <mergeCell ref="F9:I9"/>
    <mergeCell ref="F15:I15"/>
    <mergeCell ref="B12:D12"/>
    <mergeCell ref="B6:J6"/>
    <mergeCell ref="F11:I11"/>
    <mergeCell ref="B15:D15"/>
    <mergeCell ref="F32:I32"/>
    <mergeCell ref="B33:D33"/>
    <mergeCell ref="B32:D32"/>
    <mergeCell ref="F31:I31"/>
    <mergeCell ref="B24:D24"/>
    <mergeCell ref="B27:D27"/>
    <mergeCell ref="F24:I24"/>
    <mergeCell ref="B30:D30"/>
    <mergeCell ref="B26:D26"/>
    <mergeCell ref="B29:D29"/>
    <mergeCell ref="F36:I36"/>
    <mergeCell ref="F37:I37"/>
    <mergeCell ref="F38:I38"/>
    <mergeCell ref="F39:I39"/>
    <mergeCell ref="B36:D36"/>
    <mergeCell ref="B37:D37"/>
    <mergeCell ref="B38:D38"/>
    <mergeCell ref="B39:D39"/>
    <mergeCell ref="F35:I35"/>
    <mergeCell ref="F44:I44"/>
    <mergeCell ref="B22:D22"/>
    <mergeCell ref="F22:I22"/>
    <mergeCell ref="B44:D44"/>
    <mergeCell ref="B40:D40"/>
    <mergeCell ref="B41:D41"/>
    <mergeCell ref="B42:D42"/>
    <mergeCell ref="F42:I42"/>
    <mergeCell ref="F41:I41"/>
  </mergeCells>
  <printOptions/>
  <pageMargins left="0.5" right="0" top="0.75" bottom="0.75" header="0.3" footer="0.3"/>
  <pageSetup fitToHeight="2" horizontalDpi="600" verticalDpi="600" orientation="portrait" scale="50" r:id="rId3"/>
  <rowBreaks count="1" manualBreakCount="1">
    <brk id="46" max="10" man="1"/>
  </rowBreaks>
  <legacyDrawing r:id="rId2"/>
</worksheet>
</file>

<file path=xl/worksheets/sheet2.xml><?xml version="1.0" encoding="utf-8"?>
<worksheet xmlns="http://schemas.openxmlformats.org/spreadsheetml/2006/main" xmlns:r="http://schemas.openxmlformats.org/officeDocument/2006/relationships">
  <dimension ref="A1:L37"/>
  <sheetViews>
    <sheetView zoomScale="70" zoomScaleNormal="70" workbookViewId="0" topLeftCell="A1">
      <pane xSplit="1" ySplit="3" topLeftCell="B4"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5"/>
  <cols>
    <col min="1" max="1" width="8.28125" style="47" customWidth="1"/>
    <col min="2" max="2" width="82.140625" style="0" customWidth="1"/>
    <col min="3" max="3" width="155.00390625" style="48" customWidth="1"/>
  </cols>
  <sheetData>
    <row r="1" ht="24">
      <c r="A1" s="53" t="s">
        <v>507</v>
      </c>
    </row>
    <row r="2" spans="1:11" ht="15" thickBot="1">
      <c r="A2" s="50"/>
      <c r="B2" s="50"/>
      <c r="C2" s="50"/>
      <c r="D2" s="50"/>
      <c r="E2" s="50"/>
      <c r="F2" s="50"/>
      <c r="G2" s="50"/>
      <c r="H2" s="50"/>
      <c r="I2" s="50"/>
      <c r="J2" s="50"/>
      <c r="K2" s="50"/>
    </row>
    <row r="3" spans="1:3" s="54" customFormat="1" ht="42">
      <c r="A3" s="59" t="s">
        <v>460</v>
      </c>
      <c r="B3" s="60" t="s">
        <v>457</v>
      </c>
      <c r="C3" s="61" t="s">
        <v>458</v>
      </c>
    </row>
    <row r="4" spans="1:3" s="52" customFormat="1" ht="105">
      <c r="A4" s="62">
        <v>1</v>
      </c>
      <c r="B4" s="55" t="s">
        <v>598</v>
      </c>
      <c r="C4" s="126" t="s">
        <v>555</v>
      </c>
    </row>
    <row r="5" spans="1:3" s="52" customFormat="1" ht="42">
      <c r="A5" s="62">
        <v>2</v>
      </c>
      <c r="B5" s="55" t="s">
        <v>599</v>
      </c>
      <c r="C5" s="126" t="s">
        <v>556</v>
      </c>
    </row>
    <row r="6" spans="1:3" s="52" customFormat="1" ht="21">
      <c r="A6" s="62">
        <v>3</v>
      </c>
      <c r="B6" s="55" t="s">
        <v>466</v>
      </c>
      <c r="C6" s="120" t="s">
        <v>567</v>
      </c>
    </row>
    <row r="7" spans="1:3" s="52" customFormat="1" ht="21">
      <c r="A7" s="62">
        <v>4</v>
      </c>
      <c r="B7" s="55" t="s">
        <v>522</v>
      </c>
      <c r="C7" s="120" t="s">
        <v>518</v>
      </c>
    </row>
    <row r="8" spans="1:3" s="52" customFormat="1" ht="42">
      <c r="A8" s="62">
        <v>5</v>
      </c>
      <c r="B8" s="55" t="s">
        <v>557</v>
      </c>
      <c r="C8" s="120" t="s">
        <v>568</v>
      </c>
    </row>
    <row r="9" spans="1:3" s="52" customFormat="1" ht="42">
      <c r="A9" s="62">
        <v>6</v>
      </c>
      <c r="B9" s="56" t="s">
        <v>508</v>
      </c>
      <c r="C9" s="119" t="s">
        <v>513</v>
      </c>
    </row>
    <row r="10" spans="1:3" s="52" customFormat="1" ht="42">
      <c r="A10" s="62">
        <v>7</v>
      </c>
      <c r="B10" s="56" t="s">
        <v>504</v>
      </c>
      <c r="C10" s="119" t="s">
        <v>512</v>
      </c>
    </row>
    <row r="11" spans="1:3" s="52" customFormat="1" ht="21">
      <c r="A11" s="62">
        <v>8</v>
      </c>
      <c r="B11" s="57" t="s">
        <v>488</v>
      </c>
      <c r="C11" s="119" t="s">
        <v>511</v>
      </c>
    </row>
    <row r="12" spans="1:3" s="52" customFormat="1" ht="21">
      <c r="A12" s="62">
        <v>9</v>
      </c>
      <c r="B12" s="57" t="s">
        <v>510</v>
      </c>
      <c r="C12" s="119" t="s">
        <v>558</v>
      </c>
    </row>
    <row r="13" spans="1:12" s="52" customFormat="1" ht="42">
      <c r="A13" s="62">
        <v>10</v>
      </c>
      <c r="B13" s="55" t="s">
        <v>506</v>
      </c>
      <c r="C13" s="118" t="s">
        <v>509</v>
      </c>
      <c r="D13" s="58"/>
      <c r="E13" s="58"/>
      <c r="F13" s="58"/>
      <c r="G13" s="58"/>
      <c r="H13" s="58"/>
      <c r="I13" s="58"/>
      <c r="J13" s="58"/>
      <c r="K13" s="58"/>
      <c r="L13" s="58"/>
    </row>
    <row r="14" spans="1:3" s="52" customFormat="1" ht="42">
      <c r="A14" s="62">
        <v>11</v>
      </c>
      <c r="B14" s="55" t="s">
        <v>6</v>
      </c>
      <c r="C14" s="120" t="s">
        <v>561</v>
      </c>
    </row>
    <row r="15" spans="1:3" s="52" customFormat="1" ht="42">
      <c r="A15" s="62">
        <v>12</v>
      </c>
      <c r="B15" s="55" t="s">
        <v>464</v>
      </c>
      <c r="C15" s="120" t="s">
        <v>562</v>
      </c>
    </row>
    <row r="16" spans="1:3" s="52" customFormat="1" ht="21">
      <c r="A16" s="62">
        <v>13</v>
      </c>
      <c r="B16" s="55" t="s">
        <v>433</v>
      </c>
      <c r="C16" s="119" t="s">
        <v>514</v>
      </c>
    </row>
    <row r="17" spans="1:3" s="52" customFormat="1" ht="21">
      <c r="A17" s="62">
        <v>14</v>
      </c>
      <c r="B17" s="55" t="s">
        <v>465</v>
      </c>
      <c r="C17" s="120" t="s">
        <v>517</v>
      </c>
    </row>
    <row r="18" spans="1:3" s="52" customFormat="1" ht="21">
      <c r="A18" s="62">
        <v>15</v>
      </c>
      <c r="B18" s="55" t="s">
        <v>467</v>
      </c>
      <c r="C18" s="120" t="s">
        <v>516</v>
      </c>
    </row>
    <row r="19" spans="1:3" s="52" customFormat="1" ht="21">
      <c r="A19" s="62">
        <v>16</v>
      </c>
      <c r="B19" s="55" t="s">
        <v>523</v>
      </c>
      <c r="C19" s="120" t="s">
        <v>519</v>
      </c>
    </row>
    <row r="20" spans="1:3" s="52" customFormat="1" ht="21">
      <c r="A20" s="62">
        <v>17</v>
      </c>
      <c r="B20" s="55" t="s">
        <v>559</v>
      </c>
      <c r="C20" s="120" t="s">
        <v>560</v>
      </c>
    </row>
    <row r="21" spans="1:3" s="52" customFormat="1" ht="21">
      <c r="A21" s="62">
        <v>18</v>
      </c>
      <c r="B21" s="55" t="s">
        <v>462</v>
      </c>
      <c r="C21" s="120" t="s">
        <v>520</v>
      </c>
    </row>
    <row r="22" spans="1:3" s="52" customFormat="1" ht="21">
      <c r="A22" s="62">
        <v>19</v>
      </c>
      <c r="B22" s="55" t="s">
        <v>463</v>
      </c>
      <c r="C22" s="120" t="s">
        <v>521</v>
      </c>
    </row>
    <row r="23" spans="1:3" s="52" customFormat="1" ht="21">
      <c r="A23" s="62">
        <v>20</v>
      </c>
      <c r="B23" s="55" t="s">
        <v>442</v>
      </c>
      <c r="C23" s="119" t="s">
        <v>489</v>
      </c>
    </row>
    <row r="24" spans="1:3" s="52" customFormat="1" ht="21">
      <c r="A24" s="62">
        <v>21</v>
      </c>
      <c r="B24" s="55" t="s">
        <v>436</v>
      </c>
      <c r="C24" s="119" t="s">
        <v>489</v>
      </c>
    </row>
    <row r="25" spans="1:3" s="52" customFormat="1" ht="21">
      <c r="A25" s="62">
        <v>22</v>
      </c>
      <c r="B25" s="55" t="s">
        <v>451</v>
      </c>
      <c r="C25" s="119" t="s">
        <v>515</v>
      </c>
    </row>
    <row r="26" spans="1:3" s="52" customFormat="1" ht="21">
      <c r="A26" s="62">
        <v>23</v>
      </c>
      <c r="B26" s="55" t="s">
        <v>459</v>
      </c>
      <c r="C26" s="119" t="s">
        <v>489</v>
      </c>
    </row>
    <row r="27" spans="1:3" s="52" customFormat="1" ht="21">
      <c r="A27" s="62">
        <v>24</v>
      </c>
      <c r="B27" s="55" t="s">
        <v>445</v>
      </c>
      <c r="C27" s="119" t="s">
        <v>489</v>
      </c>
    </row>
    <row r="28" spans="1:3" s="52" customFormat="1" ht="21">
      <c r="A28" s="62">
        <v>25</v>
      </c>
      <c r="B28" s="55" t="s">
        <v>450</v>
      </c>
      <c r="C28" s="119" t="s">
        <v>489</v>
      </c>
    </row>
    <row r="29" spans="1:3" s="52" customFormat="1" ht="21">
      <c r="A29" s="62">
        <v>26</v>
      </c>
      <c r="B29" s="55" t="s">
        <v>452</v>
      </c>
      <c r="C29" s="119" t="s">
        <v>489</v>
      </c>
    </row>
    <row r="30" spans="1:3" s="52" customFormat="1" ht="21">
      <c r="A30" s="62">
        <v>27</v>
      </c>
      <c r="B30" s="55" t="s">
        <v>438</v>
      </c>
      <c r="C30" s="119" t="s">
        <v>489</v>
      </c>
    </row>
    <row r="31" spans="1:3" s="52" customFormat="1" ht="21">
      <c r="A31" s="62">
        <v>28</v>
      </c>
      <c r="B31" s="55" t="s">
        <v>570</v>
      </c>
      <c r="C31" s="119" t="s">
        <v>489</v>
      </c>
    </row>
    <row r="32" ht="14.25">
      <c r="A32" s="51"/>
    </row>
    <row r="33" ht="14.25">
      <c r="A33" s="51"/>
    </row>
    <row r="37" ht="14.25">
      <c r="B37" s="49"/>
    </row>
  </sheetData>
  <sheetProtection/>
  <hyperlinks>
    <hyperlink ref="C13" r:id="rId1" display="https://dpi.wi.gov/sfs/limits/worksheets/overview"/>
  </hyperlinks>
  <printOptions/>
  <pageMargins left="0.5" right="0" top="0.75" bottom="0.75" header="0.3" footer="0.3"/>
  <pageSetup horizontalDpi="600" verticalDpi="600" orientation="landscape" scale="56" r:id="rId2"/>
  <rowBreaks count="1" manualBreakCount="1">
    <brk id="29" max="2" man="1"/>
  </rowBreaks>
</worksheet>
</file>

<file path=xl/worksheets/sheet3.xml><?xml version="1.0" encoding="utf-8"?>
<worksheet xmlns="http://schemas.openxmlformats.org/spreadsheetml/2006/main" xmlns:r="http://schemas.openxmlformats.org/officeDocument/2006/relationships">
  <sheetPr>
    <pageSetUpPr fitToPage="1"/>
  </sheetPr>
  <dimension ref="A1:AN439"/>
  <sheetViews>
    <sheetView zoomScalePageLayoutView="0" workbookViewId="0" topLeftCell="A1">
      <pane xSplit="5" ySplit="2" topLeftCell="F3" activePane="bottomRight" state="frozen"/>
      <selection pane="topLeft" activeCell="A1" sqref="A1"/>
      <selection pane="topRight" activeCell="G1" sqref="G1"/>
      <selection pane="bottomLeft" activeCell="A3" sqref="A3"/>
      <selection pane="bottomRight" activeCell="D129" sqref="D129"/>
    </sheetView>
  </sheetViews>
  <sheetFormatPr defaultColWidth="9.140625" defaultRowHeight="15"/>
  <cols>
    <col min="1" max="1" width="8.00390625" style="3" bestFit="1" customWidth="1"/>
    <col min="2" max="2" width="6.00390625" style="9" customWidth="1"/>
    <col min="3" max="3" width="36.8515625" style="3" bestFit="1" customWidth="1"/>
    <col min="4" max="4" width="17.28125" style="3" bestFit="1" customWidth="1"/>
    <col min="5" max="5" width="18.421875" style="3" customWidth="1"/>
    <col min="6" max="6" width="16.8515625" style="3" customWidth="1"/>
    <col min="7" max="7" width="16.8515625" style="102" customWidth="1"/>
    <col min="8" max="8" width="15.28125" style="3" customWidth="1"/>
    <col min="9" max="9" width="15.28125" style="102" customWidth="1"/>
    <col min="10" max="10" width="16.7109375" style="3" customWidth="1"/>
    <col min="11" max="11" width="16.7109375" style="102" customWidth="1"/>
    <col min="12" max="12" width="13.57421875" style="3" customWidth="1"/>
    <col min="13" max="13" width="13.28125" style="3" customWidth="1"/>
    <col min="14" max="14" width="25.28125" style="3" customWidth="1"/>
    <col min="15" max="15" width="25.28125" style="44" customWidth="1"/>
    <col min="16" max="16" width="25.28125" style="102" customWidth="1"/>
    <col min="17" max="17" width="13.28125" style="3" customWidth="1"/>
    <col min="18" max="18" width="16.7109375" style="3" customWidth="1"/>
    <col min="19" max="19" width="23.00390625" style="3" customWidth="1"/>
    <col min="20" max="20" width="19.57421875" style="3" customWidth="1"/>
    <col min="21" max="22" width="14.28125" style="3" customWidth="1"/>
    <col min="23" max="23" width="16.7109375" style="3" customWidth="1"/>
    <col min="24" max="24" width="20.421875" style="3" customWidth="1"/>
    <col min="25" max="25" width="19.28125" style="3" customWidth="1"/>
    <col min="26" max="26" width="17.140625" style="4" customWidth="1"/>
    <col min="27" max="27" width="17.140625" style="30" customWidth="1"/>
    <col min="28" max="28" width="18.421875" style="4" customWidth="1"/>
    <col min="29" max="29" width="17.00390625" style="30" customWidth="1"/>
    <col min="30" max="30" width="12.7109375" style="3" customWidth="1"/>
    <col min="31" max="31" width="15.00390625" style="30" customWidth="1"/>
    <col min="32" max="32" width="13.7109375" style="3" customWidth="1"/>
    <col min="33" max="33" width="17.421875" style="30" customWidth="1"/>
    <col min="34" max="34" width="14.140625" style="3" customWidth="1"/>
    <col min="35" max="35" width="14.140625" style="102" customWidth="1"/>
    <col min="36" max="36" width="15.57421875" style="3" customWidth="1"/>
    <col min="37" max="38" width="16.8515625" style="16" customWidth="1"/>
    <col min="39" max="40" width="16.421875" style="16" customWidth="1"/>
    <col min="41" max="16384" width="9.140625" style="3" customWidth="1"/>
  </cols>
  <sheetData>
    <row r="1" spans="1:40" ht="75">
      <c r="A1" s="103">
        <v>1</v>
      </c>
      <c r="B1" s="36"/>
      <c r="C1" s="104" t="s">
        <v>0</v>
      </c>
      <c r="D1" s="104" t="s">
        <v>502</v>
      </c>
      <c r="E1" s="104" t="s">
        <v>503</v>
      </c>
      <c r="F1" s="105" t="s">
        <v>563</v>
      </c>
      <c r="G1" s="105" t="s">
        <v>564</v>
      </c>
      <c r="H1" s="123" t="s">
        <v>527</v>
      </c>
      <c r="I1" s="123" t="s">
        <v>529</v>
      </c>
      <c r="J1" s="123" t="s">
        <v>528</v>
      </c>
      <c r="K1" s="123" t="s">
        <v>530</v>
      </c>
      <c r="L1" s="104" t="s">
        <v>428</v>
      </c>
      <c r="M1" s="104" t="s">
        <v>429</v>
      </c>
      <c r="N1" s="106" t="s">
        <v>456</v>
      </c>
      <c r="O1" s="106" t="s">
        <v>461</v>
      </c>
      <c r="P1" s="106" t="s">
        <v>499</v>
      </c>
      <c r="Q1" s="104" t="s">
        <v>7</v>
      </c>
      <c r="R1" s="104" t="s">
        <v>441</v>
      </c>
      <c r="S1" s="106" t="s">
        <v>491</v>
      </c>
      <c r="T1" s="107" t="s">
        <v>430</v>
      </c>
      <c r="U1" s="108" t="s">
        <v>431</v>
      </c>
      <c r="V1" s="108" t="s">
        <v>432</v>
      </c>
      <c r="W1" s="108" t="s">
        <v>490</v>
      </c>
      <c r="X1" s="109" t="s">
        <v>500</v>
      </c>
      <c r="Y1" s="108" t="s">
        <v>435</v>
      </c>
      <c r="Z1" s="106" t="s">
        <v>437</v>
      </c>
      <c r="AA1" s="106" t="s">
        <v>484</v>
      </c>
      <c r="AB1" s="106" t="s">
        <v>574</v>
      </c>
      <c r="AC1" s="106" t="s">
        <v>445</v>
      </c>
      <c r="AD1" s="106" t="s">
        <v>442</v>
      </c>
      <c r="AE1" s="106" t="s">
        <v>501</v>
      </c>
      <c r="AF1" s="108" t="s">
        <v>492</v>
      </c>
      <c r="AG1" s="108" t="s">
        <v>485</v>
      </c>
      <c r="AH1" s="122" t="s">
        <v>493</v>
      </c>
      <c r="AI1" s="158" t="s">
        <v>625</v>
      </c>
      <c r="AK1" s="197" t="s">
        <v>443</v>
      </c>
      <c r="AL1" s="198"/>
      <c r="AM1" s="199"/>
      <c r="AN1" s="22"/>
    </row>
    <row r="2" spans="1:40" ht="15">
      <c r="A2" s="110" t="s">
        <v>8</v>
      </c>
      <c r="B2" s="10"/>
      <c r="C2" s="1" t="s">
        <v>468</v>
      </c>
      <c r="D2" s="6">
        <v>0</v>
      </c>
      <c r="E2" s="6">
        <v>0</v>
      </c>
      <c r="F2" s="21">
        <v>0</v>
      </c>
      <c r="G2" s="21">
        <v>0</v>
      </c>
      <c r="H2" s="6">
        <v>0</v>
      </c>
      <c r="I2" s="6">
        <v>0</v>
      </c>
      <c r="J2" s="6">
        <v>0</v>
      </c>
      <c r="K2" s="6">
        <v>0</v>
      </c>
      <c r="L2" s="6">
        <v>0</v>
      </c>
      <c r="M2" s="6">
        <v>0</v>
      </c>
      <c r="N2" s="6">
        <v>0</v>
      </c>
      <c r="O2" s="6">
        <v>0</v>
      </c>
      <c r="P2" s="6">
        <v>0</v>
      </c>
      <c r="Q2" s="6">
        <v>0</v>
      </c>
      <c r="R2" s="6">
        <v>0</v>
      </c>
      <c r="S2" s="6">
        <v>0</v>
      </c>
      <c r="T2" s="6">
        <v>0</v>
      </c>
      <c r="U2" s="34">
        <v>0</v>
      </c>
      <c r="V2" s="34">
        <v>0</v>
      </c>
      <c r="W2" s="34">
        <v>0</v>
      </c>
      <c r="X2" s="34">
        <v>0</v>
      </c>
      <c r="Y2" s="34">
        <v>0</v>
      </c>
      <c r="Z2" s="34">
        <v>0</v>
      </c>
      <c r="AA2" s="34">
        <v>0</v>
      </c>
      <c r="AB2" s="34">
        <v>0</v>
      </c>
      <c r="AC2" s="34">
        <v>0</v>
      </c>
      <c r="AD2" s="34">
        <v>0</v>
      </c>
      <c r="AE2" s="34">
        <v>0</v>
      </c>
      <c r="AF2" s="34">
        <v>0</v>
      </c>
      <c r="AG2" s="34">
        <v>0</v>
      </c>
      <c r="AH2" s="34">
        <v>0</v>
      </c>
      <c r="AI2" s="34">
        <v>0</v>
      </c>
      <c r="AJ2" s="34"/>
      <c r="AK2" s="159" t="s">
        <v>4</v>
      </c>
      <c r="AL2" s="18" t="s">
        <v>5</v>
      </c>
      <c r="AM2" s="20" t="s">
        <v>444</v>
      </c>
      <c r="AN2" s="23"/>
    </row>
    <row r="3" spans="1:40" ht="15">
      <c r="A3" s="111">
        <v>7</v>
      </c>
      <c r="B3" s="11">
        <v>7</v>
      </c>
      <c r="C3" s="2" t="s">
        <v>10</v>
      </c>
      <c r="D3" s="7">
        <v>2703758</v>
      </c>
      <c r="E3" s="7">
        <v>0</v>
      </c>
      <c r="F3" s="42">
        <f>+D3+E3+H3-J3+L3-M3-N3-O3-P3-Q3-R3+U3+V3+S3+X3+Z3+AF3+AD3+AA3+AG3+AC3</f>
        <v>2565046.7</v>
      </c>
      <c r="G3" s="42">
        <f>I3-K3+Y3+AB3</f>
        <v>0</v>
      </c>
      <c r="H3" s="7">
        <v>916775</v>
      </c>
      <c r="I3" s="7">
        <v>0</v>
      </c>
      <c r="J3" s="7">
        <v>1025027</v>
      </c>
      <c r="K3" s="7">
        <v>0</v>
      </c>
      <c r="L3" s="7">
        <v>0</v>
      </c>
      <c r="M3" s="7">
        <v>0</v>
      </c>
      <c r="N3" s="7">
        <v>30459.3</v>
      </c>
      <c r="O3" s="7">
        <v>0</v>
      </c>
      <c r="P3" s="7">
        <v>0</v>
      </c>
      <c r="Q3" s="7">
        <v>0</v>
      </c>
      <c r="R3" s="7">
        <v>0</v>
      </c>
      <c r="S3" s="7">
        <v>0</v>
      </c>
      <c r="T3" s="41">
        <f>D3+E3</f>
        <v>2703758</v>
      </c>
      <c r="U3" s="7">
        <v>0</v>
      </c>
      <c r="V3" s="7">
        <v>0</v>
      </c>
      <c r="W3" s="7">
        <v>0</v>
      </c>
      <c r="X3" s="7">
        <v>0</v>
      </c>
      <c r="Y3" s="7">
        <v>0</v>
      </c>
      <c r="Z3" s="7">
        <v>0</v>
      </c>
      <c r="AA3" s="7">
        <v>0</v>
      </c>
      <c r="AB3" s="7">
        <v>0</v>
      </c>
      <c r="AC3" s="7">
        <v>0</v>
      </c>
      <c r="AD3" s="7">
        <v>0</v>
      </c>
      <c r="AE3" s="7">
        <v>0</v>
      </c>
      <c r="AF3" s="7">
        <v>0</v>
      </c>
      <c r="AG3" s="7">
        <v>0</v>
      </c>
      <c r="AH3" s="7">
        <v>0</v>
      </c>
      <c r="AI3" s="7">
        <v>0</v>
      </c>
      <c r="AK3" s="19">
        <f>+F3+G3+J3+M3+K3+N3+O3+P3+Q3+R3</f>
        <v>3620533</v>
      </c>
      <c r="AL3" s="18">
        <f>+D3+E3+U3+V3+H3+L3+I3+S3+X3+Y3+Z3+AA3+AB3+AC3+AD3+AE3+AF3+AG3</f>
        <v>3620533</v>
      </c>
      <c r="AM3" s="20">
        <f aca="true" t="shared" si="0" ref="AM3:AM66">AK3-AL3</f>
        <v>0</v>
      </c>
      <c r="AN3" s="23"/>
    </row>
    <row r="4" spans="1:40" ht="15">
      <c r="A4" s="111">
        <v>14</v>
      </c>
      <c r="B4" s="12">
        <v>14</v>
      </c>
      <c r="C4" s="2" t="s">
        <v>11</v>
      </c>
      <c r="D4" s="7">
        <v>2204150</v>
      </c>
      <c r="E4" s="7">
        <v>0</v>
      </c>
      <c r="F4" s="42">
        <f>+D4+E4+H4-J4+L4-M4-N4-O4-P4-Q4-R4+U4+V4+S4+X4+Z4+AF4+AD4+AA4+AG4+AC4</f>
        <v>1136710.2</v>
      </c>
      <c r="G4" s="42">
        <f>I4-K4+Y4+AB4</f>
        <v>0</v>
      </c>
      <c r="H4" s="7">
        <v>224550</v>
      </c>
      <c r="I4" s="7">
        <v>0</v>
      </c>
      <c r="J4" s="7">
        <v>1200997</v>
      </c>
      <c r="K4" s="7">
        <v>0</v>
      </c>
      <c r="L4" s="7">
        <v>0</v>
      </c>
      <c r="M4" s="7">
        <v>13076</v>
      </c>
      <c r="N4" s="7">
        <v>77916.8</v>
      </c>
      <c r="O4" s="7">
        <v>0</v>
      </c>
      <c r="P4" s="7">
        <v>0</v>
      </c>
      <c r="Q4" s="7">
        <v>0</v>
      </c>
      <c r="R4" s="7">
        <v>0</v>
      </c>
      <c r="S4" s="7">
        <v>0</v>
      </c>
      <c r="T4" s="41">
        <f>D4+E4</f>
        <v>2204150</v>
      </c>
      <c r="U4" s="7">
        <v>0</v>
      </c>
      <c r="V4" s="7">
        <v>0</v>
      </c>
      <c r="W4" s="7">
        <v>0</v>
      </c>
      <c r="X4" s="7">
        <v>0</v>
      </c>
      <c r="Y4" s="7">
        <v>0</v>
      </c>
      <c r="Z4" s="7">
        <v>0</v>
      </c>
      <c r="AA4" s="7">
        <v>0</v>
      </c>
      <c r="AB4" s="7">
        <v>0</v>
      </c>
      <c r="AC4" s="7">
        <v>0</v>
      </c>
      <c r="AD4" s="7">
        <v>0</v>
      </c>
      <c r="AE4" s="7">
        <v>0</v>
      </c>
      <c r="AF4" s="7">
        <v>0</v>
      </c>
      <c r="AG4" s="7">
        <v>0</v>
      </c>
      <c r="AH4" s="7">
        <v>0</v>
      </c>
      <c r="AI4" s="7">
        <v>0</v>
      </c>
      <c r="AK4" s="19">
        <f>+F4+G4+J4+M4+K4+N4+O4+P4+Q4+R4</f>
        <v>2428700</v>
      </c>
      <c r="AL4" s="18">
        <f>+D4+E4+U4+V4+H4+L4+I4+S4+X4+Y4+Z4+AA4+AB4+AC4+AD4+AE4+AF4+AG4</f>
        <v>2428700</v>
      </c>
      <c r="AM4" s="20">
        <f t="shared" si="0"/>
        <v>0</v>
      </c>
      <c r="AN4" s="23"/>
    </row>
    <row r="5" spans="1:40" ht="15">
      <c r="A5" s="111">
        <v>63</v>
      </c>
      <c r="B5" s="12">
        <v>63</v>
      </c>
      <c r="C5" s="2" t="s">
        <v>12</v>
      </c>
      <c r="D5" s="7">
        <v>916496</v>
      </c>
      <c r="E5" s="7">
        <v>0</v>
      </c>
      <c r="F5" s="42">
        <f>+D5+E5+H5-J5+L5-M5-N5-O5-P5-Q5-R5+U5+V5+S5+X5+Z5+AF5+AD5+AA5+AG5+AC5</f>
        <v>14919</v>
      </c>
      <c r="G5" s="42">
        <f>I5-K5+Y5+AB5</f>
        <v>0</v>
      </c>
      <c r="H5" s="7">
        <v>143536</v>
      </c>
      <c r="I5" s="7">
        <v>0</v>
      </c>
      <c r="J5" s="7">
        <v>1214292</v>
      </c>
      <c r="K5" s="7">
        <v>0</v>
      </c>
      <c r="L5" s="7">
        <v>0</v>
      </c>
      <c r="M5" s="7">
        <v>0</v>
      </c>
      <c r="N5" s="7">
        <v>0</v>
      </c>
      <c r="O5" s="7">
        <v>0</v>
      </c>
      <c r="P5" s="7">
        <v>0</v>
      </c>
      <c r="Q5" s="7">
        <v>0</v>
      </c>
      <c r="R5" s="7">
        <v>0</v>
      </c>
      <c r="S5" s="7">
        <v>169179</v>
      </c>
      <c r="T5" s="41">
        <f>D5+E5</f>
        <v>916496</v>
      </c>
      <c r="U5" s="7">
        <v>0</v>
      </c>
      <c r="V5" s="7">
        <v>0</v>
      </c>
      <c r="W5" s="7">
        <v>0</v>
      </c>
      <c r="X5" s="7">
        <v>0</v>
      </c>
      <c r="Y5" s="7">
        <v>0</v>
      </c>
      <c r="Z5" s="7">
        <v>0</v>
      </c>
      <c r="AA5" s="7">
        <v>0</v>
      </c>
      <c r="AB5" s="7">
        <v>0</v>
      </c>
      <c r="AC5" s="7">
        <v>0</v>
      </c>
      <c r="AD5" s="7">
        <v>0</v>
      </c>
      <c r="AE5" s="7">
        <v>0</v>
      </c>
      <c r="AF5" s="7">
        <v>0</v>
      </c>
      <c r="AG5" s="7">
        <v>0</v>
      </c>
      <c r="AH5" s="7">
        <v>0</v>
      </c>
      <c r="AI5" s="7">
        <v>0</v>
      </c>
      <c r="AK5" s="19">
        <f>+F5+G5+J5+M5+K5+N5+O5+P5+Q5+R5</f>
        <v>1229211</v>
      </c>
      <c r="AL5" s="18">
        <f>+D5+E5+U5+V5+H5+L5+I5+S5+X5+Y5+Z5+AA5+AB5+AC5+AD5+AE5+AF5+AG5</f>
        <v>1229211</v>
      </c>
      <c r="AM5" s="20">
        <f t="shared" si="0"/>
        <v>0</v>
      </c>
      <c r="AN5" s="23"/>
    </row>
    <row r="6" spans="1:40" ht="15">
      <c r="A6" s="111">
        <v>70</v>
      </c>
      <c r="B6" s="12">
        <v>70</v>
      </c>
      <c r="C6" s="2" t="s">
        <v>13</v>
      </c>
      <c r="D6" s="7">
        <v>1677915</v>
      </c>
      <c r="E6" s="7">
        <v>0</v>
      </c>
      <c r="F6" s="42">
        <f>+D6+E6+H6-J6+L6-M6-N6-O6-P6-Q6-R6+U6+V6+S6+X6+Z6+AF6+AD6+AA6+AG6+AC6</f>
        <v>1070138</v>
      </c>
      <c r="G6" s="42">
        <f>I6-K6+Y6+AB6</f>
        <v>0</v>
      </c>
      <c r="H6" s="7">
        <v>349308</v>
      </c>
      <c r="I6" s="7">
        <v>0</v>
      </c>
      <c r="J6" s="7">
        <v>725172</v>
      </c>
      <c r="K6" s="7">
        <v>0</v>
      </c>
      <c r="L6" s="7">
        <v>0</v>
      </c>
      <c r="M6" s="7">
        <v>0</v>
      </c>
      <c r="N6" s="7">
        <v>211913</v>
      </c>
      <c r="O6" s="7">
        <v>0</v>
      </c>
      <c r="P6" s="7">
        <v>0</v>
      </c>
      <c r="Q6" s="7">
        <v>0</v>
      </c>
      <c r="R6" s="7">
        <v>20000</v>
      </c>
      <c r="S6" s="7">
        <v>0</v>
      </c>
      <c r="T6" s="41">
        <f>D6+E6</f>
        <v>1677915</v>
      </c>
      <c r="U6" s="7">
        <v>0</v>
      </c>
      <c r="V6" s="7">
        <v>0</v>
      </c>
      <c r="W6" s="7">
        <v>0</v>
      </c>
      <c r="X6" s="7">
        <v>0</v>
      </c>
      <c r="Y6" s="7">
        <v>0</v>
      </c>
      <c r="Z6" s="7">
        <v>0</v>
      </c>
      <c r="AA6" s="7">
        <v>0</v>
      </c>
      <c r="AB6" s="7">
        <v>0</v>
      </c>
      <c r="AC6" s="7">
        <v>0</v>
      </c>
      <c r="AD6" s="7">
        <v>0</v>
      </c>
      <c r="AE6" s="7">
        <v>0</v>
      </c>
      <c r="AF6" s="7">
        <v>0</v>
      </c>
      <c r="AG6" s="7">
        <v>0</v>
      </c>
      <c r="AH6" s="7">
        <v>0</v>
      </c>
      <c r="AI6" s="7">
        <v>0</v>
      </c>
      <c r="AK6" s="19">
        <f>+F6+G6+J6+M6+K6+N6+O6+P6+Q6+R6</f>
        <v>2027223</v>
      </c>
      <c r="AL6" s="18">
        <f>+D6+E6+U6+V6+H6+L6+I6+S6+X6+Y6+Z6+AA6+AB6+AC6+AD6+AE6+AF6+AG6</f>
        <v>2027223</v>
      </c>
      <c r="AM6" s="20">
        <f t="shared" si="0"/>
        <v>0</v>
      </c>
      <c r="AN6" s="23"/>
    </row>
    <row r="7" spans="1:40" ht="15">
      <c r="A7" s="111">
        <v>84</v>
      </c>
      <c r="B7" s="12">
        <v>84</v>
      </c>
      <c r="C7" s="2" t="s">
        <v>14</v>
      </c>
      <c r="D7" s="7">
        <v>467111</v>
      </c>
      <c r="E7" s="7">
        <v>0</v>
      </c>
      <c r="F7" s="42">
        <f>+D7+E7+H7-J7+L7-M7-N7-O7-P7-Q7-R7+U7+V7+S7+X7+Z7+AF7+AD7+AA7+AG7+AC7</f>
        <v>646630</v>
      </c>
      <c r="G7" s="42">
        <f>I7-K7+Y7+AB7</f>
        <v>0</v>
      </c>
      <c r="H7" s="7">
        <v>453998</v>
      </c>
      <c r="I7" s="7">
        <v>0</v>
      </c>
      <c r="J7" s="7">
        <v>274479</v>
      </c>
      <c r="K7" s="7">
        <v>0</v>
      </c>
      <c r="L7" s="7">
        <v>0</v>
      </c>
      <c r="M7" s="7">
        <v>0</v>
      </c>
      <c r="N7" s="7">
        <v>0</v>
      </c>
      <c r="O7" s="7">
        <v>0</v>
      </c>
      <c r="P7" s="7">
        <v>0</v>
      </c>
      <c r="Q7" s="7">
        <v>0</v>
      </c>
      <c r="R7" s="7">
        <v>0</v>
      </c>
      <c r="S7" s="7">
        <v>0</v>
      </c>
      <c r="T7" s="41">
        <f>D7+E7</f>
        <v>467111</v>
      </c>
      <c r="U7" s="7">
        <v>0</v>
      </c>
      <c r="V7" s="7">
        <v>0</v>
      </c>
      <c r="W7" s="7">
        <v>0</v>
      </c>
      <c r="X7" s="7">
        <v>0</v>
      </c>
      <c r="Y7" s="7">
        <v>0</v>
      </c>
      <c r="Z7" s="7">
        <v>0</v>
      </c>
      <c r="AA7" s="7">
        <v>0</v>
      </c>
      <c r="AB7" s="7">
        <v>0</v>
      </c>
      <c r="AC7" s="7">
        <v>0</v>
      </c>
      <c r="AD7" s="7">
        <v>0</v>
      </c>
      <c r="AE7" s="7">
        <v>0</v>
      </c>
      <c r="AF7" s="7">
        <v>0</v>
      </c>
      <c r="AG7" s="7">
        <v>0</v>
      </c>
      <c r="AH7" s="7">
        <v>0</v>
      </c>
      <c r="AI7" s="7">
        <v>0</v>
      </c>
      <c r="AK7" s="19">
        <f>+F7+G7+J7+M7+K7+N7+O7+P7+Q7+R7</f>
        <v>921109</v>
      </c>
      <c r="AL7" s="18">
        <f>+D7+E7+U7+V7+H7+L7+I7+S7+X7+Y7+Z7+AA7+AB7+AC7+AD7+AE7+AF7+AG7</f>
        <v>921109</v>
      </c>
      <c r="AM7" s="20">
        <f t="shared" si="0"/>
        <v>0</v>
      </c>
      <c r="AN7" s="23"/>
    </row>
    <row r="8" spans="1:40" ht="15">
      <c r="A8" s="111">
        <v>91</v>
      </c>
      <c r="B8" s="12">
        <v>91</v>
      </c>
      <c r="C8" s="2" t="s">
        <v>15</v>
      </c>
      <c r="D8" s="7">
        <v>1547853</v>
      </c>
      <c r="E8" s="7">
        <v>0</v>
      </c>
      <c r="F8" s="42">
        <f>+D8+E8+H8-J8+L8-M8-N8-O8-P8-Q8-R8+U8+V8+S8+X8+Z8+AF8+AD8+AA8+AG8+AC8</f>
        <v>2147608.03</v>
      </c>
      <c r="G8" s="42">
        <f>I8-K8+Y8+AB8</f>
        <v>0</v>
      </c>
      <c r="H8" s="7">
        <v>884260</v>
      </c>
      <c r="I8" s="7">
        <v>0</v>
      </c>
      <c r="J8" s="7">
        <v>251709</v>
      </c>
      <c r="K8" s="7">
        <v>0</v>
      </c>
      <c r="L8" s="7">
        <v>0</v>
      </c>
      <c r="M8" s="7">
        <v>0</v>
      </c>
      <c r="N8" s="7">
        <v>25197</v>
      </c>
      <c r="O8" s="7">
        <v>0</v>
      </c>
      <c r="P8" s="7">
        <v>0</v>
      </c>
      <c r="Q8" s="7">
        <v>7598.97</v>
      </c>
      <c r="R8" s="7">
        <v>0</v>
      </c>
      <c r="S8" s="7">
        <v>0</v>
      </c>
      <c r="T8" s="41">
        <f>D8+E8</f>
        <v>1547853</v>
      </c>
      <c r="U8" s="7">
        <v>0</v>
      </c>
      <c r="V8" s="7">
        <v>0</v>
      </c>
      <c r="W8" s="7">
        <v>0</v>
      </c>
      <c r="X8" s="7">
        <v>0</v>
      </c>
      <c r="Y8" s="7">
        <v>0</v>
      </c>
      <c r="Z8" s="7">
        <v>0</v>
      </c>
      <c r="AA8" s="7">
        <v>0</v>
      </c>
      <c r="AB8" s="7">
        <v>0</v>
      </c>
      <c r="AC8" s="7">
        <v>0</v>
      </c>
      <c r="AD8" s="7">
        <v>0</v>
      </c>
      <c r="AE8" s="7">
        <v>0</v>
      </c>
      <c r="AF8" s="7">
        <v>0</v>
      </c>
      <c r="AG8" s="7">
        <v>0</v>
      </c>
      <c r="AH8" s="7">
        <v>0</v>
      </c>
      <c r="AI8" s="7">
        <v>0</v>
      </c>
      <c r="AK8" s="19">
        <f>+F8+G8+J8+M8+K8+N8+O8+P8+Q8+R8</f>
        <v>2432113</v>
      </c>
      <c r="AL8" s="18">
        <f>+D8+E8+U8+V8+H8+L8+I8+S8+X8+Y8+Z8+AA8+AB8+AC8+AD8+AE8+AF8+AG8</f>
        <v>2432113</v>
      </c>
      <c r="AM8" s="20">
        <f t="shared" si="0"/>
        <v>0</v>
      </c>
      <c r="AN8" s="23"/>
    </row>
    <row r="9" spans="1:40" ht="15">
      <c r="A9" s="112">
        <v>105</v>
      </c>
      <c r="B9" s="12">
        <v>105</v>
      </c>
      <c r="C9" s="2" t="s">
        <v>16</v>
      </c>
      <c r="D9" s="7">
        <v>1248059</v>
      </c>
      <c r="E9" s="7">
        <v>0</v>
      </c>
      <c r="F9" s="42">
        <f>+D9+E9+H9-J9+L9-M9-N9-O9-P9-Q9-R9+U9+V9+S9+X9+Z9+AF9+AD9+AA9+AG9+AC9</f>
        <v>469309.2</v>
      </c>
      <c r="G9" s="42">
        <f>I9-K9+Y9+AB9</f>
        <v>0</v>
      </c>
      <c r="H9" s="7">
        <v>213550</v>
      </c>
      <c r="I9" s="7">
        <v>0</v>
      </c>
      <c r="J9" s="7">
        <v>921484</v>
      </c>
      <c r="K9" s="7">
        <v>0</v>
      </c>
      <c r="L9" s="7">
        <v>0</v>
      </c>
      <c r="M9" s="7">
        <v>0</v>
      </c>
      <c r="N9" s="7">
        <v>59855.8</v>
      </c>
      <c r="O9" s="7">
        <v>0</v>
      </c>
      <c r="P9" s="7">
        <v>0</v>
      </c>
      <c r="Q9" s="7">
        <v>0</v>
      </c>
      <c r="R9" s="7">
        <v>10960</v>
      </c>
      <c r="S9" s="7">
        <v>0</v>
      </c>
      <c r="T9" s="41">
        <f>D9+E9</f>
        <v>1248059</v>
      </c>
      <c r="U9" s="7">
        <v>0</v>
      </c>
      <c r="V9" s="7">
        <v>0</v>
      </c>
      <c r="W9" s="7">
        <v>0</v>
      </c>
      <c r="X9" s="7">
        <v>0</v>
      </c>
      <c r="Y9" s="7">
        <v>0</v>
      </c>
      <c r="Z9" s="7">
        <v>0</v>
      </c>
      <c r="AA9" s="7">
        <v>0</v>
      </c>
      <c r="AB9" s="7">
        <v>0</v>
      </c>
      <c r="AC9" s="7">
        <v>0</v>
      </c>
      <c r="AD9" s="7">
        <v>0</v>
      </c>
      <c r="AE9" s="7">
        <v>0</v>
      </c>
      <c r="AF9" s="7">
        <v>0</v>
      </c>
      <c r="AG9" s="7">
        <v>0</v>
      </c>
      <c r="AH9" s="7">
        <v>0</v>
      </c>
      <c r="AI9" s="7">
        <v>0</v>
      </c>
      <c r="AK9" s="19">
        <f>+F9+G9+J9+M9+K9+N9+O9+P9+Q9+R9</f>
        <v>1461609</v>
      </c>
      <c r="AL9" s="18">
        <f>+D9+E9+U9+V9+H9+L9+I9+S9+X9+Y9+Z9+AA9+AB9+AC9+AD9+AE9+AF9+AG9</f>
        <v>1461609</v>
      </c>
      <c r="AM9" s="20">
        <f t="shared" si="0"/>
        <v>0</v>
      </c>
      <c r="AN9" s="23"/>
    </row>
    <row r="10" spans="1:40" ht="15">
      <c r="A10" s="112">
        <v>112</v>
      </c>
      <c r="B10" s="12">
        <v>112</v>
      </c>
      <c r="C10" s="2" t="s">
        <v>17</v>
      </c>
      <c r="D10" s="7">
        <v>4278444</v>
      </c>
      <c r="E10" s="7">
        <v>0</v>
      </c>
      <c r="F10" s="42">
        <f>+D10+E10+H10-J10+L10-M10-N10-O10-P10-Q10-R10+U10+V10+S10+X10+Z10+AF10+AD10+AA10+AG10+AC10</f>
        <v>5965607</v>
      </c>
      <c r="G10" s="42">
        <f>I10-K10+Y10+AB10</f>
        <v>-30000</v>
      </c>
      <c r="H10" s="7">
        <v>3168373</v>
      </c>
      <c r="I10" s="7">
        <v>0</v>
      </c>
      <c r="J10" s="7">
        <v>1324059</v>
      </c>
      <c r="K10" s="7">
        <v>30000</v>
      </c>
      <c r="L10" s="7">
        <v>0</v>
      </c>
      <c r="M10" s="7">
        <v>0</v>
      </c>
      <c r="N10" s="7">
        <v>144075</v>
      </c>
      <c r="O10" s="7">
        <v>13076</v>
      </c>
      <c r="P10" s="7">
        <v>0</v>
      </c>
      <c r="Q10" s="7">
        <v>0</v>
      </c>
      <c r="R10" s="7">
        <v>0</v>
      </c>
      <c r="S10" s="7">
        <v>0</v>
      </c>
      <c r="T10" s="41">
        <f>D10+E10</f>
        <v>4278444</v>
      </c>
      <c r="U10" s="7">
        <v>0</v>
      </c>
      <c r="V10" s="7">
        <v>0</v>
      </c>
      <c r="W10" s="7">
        <v>0</v>
      </c>
      <c r="X10" s="7">
        <v>0</v>
      </c>
      <c r="Y10" s="7">
        <v>0</v>
      </c>
      <c r="Z10" s="7">
        <v>0</v>
      </c>
      <c r="AA10" s="7">
        <v>0</v>
      </c>
      <c r="AB10" s="7">
        <v>0</v>
      </c>
      <c r="AC10" s="7">
        <v>0</v>
      </c>
      <c r="AD10" s="7">
        <v>0</v>
      </c>
      <c r="AE10" s="7">
        <v>0</v>
      </c>
      <c r="AF10" s="7">
        <v>0</v>
      </c>
      <c r="AG10" s="7">
        <v>0</v>
      </c>
      <c r="AH10" s="7">
        <v>0</v>
      </c>
      <c r="AI10" s="7">
        <v>0</v>
      </c>
      <c r="AK10" s="19">
        <f>+F10+G10+J10+M10+K10+N10+O10+P10+Q10+R10</f>
        <v>7446817</v>
      </c>
      <c r="AL10" s="18">
        <f>+D10+E10+U10+V10+H10+L10+I10+S10+X10+Y10+Z10+AA10+AB10+AC10+AD10+AE10+AF10+AG10</f>
        <v>7446817</v>
      </c>
      <c r="AM10" s="20">
        <f t="shared" si="0"/>
        <v>0</v>
      </c>
      <c r="AN10" s="23"/>
    </row>
    <row r="11" spans="1:40" ht="15">
      <c r="A11" s="112">
        <v>119</v>
      </c>
      <c r="B11" s="12">
        <v>119</v>
      </c>
      <c r="C11" s="2" t="s">
        <v>18</v>
      </c>
      <c r="D11" s="7">
        <v>3158747</v>
      </c>
      <c r="E11" s="7">
        <v>0</v>
      </c>
      <c r="F11" s="42">
        <f>+D11+E11+H11-J11+L11-M11-N11-O11-P11-Q11-R11+U11+V11+S11+X11+Z11+AF11+AD11+AA11+AG11+AC11</f>
        <v>2819523</v>
      </c>
      <c r="G11" s="42">
        <f>I11-K11+Y11+AB11</f>
        <v>-18832</v>
      </c>
      <c r="H11" s="7">
        <v>1067276</v>
      </c>
      <c r="I11" s="7">
        <v>0</v>
      </c>
      <c r="J11" s="7">
        <v>1371612</v>
      </c>
      <c r="K11" s="7">
        <v>18832</v>
      </c>
      <c r="L11" s="7">
        <v>0</v>
      </c>
      <c r="M11" s="7">
        <v>0</v>
      </c>
      <c r="N11" s="7">
        <v>34888</v>
      </c>
      <c r="O11" s="7">
        <v>0</v>
      </c>
      <c r="P11" s="7">
        <v>0</v>
      </c>
      <c r="Q11" s="7">
        <v>0</v>
      </c>
      <c r="R11" s="7">
        <v>0</v>
      </c>
      <c r="S11" s="7">
        <v>0</v>
      </c>
      <c r="T11" s="41">
        <f>D11+E11</f>
        <v>3158747</v>
      </c>
      <c r="U11" s="7">
        <v>0</v>
      </c>
      <c r="V11" s="7">
        <v>0</v>
      </c>
      <c r="W11" s="7">
        <v>0</v>
      </c>
      <c r="X11" s="7">
        <v>0</v>
      </c>
      <c r="Y11" s="7">
        <v>0</v>
      </c>
      <c r="Z11" s="7">
        <v>0</v>
      </c>
      <c r="AA11" s="7">
        <v>0</v>
      </c>
      <c r="AB11" s="7">
        <v>0</v>
      </c>
      <c r="AC11" s="7">
        <v>0</v>
      </c>
      <c r="AD11" s="7">
        <v>0</v>
      </c>
      <c r="AE11" s="7">
        <v>0</v>
      </c>
      <c r="AF11" s="7">
        <v>0</v>
      </c>
      <c r="AG11" s="7">
        <v>0</v>
      </c>
      <c r="AH11" s="7">
        <v>0</v>
      </c>
      <c r="AI11" s="7">
        <v>0</v>
      </c>
      <c r="AK11" s="19">
        <f>+F11+G11+J11+M11+K11+N11+O11+P11+Q11+R11</f>
        <v>4226023</v>
      </c>
      <c r="AL11" s="18">
        <f>+D11+E11+U11+V11+H11+L11+I11+S11+X11+Y11+Z11+AA11+AB11+AC11+AD11+AE11+AF11+AG11</f>
        <v>4226023</v>
      </c>
      <c r="AM11" s="20">
        <f t="shared" si="0"/>
        <v>0</v>
      </c>
      <c r="AN11" s="23"/>
    </row>
    <row r="12" spans="1:40" ht="15">
      <c r="A12" s="112">
        <v>140</v>
      </c>
      <c r="B12" s="12">
        <v>140</v>
      </c>
      <c r="C12" s="100" t="s">
        <v>20</v>
      </c>
      <c r="D12" s="7">
        <v>5647640</v>
      </c>
      <c r="E12" s="7">
        <v>0</v>
      </c>
      <c r="F12" s="42">
        <f>+D12+E12+H12-J12+L12-M12-N12-O12-P12-Q12-R12+U12+V12+S12+X12+Z12+AF12+AD12+AA12+AG12+AC12</f>
        <v>3526042.85</v>
      </c>
      <c r="G12" s="42">
        <f>I12-K12+Y12+AB12</f>
        <v>0</v>
      </c>
      <c r="H12" s="7">
        <v>402325</v>
      </c>
      <c r="I12" s="7">
        <v>0</v>
      </c>
      <c r="J12" s="7">
        <v>1583202</v>
      </c>
      <c r="K12" s="7">
        <v>0</v>
      </c>
      <c r="L12" s="7">
        <v>0</v>
      </c>
      <c r="M12" s="7">
        <v>0</v>
      </c>
      <c r="N12" s="7">
        <v>940720.15</v>
      </c>
      <c r="O12" s="7">
        <v>0</v>
      </c>
      <c r="P12" s="7">
        <v>0</v>
      </c>
      <c r="Q12" s="7">
        <v>0</v>
      </c>
      <c r="R12" s="7">
        <v>0</v>
      </c>
      <c r="S12" s="7">
        <v>0</v>
      </c>
      <c r="T12" s="41">
        <f>D12+E12</f>
        <v>5647640</v>
      </c>
      <c r="U12" s="7">
        <v>0</v>
      </c>
      <c r="V12" s="7">
        <v>0</v>
      </c>
      <c r="W12" s="7">
        <v>0</v>
      </c>
      <c r="X12" s="7">
        <v>0</v>
      </c>
      <c r="Y12" s="7">
        <v>0</v>
      </c>
      <c r="Z12" s="7">
        <v>0</v>
      </c>
      <c r="AA12" s="7">
        <v>0</v>
      </c>
      <c r="AB12" s="7">
        <v>0</v>
      </c>
      <c r="AC12" s="7">
        <v>0</v>
      </c>
      <c r="AD12" s="7">
        <v>0</v>
      </c>
      <c r="AE12" s="7">
        <v>0</v>
      </c>
      <c r="AF12" s="7">
        <v>0</v>
      </c>
      <c r="AG12" s="7">
        <v>0</v>
      </c>
      <c r="AH12" s="7">
        <v>0</v>
      </c>
      <c r="AI12" s="7">
        <v>0</v>
      </c>
      <c r="AK12" s="19">
        <f>+F12+G12+J12+M12+K12+N12+O12+P12+Q12+R12</f>
        <v>6049965</v>
      </c>
      <c r="AL12" s="18">
        <f>+D12+E12+U12+V12+H12+L12+I12+S12+X12+Y12+Z12+AA12+AB12+AC12+AD12+AE12+AF12+AG12</f>
        <v>6049965</v>
      </c>
      <c r="AM12" s="20">
        <f t="shared" si="0"/>
        <v>0</v>
      </c>
      <c r="AN12" s="23"/>
    </row>
    <row r="13" spans="1:40" ht="15">
      <c r="A13" s="112">
        <v>147</v>
      </c>
      <c r="B13" s="12">
        <v>147</v>
      </c>
      <c r="C13" s="100" t="s">
        <v>21</v>
      </c>
      <c r="D13" s="7">
        <v>34448093</v>
      </c>
      <c r="E13" s="7">
        <v>0</v>
      </c>
      <c r="F13" s="42">
        <f>+D13+E13+H13-J13+L13-M13-N13-O13-P13-Q13-R13+U13+V13+S13+X13+Z13+AF13+AD13+AA13+AG13+AC13</f>
        <v>35901672.190000005</v>
      </c>
      <c r="G13" s="42">
        <f>I13-K13+Y13+AB13</f>
        <v>215532</v>
      </c>
      <c r="H13" s="7">
        <v>14479444</v>
      </c>
      <c r="I13" s="7">
        <v>245532</v>
      </c>
      <c r="J13" s="7">
        <v>7447988</v>
      </c>
      <c r="K13" s="7">
        <v>30000</v>
      </c>
      <c r="L13" s="7">
        <v>0</v>
      </c>
      <c r="M13" s="7">
        <v>0</v>
      </c>
      <c r="N13" s="7">
        <v>4771137.9</v>
      </c>
      <c r="O13" s="7">
        <v>783942</v>
      </c>
      <c r="P13" s="7">
        <v>0</v>
      </c>
      <c r="Q13" s="7">
        <v>22796.91</v>
      </c>
      <c r="R13" s="7">
        <v>0</v>
      </c>
      <c r="S13" s="7">
        <v>0</v>
      </c>
      <c r="T13" s="41">
        <f>D13+E13</f>
        <v>34448093</v>
      </c>
      <c r="U13" s="7">
        <v>0</v>
      </c>
      <c r="V13" s="7">
        <v>0</v>
      </c>
      <c r="W13" s="7">
        <v>0</v>
      </c>
      <c r="X13" s="7">
        <v>0</v>
      </c>
      <c r="Y13" s="7">
        <v>0</v>
      </c>
      <c r="Z13" s="7">
        <v>0</v>
      </c>
      <c r="AA13" s="7">
        <v>0</v>
      </c>
      <c r="AB13" s="7">
        <v>0</v>
      </c>
      <c r="AC13" s="7">
        <v>0</v>
      </c>
      <c r="AD13" s="7">
        <v>0</v>
      </c>
      <c r="AE13" s="7">
        <v>0</v>
      </c>
      <c r="AF13" s="7">
        <v>0</v>
      </c>
      <c r="AG13" s="7">
        <v>0</v>
      </c>
      <c r="AH13" s="7">
        <v>0</v>
      </c>
      <c r="AI13" s="7">
        <v>0</v>
      </c>
      <c r="AK13" s="19">
        <f>+F13+G13+J13+M13+K13+N13+O13+P13+Q13+R13</f>
        <v>49173069</v>
      </c>
      <c r="AL13" s="18">
        <f>+D13+E13+U13+V13+H13+L13+I13+S13+X13+Y13+Z13+AA13+AB13+AC13+AD13+AE13+AF13+AG13</f>
        <v>49173069</v>
      </c>
      <c r="AM13" s="20">
        <f t="shared" si="0"/>
        <v>0</v>
      </c>
      <c r="AN13" s="23"/>
    </row>
    <row r="14" spans="1:40" ht="14.25">
      <c r="A14" s="112">
        <v>154</v>
      </c>
      <c r="B14" s="12">
        <v>154</v>
      </c>
      <c r="C14" s="100" t="s">
        <v>22</v>
      </c>
      <c r="D14" s="7">
        <v>4344555</v>
      </c>
      <c r="E14" s="7">
        <v>0</v>
      </c>
      <c r="F14" s="42">
        <f>+D14+E14+H14-J14+L14-M14-N14-O14-P14-Q14-R14+U14+V14+S14+X14+Z14+AF14+AD14+AA14+AG14+AC14</f>
        <v>3983748</v>
      </c>
      <c r="G14" s="42">
        <f>I14-K14+Y14+AB14</f>
        <v>0</v>
      </c>
      <c r="H14" s="7">
        <v>429932</v>
      </c>
      <c r="I14" s="7">
        <v>0</v>
      </c>
      <c r="J14" s="7">
        <v>682830</v>
      </c>
      <c r="K14" s="7">
        <v>0</v>
      </c>
      <c r="L14" s="7">
        <v>16448</v>
      </c>
      <c r="M14" s="7">
        <v>0</v>
      </c>
      <c r="N14" s="7">
        <v>18090</v>
      </c>
      <c r="O14" s="7">
        <v>0</v>
      </c>
      <c r="P14" s="7">
        <v>0</v>
      </c>
      <c r="Q14" s="7">
        <v>0</v>
      </c>
      <c r="R14" s="7">
        <v>106267</v>
      </c>
      <c r="S14" s="7">
        <v>0</v>
      </c>
      <c r="T14" s="41">
        <f>D14+E14</f>
        <v>4344555</v>
      </c>
      <c r="U14" s="7">
        <v>0</v>
      </c>
      <c r="V14" s="7">
        <v>0</v>
      </c>
      <c r="W14" s="7">
        <v>0</v>
      </c>
      <c r="X14" s="7">
        <v>0</v>
      </c>
      <c r="Y14" s="7">
        <v>0</v>
      </c>
      <c r="Z14" s="7">
        <v>0</v>
      </c>
      <c r="AA14" s="7">
        <v>0</v>
      </c>
      <c r="AB14" s="7">
        <v>0</v>
      </c>
      <c r="AC14" s="7">
        <v>0</v>
      </c>
      <c r="AD14" s="7">
        <v>0</v>
      </c>
      <c r="AE14" s="7">
        <v>0</v>
      </c>
      <c r="AF14" s="7">
        <v>0</v>
      </c>
      <c r="AG14" s="7">
        <v>0</v>
      </c>
      <c r="AH14" s="7">
        <v>0</v>
      </c>
      <c r="AI14" s="7">
        <v>0</v>
      </c>
      <c r="AK14" s="19">
        <f>+F14+G14+J14+M14+K14+N14+O14+P14+Q14+R14</f>
        <v>4790935</v>
      </c>
      <c r="AL14" s="18">
        <f>+D14+E14+U14+V14+H14+L14+I14+S14+X14+Y14+Z14+AA14+AB14+AC14+AD14+AE14+AF14+AG14</f>
        <v>4790935</v>
      </c>
      <c r="AM14" s="20">
        <f t="shared" si="0"/>
        <v>0</v>
      </c>
      <c r="AN14" s="23"/>
    </row>
    <row r="15" spans="1:40" ht="14.25">
      <c r="A15" s="113">
        <v>161</v>
      </c>
      <c r="B15" s="13">
        <v>161</v>
      </c>
      <c r="C15" s="100" t="s">
        <v>23</v>
      </c>
      <c r="D15" s="7">
        <v>708846</v>
      </c>
      <c r="E15" s="7">
        <v>0</v>
      </c>
      <c r="F15" s="42">
        <f>+D15+E15+H15-J15+L15-M15-N15-O15-P15-Q15-R15+U15+V15+S15+X15+Z15+AF15+AD15+AA15+AG15+AC15</f>
        <v>837387</v>
      </c>
      <c r="G15" s="42">
        <f>I15-K15+Y15+AB15</f>
        <v>0</v>
      </c>
      <c r="H15" s="7">
        <v>459089</v>
      </c>
      <c r="I15" s="7">
        <v>0</v>
      </c>
      <c r="J15" s="7">
        <v>330548</v>
      </c>
      <c r="K15" s="7">
        <v>0</v>
      </c>
      <c r="L15" s="7">
        <v>0</v>
      </c>
      <c r="M15" s="7">
        <v>0</v>
      </c>
      <c r="N15" s="7">
        <v>0</v>
      </c>
      <c r="O15" s="7">
        <v>0</v>
      </c>
      <c r="P15" s="7">
        <v>0</v>
      </c>
      <c r="Q15" s="7">
        <v>0</v>
      </c>
      <c r="R15" s="7">
        <v>0</v>
      </c>
      <c r="S15" s="7">
        <v>0</v>
      </c>
      <c r="T15" s="41">
        <f>D15+E15</f>
        <v>708846</v>
      </c>
      <c r="U15" s="7">
        <v>0</v>
      </c>
      <c r="V15" s="7">
        <v>0</v>
      </c>
      <c r="W15" s="7">
        <v>0</v>
      </c>
      <c r="X15" s="7">
        <v>0</v>
      </c>
      <c r="Y15" s="7">
        <v>0</v>
      </c>
      <c r="Z15" s="7">
        <v>0</v>
      </c>
      <c r="AA15" s="7">
        <v>0</v>
      </c>
      <c r="AB15" s="7">
        <v>0</v>
      </c>
      <c r="AC15" s="7">
        <v>0</v>
      </c>
      <c r="AD15" s="7">
        <v>0</v>
      </c>
      <c r="AE15" s="7">
        <v>0</v>
      </c>
      <c r="AF15" s="7">
        <v>0</v>
      </c>
      <c r="AG15" s="7">
        <v>0</v>
      </c>
      <c r="AH15" s="7">
        <v>0</v>
      </c>
      <c r="AI15" s="7">
        <v>0</v>
      </c>
      <c r="AK15" s="19">
        <f>+F15+G15+J15+M15+K15+N15+O15+P15+Q15+R15</f>
        <v>1167935</v>
      </c>
      <c r="AL15" s="18">
        <f>+D15+E15+U15+V15+H15+L15+I15+S15+X15+Y15+Z15+AA15+AB15+AC15+AD15+AE15+AF15+AG15</f>
        <v>1167935</v>
      </c>
      <c r="AM15" s="20">
        <f t="shared" si="0"/>
        <v>0</v>
      </c>
      <c r="AN15" s="23"/>
    </row>
    <row r="16" spans="1:40" ht="14.25">
      <c r="A16" s="113">
        <v>2450</v>
      </c>
      <c r="B16" s="13">
        <v>2450</v>
      </c>
      <c r="C16" s="100" t="s">
        <v>158</v>
      </c>
      <c r="D16" s="7">
        <v>2105167</v>
      </c>
      <c r="E16" s="7">
        <v>0</v>
      </c>
      <c r="F16" s="42">
        <f>+D16+E16+H16-J16+L16-M16-N16-O16-P16-Q16-R16+U16+V16+S16+X16+Z16+AF16+AD16+AA16+AG16+AC16</f>
        <v>3417996</v>
      </c>
      <c r="G16" s="42">
        <f>I16-K16+Y16+AB16</f>
        <v>0</v>
      </c>
      <c r="H16" s="7">
        <v>2209838</v>
      </c>
      <c r="I16" s="7">
        <v>0</v>
      </c>
      <c r="J16" s="7">
        <v>612032</v>
      </c>
      <c r="K16" s="7">
        <v>0</v>
      </c>
      <c r="L16" s="7">
        <v>21300</v>
      </c>
      <c r="M16" s="7">
        <v>0</v>
      </c>
      <c r="N16" s="7">
        <v>189945</v>
      </c>
      <c r="O16" s="7">
        <v>65380</v>
      </c>
      <c r="P16" s="7">
        <v>50952</v>
      </c>
      <c r="Q16" s="7">
        <v>0</v>
      </c>
      <c r="R16" s="7">
        <v>0</v>
      </c>
      <c r="S16" s="7">
        <v>0</v>
      </c>
      <c r="T16" s="41">
        <f>D16+E16</f>
        <v>2105167</v>
      </c>
      <c r="U16" s="7">
        <v>0</v>
      </c>
      <c r="V16" s="7">
        <v>0</v>
      </c>
      <c r="W16" s="7">
        <v>0</v>
      </c>
      <c r="X16" s="7">
        <v>0</v>
      </c>
      <c r="Y16" s="7">
        <v>0</v>
      </c>
      <c r="Z16" s="7">
        <v>0</v>
      </c>
      <c r="AA16" s="7">
        <v>0</v>
      </c>
      <c r="AB16" s="7">
        <v>0</v>
      </c>
      <c r="AC16" s="7">
        <v>0</v>
      </c>
      <c r="AD16" s="7">
        <v>0</v>
      </c>
      <c r="AE16" s="7">
        <v>0</v>
      </c>
      <c r="AF16" s="7">
        <v>0</v>
      </c>
      <c r="AG16" s="7">
        <v>0</v>
      </c>
      <c r="AH16" s="7">
        <v>0</v>
      </c>
      <c r="AI16" s="7">
        <v>0</v>
      </c>
      <c r="AK16" s="19">
        <f>+F16+G16+J16+M16+K16+N16+O16+P16+Q16+R16</f>
        <v>4336305</v>
      </c>
      <c r="AL16" s="18">
        <f>+D16+E16+U16+V16+H16+L16+I16+S16+X16+Y16+Z16+AA16+AB16+AC16+AD16+AE16+AF16+AG16</f>
        <v>4336305</v>
      </c>
      <c r="AM16" s="20">
        <f t="shared" si="0"/>
        <v>0</v>
      </c>
      <c r="AN16" s="23"/>
    </row>
    <row r="17" spans="1:40" ht="14.25">
      <c r="A17" s="112">
        <v>170</v>
      </c>
      <c r="B17" s="12">
        <v>170</v>
      </c>
      <c r="C17" s="100" t="s">
        <v>24</v>
      </c>
      <c r="D17" s="7">
        <v>6439931</v>
      </c>
      <c r="E17" s="7">
        <v>0</v>
      </c>
      <c r="F17" s="42">
        <f>+D17+E17+H17-J17+L17-M17-N17-O17-P17-Q17-R17+U17+V17+S17+X17+Z17+AF17+AD17+AA17+AG17+AC17</f>
        <v>4937889</v>
      </c>
      <c r="G17" s="42">
        <f>I17-K17+Y17+AB17</f>
        <v>0</v>
      </c>
      <c r="H17" s="7">
        <v>513225</v>
      </c>
      <c r="I17" s="7">
        <v>0</v>
      </c>
      <c r="J17" s="7">
        <v>1373074</v>
      </c>
      <c r="K17" s="7">
        <v>0</v>
      </c>
      <c r="L17" s="7">
        <v>0</v>
      </c>
      <c r="M17" s="7">
        <v>0</v>
      </c>
      <c r="N17" s="7">
        <v>445147</v>
      </c>
      <c r="O17" s="7">
        <v>197046</v>
      </c>
      <c r="P17" s="7">
        <v>0</v>
      </c>
      <c r="Q17" s="7">
        <v>0</v>
      </c>
      <c r="R17" s="7">
        <v>0</v>
      </c>
      <c r="S17" s="7">
        <v>0</v>
      </c>
      <c r="T17" s="41">
        <f>D17+E17</f>
        <v>6439931</v>
      </c>
      <c r="U17" s="7">
        <v>0</v>
      </c>
      <c r="V17" s="7">
        <v>0</v>
      </c>
      <c r="W17" s="7">
        <v>0</v>
      </c>
      <c r="X17" s="7">
        <v>0</v>
      </c>
      <c r="Y17" s="7">
        <v>0</v>
      </c>
      <c r="Z17" s="7">
        <v>0</v>
      </c>
      <c r="AA17" s="7">
        <v>0</v>
      </c>
      <c r="AB17" s="7">
        <v>0</v>
      </c>
      <c r="AC17" s="7">
        <v>0</v>
      </c>
      <c r="AD17" s="7">
        <v>0</v>
      </c>
      <c r="AE17" s="7">
        <v>0</v>
      </c>
      <c r="AF17" s="7">
        <v>0</v>
      </c>
      <c r="AG17" s="7">
        <v>0</v>
      </c>
      <c r="AH17" s="7">
        <v>0</v>
      </c>
      <c r="AI17" s="7">
        <v>0</v>
      </c>
      <c r="AK17" s="19">
        <f>+F17+G17+J17+M17+K17+N17+O17+P17+Q17+R17</f>
        <v>6953156</v>
      </c>
      <c r="AL17" s="18">
        <f>+D17+E17+U17+V17+H17+L17+I17+S17+X17+Y17+Z17+AA17+AB17+AC17+AD17+AE17+AF17+AG17</f>
        <v>6953156</v>
      </c>
      <c r="AM17" s="20">
        <f t="shared" si="0"/>
        <v>0</v>
      </c>
      <c r="AN17" s="23"/>
    </row>
    <row r="18" spans="1:40" ht="14.25">
      <c r="A18" s="112">
        <v>182</v>
      </c>
      <c r="B18" s="12">
        <v>182</v>
      </c>
      <c r="C18" s="100" t="s">
        <v>25</v>
      </c>
      <c r="D18" s="7">
        <v>3386427</v>
      </c>
      <c r="E18" s="7">
        <v>0</v>
      </c>
      <c r="F18" s="42">
        <f>+D18+E18+H18-J18+L18-M18-N18-O18-P18-Q18-R18+U18+V18+S18+X18+Z18+AF18+AD18+AA18+AG18+AC18</f>
        <v>11670297.7</v>
      </c>
      <c r="G18" s="42">
        <f>I18-K18+Y18+AB18</f>
        <v>0</v>
      </c>
      <c r="H18" s="7">
        <v>9883688</v>
      </c>
      <c r="I18" s="7">
        <v>0</v>
      </c>
      <c r="J18" s="7">
        <v>1161677</v>
      </c>
      <c r="K18" s="7">
        <v>0</v>
      </c>
      <c r="L18" s="7">
        <v>0</v>
      </c>
      <c r="M18" s="7">
        <v>0</v>
      </c>
      <c r="N18" s="7">
        <v>389648.3</v>
      </c>
      <c r="O18" s="7">
        <v>39228</v>
      </c>
      <c r="P18" s="7">
        <v>9264</v>
      </c>
      <c r="Q18" s="7">
        <v>0</v>
      </c>
      <c r="R18" s="7">
        <v>0</v>
      </c>
      <c r="S18" s="7">
        <v>0</v>
      </c>
      <c r="T18" s="41">
        <f>D18+E18</f>
        <v>3386427</v>
      </c>
      <c r="U18" s="7">
        <v>0</v>
      </c>
      <c r="V18" s="7">
        <v>0</v>
      </c>
      <c r="W18" s="7">
        <v>0</v>
      </c>
      <c r="X18" s="7">
        <v>0</v>
      </c>
      <c r="Y18" s="7">
        <v>0</v>
      </c>
      <c r="Z18" s="7">
        <v>0</v>
      </c>
      <c r="AA18" s="7">
        <v>0</v>
      </c>
      <c r="AB18" s="7">
        <v>0</v>
      </c>
      <c r="AC18" s="7">
        <v>0</v>
      </c>
      <c r="AD18" s="7">
        <v>0</v>
      </c>
      <c r="AE18" s="7">
        <v>0</v>
      </c>
      <c r="AF18" s="7">
        <v>0</v>
      </c>
      <c r="AG18" s="7">
        <v>0</v>
      </c>
      <c r="AH18" s="7">
        <v>0</v>
      </c>
      <c r="AI18" s="7">
        <v>0</v>
      </c>
      <c r="AK18" s="19">
        <f>+F18+G18+J18+M18+K18+N18+O18+P18+Q18+R18</f>
        <v>13270115</v>
      </c>
      <c r="AL18" s="18">
        <f>+D18+E18+U18+V18+H18+L18+I18+S18+X18+Y18+Z18+AA18+AB18+AC18+AD18+AE18+AF18+AG18</f>
        <v>13270115</v>
      </c>
      <c r="AM18" s="20">
        <f t="shared" si="0"/>
        <v>0</v>
      </c>
      <c r="AN18" s="23"/>
    </row>
    <row r="19" spans="1:40" ht="14.25">
      <c r="A19" s="112">
        <v>196</v>
      </c>
      <c r="B19" s="12">
        <v>196</v>
      </c>
      <c r="C19" s="100" t="s">
        <v>26</v>
      </c>
      <c r="D19" s="7">
        <v>1170619</v>
      </c>
      <c r="E19" s="7">
        <v>0</v>
      </c>
      <c r="F19" s="42">
        <f>+D19+E19+H19-J19+L19-M19-N19-O19-P19-Q19-R19+U19+V19+S19+X19+Z19+AF19+AD19+AA19+AG19+AC19</f>
        <v>1153144.5</v>
      </c>
      <c r="G19" s="42">
        <f>I19-K19+Y19+AB19</f>
        <v>0</v>
      </c>
      <c r="H19" s="7">
        <v>732756</v>
      </c>
      <c r="I19" s="7">
        <v>0</v>
      </c>
      <c r="J19" s="7">
        <v>573374</v>
      </c>
      <c r="K19" s="7">
        <v>0</v>
      </c>
      <c r="L19" s="7">
        <v>0</v>
      </c>
      <c r="M19" s="7">
        <v>13076</v>
      </c>
      <c r="N19" s="7">
        <v>163780.5</v>
      </c>
      <c r="O19" s="7">
        <v>0</v>
      </c>
      <c r="P19" s="7">
        <v>0</v>
      </c>
      <c r="Q19" s="7">
        <v>0</v>
      </c>
      <c r="R19" s="7">
        <v>0</v>
      </c>
      <c r="S19" s="7">
        <v>0</v>
      </c>
      <c r="T19" s="41">
        <f>D19+E19</f>
        <v>1170619</v>
      </c>
      <c r="U19" s="7">
        <v>0</v>
      </c>
      <c r="V19" s="7">
        <v>0</v>
      </c>
      <c r="W19" s="7">
        <v>0</v>
      </c>
      <c r="X19" s="7">
        <v>0</v>
      </c>
      <c r="Y19" s="7">
        <v>0</v>
      </c>
      <c r="Z19" s="7">
        <v>0</v>
      </c>
      <c r="AA19" s="7">
        <v>0</v>
      </c>
      <c r="AB19" s="7">
        <v>0</v>
      </c>
      <c r="AC19" s="7">
        <v>0</v>
      </c>
      <c r="AD19" s="7">
        <v>0</v>
      </c>
      <c r="AE19" s="7">
        <v>0</v>
      </c>
      <c r="AF19" s="7">
        <v>0</v>
      </c>
      <c r="AG19" s="7">
        <v>0</v>
      </c>
      <c r="AH19" s="7">
        <v>2170</v>
      </c>
      <c r="AI19" s="7">
        <v>0</v>
      </c>
      <c r="AK19" s="19">
        <f>+F19+G19+J19+M19+K19+N19+O19+P19+Q19+R19</f>
        <v>1903375</v>
      </c>
      <c r="AL19" s="18">
        <f>+D19+E19+U19+V19+H19+L19+I19+S19+X19+Y19+Z19+AA19+AB19+AC19+AD19+AE19+AF19+AG19</f>
        <v>1903375</v>
      </c>
      <c r="AM19" s="20">
        <f t="shared" si="0"/>
        <v>0</v>
      </c>
      <c r="AN19" s="23"/>
    </row>
    <row r="20" spans="1:40" ht="14.25">
      <c r="A20" s="112">
        <v>203</v>
      </c>
      <c r="B20" s="12">
        <v>203</v>
      </c>
      <c r="C20" s="100" t="s">
        <v>27</v>
      </c>
      <c r="D20" s="7">
        <v>2106545</v>
      </c>
      <c r="E20" s="7">
        <v>0</v>
      </c>
      <c r="F20" s="42">
        <f>+D20+E20+H20-J20+L20-M20-N20-O20-P20-Q20-R20+U20+V20+S20+X20+Z20+AF20+AD20+AA20+AG20+AC20</f>
        <v>2428880.03</v>
      </c>
      <c r="G20" s="42">
        <f>I20-K20+Y20+AB20</f>
        <v>0</v>
      </c>
      <c r="H20" s="7">
        <v>1224660</v>
      </c>
      <c r="I20" s="7">
        <v>0</v>
      </c>
      <c r="J20" s="7">
        <v>885681</v>
      </c>
      <c r="K20" s="7">
        <v>0</v>
      </c>
      <c r="L20" s="7">
        <v>0</v>
      </c>
      <c r="M20" s="7">
        <v>0</v>
      </c>
      <c r="N20" s="7">
        <v>9045</v>
      </c>
      <c r="O20" s="7">
        <v>0</v>
      </c>
      <c r="P20" s="7">
        <v>0</v>
      </c>
      <c r="Q20" s="7">
        <v>7598.97</v>
      </c>
      <c r="R20" s="7">
        <v>0</v>
      </c>
      <c r="S20" s="7">
        <v>0</v>
      </c>
      <c r="T20" s="41">
        <f>D20+E20</f>
        <v>2106545</v>
      </c>
      <c r="U20" s="7">
        <v>0</v>
      </c>
      <c r="V20" s="7">
        <v>0</v>
      </c>
      <c r="W20" s="7">
        <v>0</v>
      </c>
      <c r="X20" s="7">
        <v>0</v>
      </c>
      <c r="Y20" s="7">
        <v>0</v>
      </c>
      <c r="Z20" s="7">
        <v>0</v>
      </c>
      <c r="AA20" s="7">
        <v>0</v>
      </c>
      <c r="AB20" s="7">
        <v>0</v>
      </c>
      <c r="AC20" s="7">
        <v>0</v>
      </c>
      <c r="AD20" s="7">
        <v>0</v>
      </c>
      <c r="AE20" s="7">
        <v>0</v>
      </c>
      <c r="AF20" s="7">
        <v>0</v>
      </c>
      <c r="AG20" s="7">
        <v>0</v>
      </c>
      <c r="AH20" s="7">
        <v>0</v>
      </c>
      <c r="AI20" s="7">
        <v>0</v>
      </c>
      <c r="AK20" s="19">
        <f>+F20+G20+J20+M20+K20+N20+O20+P20+Q20+R20</f>
        <v>3331205</v>
      </c>
      <c r="AL20" s="18">
        <f>+D20+E20+U20+V20+H20+L20+I20+S20+X20+Y20+Z20+AA20+AB20+AC20+AD20+AE20+AF20+AG20</f>
        <v>3331205</v>
      </c>
      <c r="AM20" s="20">
        <f t="shared" si="0"/>
        <v>0</v>
      </c>
      <c r="AN20" s="23"/>
    </row>
    <row r="21" spans="1:40" ht="14.25">
      <c r="A21" s="112">
        <v>217</v>
      </c>
      <c r="B21" s="12">
        <v>217</v>
      </c>
      <c r="C21" s="100" t="s">
        <v>28</v>
      </c>
      <c r="D21" s="7">
        <v>1595975</v>
      </c>
      <c r="E21" s="7">
        <v>0</v>
      </c>
      <c r="F21" s="42">
        <f>+D21+E21+H21-J21+L21-M21-N21-O21-P21-Q21-R21+U21+V21+S21+X21+Z21+AF21+AD21+AA21+AG21+AC21</f>
        <v>1763651</v>
      </c>
      <c r="G21" s="42">
        <f>I21-K21+Y21+AB21</f>
        <v>-39828</v>
      </c>
      <c r="H21" s="7">
        <v>702389</v>
      </c>
      <c r="I21" s="7">
        <v>0</v>
      </c>
      <c r="J21" s="7">
        <v>509684</v>
      </c>
      <c r="K21" s="7">
        <v>39828</v>
      </c>
      <c r="L21" s="7">
        <v>0</v>
      </c>
      <c r="M21" s="7">
        <v>0</v>
      </c>
      <c r="N21" s="7">
        <v>0</v>
      </c>
      <c r="O21" s="7">
        <v>13076</v>
      </c>
      <c r="P21" s="7">
        <v>0</v>
      </c>
      <c r="Q21" s="7">
        <v>0</v>
      </c>
      <c r="R21" s="7">
        <v>11953</v>
      </c>
      <c r="S21" s="7">
        <v>0</v>
      </c>
      <c r="T21" s="41">
        <f>D21+E21</f>
        <v>1595975</v>
      </c>
      <c r="U21" s="7">
        <v>0</v>
      </c>
      <c r="V21" s="7">
        <v>0</v>
      </c>
      <c r="W21" s="7">
        <v>0</v>
      </c>
      <c r="X21" s="7">
        <v>0</v>
      </c>
      <c r="Y21" s="7">
        <v>0</v>
      </c>
      <c r="Z21" s="7">
        <v>0</v>
      </c>
      <c r="AA21" s="7">
        <v>0</v>
      </c>
      <c r="AB21" s="7">
        <v>0</v>
      </c>
      <c r="AC21" s="7">
        <v>0</v>
      </c>
      <c r="AD21" s="7">
        <v>0</v>
      </c>
      <c r="AE21" s="7">
        <v>0</v>
      </c>
      <c r="AF21" s="7">
        <v>0</v>
      </c>
      <c r="AG21" s="7">
        <v>0</v>
      </c>
      <c r="AH21" s="7">
        <v>0</v>
      </c>
      <c r="AI21" s="7">
        <v>0</v>
      </c>
      <c r="AK21" s="19">
        <f>+F21+G21+J21+M21+K21+N21+O21+P21+Q21+R21</f>
        <v>2298364</v>
      </c>
      <c r="AL21" s="18">
        <f>+D21+E21+U21+V21+H21+L21+I21+S21+X21+Y21+Z21+AA21+AB21+AC21+AD21+AE21+AF21+AG21</f>
        <v>2298364</v>
      </c>
      <c r="AM21" s="20">
        <f t="shared" si="0"/>
        <v>0</v>
      </c>
      <c r="AN21" s="23"/>
    </row>
    <row r="22" spans="1:40" ht="14.25">
      <c r="A22" s="112">
        <v>231</v>
      </c>
      <c r="B22" s="12">
        <v>231</v>
      </c>
      <c r="C22" s="100" t="s">
        <v>29</v>
      </c>
      <c r="D22" s="7">
        <v>4412668</v>
      </c>
      <c r="E22" s="7">
        <v>0</v>
      </c>
      <c r="F22" s="42">
        <f>+D22+E22+H22-J22+L22-M22-N22-O22-P22-Q22-R22+U22+V22+S22+X22+Z22+AF22+AD22+AA22+AG22+AC22</f>
        <v>5147287</v>
      </c>
      <c r="G22" s="42">
        <f>I22-K22+Y22+AB22</f>
        <v>0</v>
      </c>
      <c r="H22" s="7">
        <v>1696655</v>
      </c>
      <c r="I22" s="7">
        <v>0</v>
      </c>
      <c r="J22" s="7">
        <v>962036</v>
      </c>
      <c r="K22" s="7">
        <v>0</v>
      </c>
      <c r="L22" s="7">
        <v>0</v>
      </c>
      <c r="M22" s="7">
        <v>0</v>
      </c>
      <c r="N22" s="7">
        <v>0</v>
      </c>
      <c r="O22" s="7">
        <v>0</v>
      </c>
      <c r="P22" s="7">
        <v>0</v>
      </c>
      <c r="Q22" s="7">
        <v>0</v>
      </c>
      <c r="R22" s="7">
        <v>0</v>
      </c>
      <c r="S22" s="7">
        <v>0</v>
      </c>
      <c r="T22" s="41">
        <f>D22+E22</f>
        <v>4412668</v>
      </c>
      <c r="U22" s="7">
        <v>0</v>
      </c>
      <c r="V22" s="7">
        <v>0</v>
      </c>
      <c r="W22" s="7">
        <v>0</v>
      </c>
      <c r="X22" s="7">
        <v>0</v>
      </c>
      <c r="Y22" s="7">
        <v>0</v>
      </c>
      <c r="Z22" s="7">
        <v>0</v>
      </c>
      <c r="AA22" s="7">
        <v>0</v>
      </c>
      <c r="AB22" s="7">
        <v>0</v>
      </c>
      <c r="AC22" s="7">
        <v>0</v>
      </c>
      <c r="AD22" s="7">
        <v>0</v>
      </c>
      <c r="AE22" s="7">
        <v>0</v>
      </c>
      <c r="AF22" s="7">
        <v>0</v>
      </c>
      <c r="AG22" s="7">
        <v>0</v>
      </c>
      <c r="AH22" s="7">
        <v>0</v>
      </c>
      <c r="AI22" s="7">
        <v>0</v>
      </c>
      <c r="AK22" s="19">
        <f>+F22+G22+J22+M22+K22+N22+O22+P22+Q22+R22</f>
        <v>6109323</v>
      </c>
      <c r="AL22" s="18">
        <f>+D22+E22+U22+V22+H22+L22+I22+S22+X22+Y22+Z22+AA22+AB22+AC22+AD22+AE22+AF22+AG22</f>
        <v>6109323</v>
      </c>
      <c r="AM22" s="20">
        <f t="shared" si="0"/>
        <v>0</v>
      </c>
      <c r="AN22" s="23"/>
    </row>
    <row r="23" spans="1:40" ht="14.25">
      <c r="A23" s="112">
        <v>245</v>
      </c>
      <c r="B23" s="12">
        <v>245</v>
      </c>
      <c r="C23" s="100" t="s">
        <v>31</v>
      </c>
      <c r="D23" s="7">
        <v>1790455</v>
      </c>
      <c r="E23" s="7">
        <v>0</v>
      </c>
      <c r="F23" s="42">
        <f>+D23+E23+H23-J23+L23-M23-N23-O23-P23-Q23-R23+U23+V23+S23+X23+Z23+AF23+AD23+AA23+AG23+AC23</f>
        <v>1919489.03</v>
      </c>
      <c r="G23" s="42">
        <f>I23-K23+Y23+AB23</f>
        <v>0</v>
      </c>
      <c r="H23" s="7">
        <v>1140230</v>
      </c>
      <c r="I23" s="7">
        <v>0</v>
      </c>
      <c r="J23" s="7">
        <v>902992</v>
      </c>
      <c r="K23" s="7">
        <v>0</v>
      </c>
      <c r="L23" s="7">
        <v>0</v>
      </c>
      <c r="M23" s="7">
        <v>0</v>
      </c>
      <c r="N23" s="7">
        <v>69130</v>
      </c>
      <c r="O23" s="7">
        <v>21475</v>
      </c>
      <c r="P23" s="7">
        <v>0</v>
      </c>
      <c r="Q23" s="7">
        <v>7598.97</v>
      </c>
      <c r="R23" s="7">
        <v>10000</v>
      </c>
      <c r="S23" s="7">
        <v>0</v>
      </c>
      <c r="T23" s="41">
        <f>D23+E23</f>
        <v>1790455</v>
      </c>
      <c r="U23" s="7">
        <v>0</v>
      </c>
      <c r="V23" s="7">
        <v>0</v>
      </c>
      <c r="W23" s="7">
        <v>0</v>
      </c>
      <c r="X23" s="7">
        <v>0</v>
      </c>
      <c r="Y23" s="7">
        <v>0</v>
      </c>
      <c r="Z23" s="7">
        <v>0</v>
      </c>
      <c r="AA23" s="7">
        <v>0</v>
      </c>
      <c r="AB23" s="7">
        <v>0</v>
      </c>
      <c r="AC23" s="7">
        <v>0</v>
      </c>
      <c r="AD23" s="7">
        <v>0</v>
      </c>
      <c r="AE23" s="7">
        <v>0</v>
      </c>
      <c r="AF23" s="7">
        <v>0</v>
      </c>
      <c r="AG23" s="7">
        <v>0</v>
      </c>
      <c r="AH23" s="7">
        <v>0</v>
      </c>
      <c r="AI23" s="7">
        <v>0</v>
      </c>
      <c r="AK23" s="19">
        <f>+F23+G23+J23+M23+K23+N23+O23+P23+Q23+R23</f>
        <v>2930685.0000000005</v>
      </c>
      <c r="AL23" s="18">
        <f>+D23+E23+U23+V23+H23+L23+I23+S23+X23+Y23+Z23+AA23+AB23+AC23+AD23+AE23+AF23+AG23</f>
        <v>2930685</v>
      </c>
      <c r="AM23" s="20">
        <f t="shared" si="0"/>
        <v>0</v>
      </c>
      <c r="AN23" s="23"/>
    </row>
    <row r="24" spans="1:40" ht="14.25">
      <c r="A24" s="112">
        <v>280</v>
      </c>
      <c r="B24" s="12">
        <v>280</v>
      </c>
      <c r="C24" s="100" t="s">
        <v>32</v>
      </c>
      <c r="D24" s="7">
        <v>6781573</v>
      </c>
      <c r="E24" s="7">
        <v>0</v>
      </c>
      <c r="F24" s="42">
        <f>+D24+E24+H24-J24+L24-M24-N24-O24-P24-Q24-R24+U24+V24+S24+X24+Z24+AF24+AD24+AA24+AG24+AC24</f>
        <v>5254422.81</v>
      </c>
      <c r="G24" s="42">
        <f>I24-K24+Y24+AB24</f>
        <v>0</v>
      </c>
      <c r="H24" s="7">
        <v>766089</v>
      </c>
      <c r="I24" s="7">
        <v>0</v>
      </c>
      <c r="J24" s="7">
        <v>1578311</v>
      </c>
      <c r="K24" s="7">
        <v>0</v>
      </c>
      <c r="L24" s="7">
        <v>0</v>
      </c>
      <c r="M24" s="7">
        <v>0</v>
      </c>
      <c r="N24" s="7">
        <v>594228.25</v>
      </c>
      <c r="O24" s="7">
        <v>65380</v>
      </c>
      <c r="P24" s="7">
        <v>0</v>
      </c>
      <c r="Q24" s="7">
        <v>15197.94</v>
      </c>
      <c r="R24" s="7">
        <v>40122</v>
      </c>
      <c r="S24" s="7">
        <v>0</v>
      </c>
      <c r="T24" s="41">
        <f>D24+E24</f>
        <v>6781573</v>
      </c>
      <c r="U24" s="7">
        <v>0</v>
      </c>
      <c r="V24" s="7">
        <v>0</v>
      </c>
      <c r="W24" s="7">
        <v>0</v>
      </c>
      <c r="X24" s="7">
        <v>0</v>
      </c>
      <c r="Y24" s="7">
        <v>0</v>
      </c>
      <c r="Z24" s="7">
        <v>0</v>
      </c>
      <c r="AA24" s="7">
        <v>0</v>
      </c>
      <c r="AB24" s="7">
        <v>0</v>
      </c>
      <c r="AC24" s="7">
        <v>0</v>
      </c>
      <c r="AD24" s="7">
        <v>0</v>
      </c>
      <c r="AE24" s="7">
        <v>0</v>
      </c>
      <c r="AF24" s="7">
        <v>0</v>
      </c>
      <c r="AG24" s="7">
        <v>0</v>
      </c>
      <c r="AH24" s="7">
        <v>0</v>
      </c>
      <c r="AI24" s="7">
        <v>0</v>
      </c>
      <c r="AK24" s="19">
        <f>+F24+G24+J24+M24+K24+N24+O24+P24+Q24+R24</f>
        <v>7547662</v>
      </c>
      <c r="AL24" s="18">
        <f>+D24+E24+U24+V24+H24+L24+I24+S24+X24+Y24+Z24+AA24+AB24+AC24+AD24+AE24+AF24+AG24</f>
        <v>7547662</v>
      </c>
      <c r="AM24" s="20">
        <f t="shared" si="0"/>
        <v>0</v>
      </c>
      <c r="AN24" s="23"/>
    </row>
    <row r="25" spans="1:40" ht="14.25">
      <c r="A25" s="112">
        <v>287</v>
      </c>
      <c r="B25" s="12">
        <v>287</v>
      </c>
      <c r="C25" s="100" t="s">
        <v>33</v>
      </c>
      <c r="D25" s="7">
        <v>1086036</v>
      </c>
      <c r="E25" s="7">
        <v>0</v>
      </c>
      <c r="F25" s="42">
        <f>+D25+E25+H25-J25+L25-M25-N25-O25-P25-Q25-R25+U25+V25+S25+X25+Z25+AF25+AD25+AA25+AG25+AC25</f>
        <v>1450493</v>
      </c>
      <c r="G25" s="42">
        <f>I25-K25+Y25+AB25</f>
        <v>0</v>
      </c>
      <c r="H25" s="7">
        <v>639852</v>
      </c>
      <c r="I25" s="7">
        <v>0</v>
      </c>
      <c r="J25" s="7">
        <v>262364</v>
      </c>
      <c r="K25" s="7">
        <v>0</v>
      </c>
      <c r="L25" s="7">
        <v>0</v>
      </c>
      <c r="M25" s="7">
        <v>0</v>
      </c>
      <c r="N25" s="7">
        <v>8399</v>
      </c>
      <c r="O25" s="7">
        <v>0</v>
      </c>
      <c r="P25" s="7">
        <v>4632</v>
      </c>
      <c r="Q25" s="7">
        <v>0</v>
      </c>
      <c r="R25" s="7">
        <v>0</v>
      </c>
      <c r="S25" s="7">
        <v>0</v>
      </c>
      <c r="T25" s="41">
        <f>D25+E25</f>
        <v>1086036</v>
      </c>
      <c r="U25" s="7">
        <v>0</v>
      </c>
      <c r="V25" s="7">
        <v>0</v>
      </c>
      <c r="W25" s="7">
        <v>0</v>
      </c>
      <c r="X25" s="7">
        <v>0</v>
      </c>
      <c r="Y25" s="7">
        <v>0</v>
      </c>
      <c r="Z25" s="7">
        <v>0</v>
      </c>
      <c r="AA25" s="7">
        <v>0</v>
      </c>
      <c r="AB25" s="7">
        <v>0</v>
      </c>
      <c r="AC25" s="7">
        <v>0</v>
      </c>
      <c r="AD25" s="7">
        <v>0</v>
      </c>
      <c r="AE25" s="7">
        <v>0</v>
      </c>
      <c r="AF25" s="7">
        <v>0</v>
      </c>
      <c r="AG25" s="7">
        <v>0</v>
      </c>
      <c r="AH25" s="7">
        <v>0</v>
      </c>
      <c r="AI25" s="7">
        <v>0</v>
      </c>
      <c r="AK25" s="19">
        <f>+F25+G25+J25+M25+K25+N25+O25+P25+Q25+R25</f>
        <v>1725888</v>
      </c>
      <c r="AL25" s="18">
        <f>+D25+E25+U25+V25+H25+L25+I25+S25+X25+Y25+Z25+AA25+AB25+AC25+AD25+AE25+AF25+AG25</f>
        <v>1725888</v>
      </c>
      <c r="AM25" s="20">
        <f t="shared" si="0"/>
        <v>0</v>
      </c>
      <c r="AN25" s="23"/>
    </row>
    <row r="26" spans="1:40" ht="14.25">
      <c r="A26" s="112">
        <v>308</v>
      </c>
      <c r="B26" s="12">
        <v>308</v>
      </c>
      <c r="C26" s="100" t="s">
        <v>34</v>
      </c>
      <c r="D26" s="7">
        <v>4198228</v>
      </c>
      <c r="E26" s="7">
        <v>0</v>
      </c>
      <c r="F26" s="42">
        <f>+D26+E26+H26-J26+L26-M26-N26-O26-P26-Q26-R26+U26+V26+S26+X26+Z26+AF26+AD26+AA26+AG26+AC26</f>
        <v>2151340.6</v>
      </c>
      <c r="G26" s="42">
        <f>I26-K26+Y26+AB26</f>
        <v>30000</v>
      </c>
      <c r="H26" s="7">
        <v>762047</v>
      </c>
      <c r="I26" s="7">
        <v>30000</v>
      </c>
      <c r="J26" s="7">
        <v>2748824</v>
      </c>
      <c r="K26" s="7">
        <v>0</v>
      </c>
      <c r="L26" s="7">
        <v>0</v>
      </c>
      <c r="M26" s="7">
        <v>0</v>
      </c>
      <c r="N26" s="7">
        <v>47034.4</v>
      </c>
      <c r="O26" s="7">
        <v>13076</v>
      </c>
      <c r="P26" s="7">
        <v>0</v>
      </c>
      <c r="Q26" s="7">
        <v>0</v>
      </c>
      <c r="R26" s="7">
        <v>0</v>
      </c>
      <c r="S26" s="7">
        <v>0</v>
      </c>
      <c r="T26" s="41">
        <f>D26+E26</f>
        <v>4198228</v>
      </c>
      <c r="U26" s="7">
        <v>0</v>
      </c>
      <c r="V26" s="7">
        <v>0</v>
      </c>
      <c r="W26" s="7">
        <v>0</v>
      </c>
      <c r="X26" s="7">
        <v>0</v>
      </c>
      <c r="Y26" s="7">
        <v>0</v>
      </c>
      <c r="Z26" s="7">
        <v>0</v>
      </c>
      <c r="AA26" s="7">
        <v>0</v>
      </c>
      <c r="AB26" s="7">
        <v>0</v>
      </c>
      <c r="AC26" s="7">
        <v>0</v>
      </c>
      <c r="AD26" s="7">
        <v>0</v>
      </c>
      <c r="AE26" s="7">
        <v>0</v>
      </c>
      <c r="AF26" s="7">
        <v>0</v>
      </c>
      <c r="AG26" s="7">
        <v>0</v>
      </c>
      <c r="AH26" s="7">
        <v>0</v>
      </c>
      <c r="AI26" s="7">
        <v>0</v>
      </c>
      <c r="AK26" s="19">
        <f>+F26+G26+J26+M26+K26+N26+O26+P26+Q26+R26</f>
        <v>4990275</v>
      </c>
      <c r="AL26" s="18">
        <f>+D26+E26+U26+V26+H26+L26+I26+S26+X26+Y26+Z26+AA26+AB26+AC26+AD26+AE26+AF26+AG26</f>
        <v>4990275</v>
      </c>
      <c r="AM26" s="20">
        <f t="shared" si="0"/>
        <v>0</v>
      </c>
      <c r="AN26" s="23"/>
    </row>
    <row r="27" spans="1:40" ht="14.25">
      <c r="A27" s="112">
        <v>315</v>
      </c>
      <c r="B27" s="12">
        <v>315</v>
      </c>
      <c r="C27" s="100" t="s">
        <v>35</v>
      </c>
      <c r="D27" s="7">
        <v>40401</v>
      </c>
      <c r="E27" s="7">
        <v>0</v>
      </c>
      <c r="F27" s="42">
        <f>+D27+E27+H27-J27+L27-M27-N27-O27-P27-Q27-R27+U27+V27+S27+X27+Z27+AF27+AD27+AA27+AG27+AC27</f>
        <v>-4709.639999999999</v>
      </c>
      <c r="G27" s="42">
        <f>I27-K27+Y27+AB27</f>
        <v>4709.64</v>
      </c>
      <c r="H27" s="7">
        <v>191620</v>
      </c>
      <c r="I27" s="7">
        <v>0</v>
      </c>
      <c r="J27" s="7">
        <v>393552</v>
      </c>
      <c r="K27" s="7">
        <v>0</v>
      </c>
      <c r="L27" s="7">
        <v>0</v>
      </c>
      <c r="M27" s="7">
        <v>0</v>
      </c>
      <c r="N27" s="7">
        <v>0</v>
      </c>
      <c r="O27" s="7">
        <v>0</v>
      </c>
      <c r="P27" s="7">
        <v>0</v>
      </c>
      <c r="Q27" s="7">
        <v>7598.97</v>
      </c>
      <c r="R27" s="7">
        <v>0</v>
      </c>
      <c r="S27" s="7">
        <v>55705</v>
      </c>
      <c r="T27" s="41">
        <f>D27+E27</f>
        <v>40401</v>
      </c>
      <c r="U27" s="7">
        <v>0</v>
      </c>
      <c r="V27" s="7">
        <v>0</v>
      </c>
      <c r="W27" s="7">
        <v>0</v>
      </c>
      <c r="X27" s="7">
        <v>0</v>
      </c>
      <c r="Y27" s="7">
        <v>4709.64</v>
      </c>
      <c r="Z27" s="7">
        <v>0</v>
      </c>
      <c r="AA27" s="7">
        <v>0</v>
      </c>
      <c r="AB27" s="7">
        <v>0</v>
      </c>
      <c r="AC27" s="7">
        <v>0</v>
      </c>
      <c r="AD27" s="7">
        <v>23075</v>
      </c>
      <c r="AE27" s="7">
        <v>0</v>
      </c>
      <c r="AF27" s="7">
        <v>85640.33</v>
      </c>
      <c r="AG27" s="7">
        <v>0</v>
      </c>
      <c r="AH27" s="7">
        <v>0</v>
      </c>
      <c r="AI27" s="7">
        <v>0</v>
      </c>
      <c r="AK27" s="19">
        <f>+F27+G27+J27+M27+K27+N27+O27+P27+Q27+R27</f>
        <v>401150.97</v>
      </c>
      <c r="AL27" s="18">
        <f>+D27+E27+U27+V27+H27+L27+I27+S27+X27+Y27+Z27+AA27+AB27+AC27+AD27+AE27+AF27+AG27</f>
        <v>401150.97000000003</v>
      </c>
      <c r="AM27" s="20">
        <f t="shared" si="0"/>
        <v>0</v>
      </c>
      <c r="AN27" s="23"/>
    </row>
    <row r="28" spans="1:40" ht="14.25">
      <c r="A28" s="113">
        <v>336</v>
      </c>
      <c r="B28" s="13">
        <v>336</v>
      </c>
      <c r="C28" s="100" t="s">
        <v>36</v>
      </c>
      <c r="D28" s="7">
        <v>8605564</v>
      </c>
      <c r="E28" s="7">
        <v>0</v>
      </c>
      <c r="F28" s="42">
        <f>+D28+E28+H28-J28+L28-M28-N28-O28-P28-Q28-R28+U28+V28+S28+X28+Z28+AF28+AD28+AA28+AG28+AC28</f>
        <v>7290891.6</v>
      </c>
      <c r="G28" s="42">
        <f>I28-K28+Y28+AB28</f>
        <v>0</v>
      </c>
      <c r="H28" s="7">
        <v>1110287</v>
      </c>
      <c r="I28" s="7">
        <v>0</v>
      </c>
      <c r="J28" s="7">
        <v>1606848</v>
      </c>
      <c r="K28" s="7">
        <v>0</v>
      </c>
      <c r="L28" s="7">
        <v>0</v>
      </c>
      <c r="M28" s="7">
        <v>0</v>
      </c>
      <c r="N28" s="7">
        <v>783560.4</v>
      </c>
      <c r="O28" s="7">
        <v>34551</v>
      </c>
      <c r="P28" s="7">
        <v>0</v>
      </c>
      <c r="Q28" s="7">
        <v>0</v>
      </c>
      <c r="R28" s="7">
        <v>0</v>
      </c>
      <c r="S28" s="7">
        <v>0</v>
      </c>
      <c r="T28" s="41">
        <f>D28+E28</f>
        <v>8605564</v>
      </c>
      <c r="U28" s="7">
        <v>0</v>
      </c>
      <c r="V28" s="7">
        <v>0</v>
      </c>
      <c r="W28" s="7">
        <v>0</v>
      </c>
      <c r="X28" s="7">
        <v>0</v>
      </c>
      <c r="Y28" s="7">
        <v>0</v>
      </c>
      <c r="Z28" s="7">
        <v>0</v>
      </c>
      <c r="AA28" s="7">
        <v>0</v>
      </c>
      <c r="AB28" s="7">
        <v>0</v>
      </c>
      <c r="AC28" s="7">
        <v>0</v>
      </c>
      <c r="AD28" s="7">
        <v>0</v>
      </c>
      <c r="AE28" s="7">
        <v>0</v>
      </c>
      <c r="AF28" s="7">
        <v>0</v>
      </c>
      <c r="AG28" s="7">
        <v>0</v>
      </c>
      <c r="AH28" s="7">
        <v>0</v>
      </c>
      <c r="AI28" s="7">
        <v>0</v>
      </c>
      <c r="AK28" s="19">
        <f>+F28+G28+J28+M28+K28+N28+O28+P28+Q28+R28</f>
        <v>9715851</v>
      </c>
      <c r="AL28" s="18">
        <f>+D28+E28+U28+V28+H28+L28+I28+S28+X28+Y28+Z28+AA28+AB28+AC28+AD28+AE28+AF28+AG28</f>
        <v>9715851</v>
      </c>
      <c r="AM28" s="20">
        <f t="shared" si="0"/>
        <v>0</v>
      </c>
      <c r="AN28" s="23"/>
    </row>
    <row r="29" spans="1:40" ht="14.25">
      <c r="A29" s="113">
        <v>4263</v>
      </c>
      <c r="B29" s="13">
        <v>4263</v>
      </c>
      <c r="C29" s="100" t="s">
        <v>287</v>
      </c>
      <c r="D29" s="7">
        <v>106932</v>
      </c>
      <c r="E29" s="7">
        <v>0</v>
      </c>
      <c r="F29" s="42">
        <f>+D29+E29+H29-J29+L29-M29-N29-O29-P29-Q29-R29+U29+V29+S29+X29+Z29+AF29+AD29+AA29+AG29+AC29</f>
        <v>-1.8189894035458565E-12</v>
      </c>
      <c r="G29" s="42">
        <f>I29-K29+Y29+AB29</f>
        <v>0</v>
      </c>
      <c r="H29" s="7">
        <v>97288</v>
      </c>
      <c r="I29" s="7">
        <v>0</v>
      </c>
      <c r="J29" s="7">
        <v>325038</v>
      </c>
      <c r="K29" s="7">
        <v>0</v>
      </c>
      <c r="L29" s="7">
        <v>0</v>
      </c>
      <c r="M29" s="7">
        <v>0</v>
      </c>
      <c r="N29" s="7">
        <v>50394</v>
      </c>
      <c r="O29" s="7">
        <v>0</v>
      </c>
      <c r="P29" s="7">
        <v>0</v>
      </c>
      <c r="Q29" s="7">
        <v>7598.97</v>
      </c>
      <c r="R29" s="7">
        <v>0</v>
      </c>
      <c r="S29" s="7">
        <v>156720</v>
      </c>
      <c r="T29" s="41">
        <f>D29+E29</f>
        <v>106932</v>
      </c>
      <c r="U29" s="7">
        <v>0</v>
      </c>
      <c r="V29" s="7">
        <v>0</v>
      </c>
      <c r="W29" s="7">
        <v>0</v>
      </c>
      <c r="X29" s="7">
        <v>0</v>
      </c>
      <c r="Y29" s="7">
        <v>0</v>
      </c>
      <c r="Z29" s="7">
        <v>0</v>
      </c>
      <c r="AA29" s="7">
        <v>0</v>
      </c>
      <c r="AB29" s="7">
        <v>0</v>
      </c>
      <c r="AC29" s="7">
        <v>0</v>
      </c>
      <c r="AD29" s="7">
        <v>9640</v>
      </c>
      <c r="AE29" s="7">
        <v>0</v>
      </c>
      <c r="AF29" s="7">
        <v>12450.97</v>
      </c>
      <c r="AG29" s="7">
        <v>0</v>
      </c>
      <c r="AH29" s="7">
        <v>0</v>
      </c>
      <c r="AI29" s="7">
        <v>0</v>
      </c>
      <c r="AK29" s="19">
        <f>+F29+G29+J29+M29+K29+N29+O29+P29+Q29+R29</f>
        <v>383030.97</v>
      </c>
      <c r="AL29" s="18">
        <f>+D29+E29+U29+V29+H29+L29+I29+S29+X29+Y29+Z29+AA29+AB29+AC29+AD29+AE29+AF29+AG29</f>
        <v>383030.97</v>
      </c>
      <c r="AM29" s="20">
        <f t="shared" si="0"/>
        <v>0</v>
      </c>
      <c r="AN29" s="23"/>
    </row>
    <row r="30" spans="1:40" ht="14.25">
      <c r="A30" s="112">
        <v>350</v>
      </c>
      <c r="B30" s="12">
        <v>350</v>
      </c>
      <c r="C30" s="100" t="s">
        <v>37</v>
      </c>
      <c r="D30" s="7">
        <v>2097549</v>
      </c>
      <c r="E30" s="7">
        <v>0</v>
      </c>
      <c r="F30" s="42">
        <f>+D30+E30+H30-J30+L30-M30-N30-O30-P30-Q30-R30+U30+V30+S30+X30+Z30+AF30+AD30+AA30+AG30+AC30</f>
        <v>1981053.95</v>
      </c>
      <c r="G30" s="42">
        <f>I30-K30+Y30+AB30</f>
        <v>0</v>
      </c>
      <c r="H30" s="7">
        <v>433692</v>
      </c>
      <c r="I30" s="7">
        <v>0</v>
      </c>
      <c r="J30" s="7">
        <v>510556</v>
      </c>
      <c r="K30" s="7">
        <v>0</v>
      </c>
      <c r="L30" s="7">
        <v>0</v>
      </c>
      <c r="M30" s="7">
        <v>8224</v>
      </c>
      <c r="N30" s="7">
        <v>22143.05</v>
      </c>
      <c r="O30" s="7">
        <v>0</v>
      </c>
      <c r="P30" s="7">
        <v>9264</v>
      </c>
      <c r="Q30" s="7">
        <v>0</v>
      </c>
      <c r="R30" s="7">
        <v>0</v>
      </c>
      <c r="S30" s="7">
        <v>0</v>
      </c>
      <c r="T30" s="41">
        <f>D30+E30</f>
        <v>2097549</v>
      </c>
      <c r="U30" s="7">
        <v>0</v>
      </c>
      <c r="V30" s="7">
        <v>0</v>
      </c>
      <c r="W30" s="7">
        <v>0</v>
      </c>
      <c r="X30" s="7">
        <v>0</v>
      </c>
      <c r="Y30" s="7">
        <v>0</v>
      </c>
      <c r="Z30" s="7">
        <v>0</v>
      </c>
      <c r="AA30" s="7">
        <v>0</v>
      </c>
      <c r="AB30" s="7">
        <v>0</v>
      </c>
      <c r="AC30" s="7">
        <v>0</v>
      </c>
      <c r="AD30" s="7">
        <v>0</v>
      </c>
      <c r="AE30" s="7">
        <v>0</v>
      </c>
      <c r="AF30" s="7">
        <v>0</v>
      </c>
      <c r="AG30" s="7">
        <v>0</v>
      </c>
      <c r="AH30" s="7">
        <v>0</v>
      </c>
      <c r="AI30" s="7">
        <v>0</v>
      </c>
      <c r="AK30" s="19">
        <f>+F30+G30+J30+M30+K30+N30+O30+P30+Q30+R30</f>
        <v>2531241</v>
      </c>
      <c r="AL30" s="18">
        <f>+D30+E30+U30+V30+H30+L30+I30+S30+X30+Y30+Z30+AA30+AB30+AC30+AD30+AE30+AF30+AG30</f>
        <v>2531241</v>
      </c>
      <c r="AM30" s="20">
        <f t="shared" si="0"/>
        <v>0</v>
      </c>
      <c r="AN30" s="23"/>
    </row>
    <row r="31" spans="1:40" ht="14.25">
      <c r="A31" s="112">
        <v>364</v>
      </c>
      <c r="B31" s="12">
        <v>364</v>
      </c>
      <c r="C31" s="100" t="s">
        <v>38</v>
      </c>
      <c r="D31" s="7">
        <v>977609</v>
      </c>
      <c r="E31" s="7">
        <v>0</v>
      </c>
      <c r="F31" s="42">
        <f>+D31+E31+H31-J31+L31-M31-N31-O31-P31-Q31-R31+U31+V31+S31+X31+Z31+AF31+AD31+AA31+AG31+AC31</f>
        <v>1265253</v>
      </c>
      <c r="G31" s="42">
        <f>I31-K31+Y31+AB31</f>
        <v>0</v>
      </c>
      <c r="H31" s="7">
        <v>543465</v>
      </c>
      <c r="I31" s="7">
        <v>0</v>
      </c>
      <c r="J31" s="7">
        <v>255821</v>
      </c>
      <c r="K31" s="7">
        <v>0</v>
      </c>
      <c r="L31" s="7">
        <v>0</v>
      </c>
      <c r="M31" s="7">
        <v>0</v>
      </c>
      <c r="N31" s="7">
        <v>0</v>
      </c>
      <c r="O31" s="7">
        <v>0</v>
      </c>
      <c r="P31" s="7">
        <v>0</v>
      </c>
      <c r="Q31" s="7">
        <v>0</v>
      </c>
      <c r="R31" s="7">
        <v>0</v>
      </c>
      <c r="S31" s="7">
        <v>0</v>
      </c>
      <c r="T31" s="41">
        <f>D31+E31</f>
        <v>977609</v>
      </c>
      <c r="U31" s="7">
        <v>0</v>
      </c>
      <c r="V31" s="7">
        <v>0</v>
      </c>
      <c r="W31" s="7">
        <v>0</v>
      </c>
      <c r="X31" s="7">
        <v>0</v>
      </c>
      <c r="Y31" s="7">
        <v>0</v>
      </c>
      <c r="Z31" s="7">
        <v>0</v>
      </c>
      <c r="AA31" s="7">
        <v>0</v>
      </c>
      <c r="AB31" s="7">
        <v>0</v>
      </c>
      <c r="AC31" s="7">
        <v>0</v>
      </c>
      <c r="AD31" s="7">
        <v>0</v>
      </c>
      <c r="AE31" s="7">
        <v>0</v>
      </c>
      <c r="AF31" s="7">
        <v>0</v>
      </c>
      <c r="AG31" s="7">
        <v>0</v>
      </c>
      <c r="AH31" s="7">
        <v>0</v>
      </c>
      <c r="AI31" s="7">
        <v>0</v>
      </c>
      <c r="AK31" s="19">
        <f>+F31+G31+J31+M31+K31+N31+O31+P31+Q31+R31</f>
        <v>1521074</v>
      </c>
      <c r="AL31" s="18">
        <f>+D31+E31+U31+V31+H31+L31+I31+S31+X31+Y31+Z31+AA31+AB31+AC31+AD31+AE31+AF31+AG31</f>
        <v>1521074</v>
      </c>
      <c r="AM31" s="20">
        <f t="shared" si="0"/>
        <v>0</v>
      </c>
      <c r="AN31" s="23"/>
    </row>
    <row r="32" spans="1:40" ht="14.25">
      <c r="A32" s="112">
        <v>413</v>
      </c>
      <c r="B32" s="12">
        <v>413</v>
      </c>
      <c r="C32" s="100" t="s">
        <v>39</v>
      </c>
      <c r="D32" s="7">
        <v>23836820</v>
      </c>
      <c r="E32" s="7">
        <v>0</v>
      </c>
      <c r="F32" s="42">
        <f>+D32+E32+H32-J32+L32-M32-N32-O32-P32-Q32-R32+U32+V32+S32+X32+Z32+AF32+AD32+AA32+AG32+AC32</f>
        <v>11976840.57</v>
      </c>
      <c r="G32" s="42">
        <f>I32-K32+Y32+AB32</f>
        <v>0</v>
      </c>
      <c r="H32" s="7">
        <v>1045311</v>
      </c>
      <c r="I32" s="7">
        <v>0</v>
      </c>
      <c r="J32" s="7">
        <v>7214330</v>
      </c>
      <c r="K32" s="7">
        <v>0</v>
      </c>
      <c r="L32" s="7">
        <v>0</v>
      </c>
      <c r="M32" s="7">
        <v>45972</v>
      </c>
      <c r="N32" s="7">
        <v>1392962.85</v>
      </c>
      <c r="O32" s="7">
        <v>0</v>
      </c>
      <c r="P32" s="7">
        <v>4145640</v>
      </c>
      <c r="Q32" s="7">
        <v>106385.58</v>
      </c>
      <c r="R32" s="7">
        <v>0</v>
      </c>
      <c r="S32" s="7">
        <v>0</v>
      </c>
      <c r="T32" s="41">
        <f>D32+E32</f>
        <v>23836820</v>
      </c>
      <c r="U32" s="7">
        <v>0</v>
      </c>
      <c r="V32" s="7">
        <v>0</v>
      </c>
      <c r="W32" s="7">
        <v>0</v>
      </c>
      <c r="X32" s="7">
        <v>0</v>
      </c>
      <c r="Y32" s="7">
        <v>0</v>
      </c>
      <c r="Z32" s="7">
        <v>0</v>
      </c>
      <c r="AA32" s="7">
        <v>0</v>
      </c>
      <c r="AB32" s="7">
        <v>0</v>
      </c>
      <c r="AC32" s="7">
        <v>0</v>
      </c>
      <c r="AD32" s="7">
        <v>0</v>
      </c>
      <c r="AE32" s="7">
        <v>0</v>
      </c>
      <c r="AF32" s="7">
        <v>0</v>
      </c>
      <c r="AG32" s="7">
        <v>0</v>
      </c>
      <c r="AH32" s="7">
        <v>0</v>
      </c>
      <c r="AI32" s="7">
        <v>0</v>
      </c>
      <c r="AK32" s="19">
        <f>+F32+G32+J32+M32+K32+N32+O32+P32+Q32+R32</f>
        <v>24882131</v>
      </c>
      <c r="AL32" s="18">
        <f>+D32+E32+U32+V32+H32+L32+I32+S32+X32+Y32+Z32+AA32+AB32+AC32+AD32+AE32+AF32+AG32</f>
        <v>24882131</v>
      </c>
      <c r="AM32" s="20">
        <f t="shared" si="0"/>
        <v>0</v>
      </c>
      <c r="AN32" s="23"/>
    </row>
    <row r="33" spans="1:40" ht="14.25">
      <c r="A33" s="112">
        <v>422</v>
      </c>
      <c r="B33" s="12">
        <v>422</v>
      </c>
      <c r="C33" s="100" t="s">
        <v>40</v>
      </c>
      <c r="D33" s="7">
        <v>3540641</v>
      </c>
      <c r="E33" s="7">
        <v>0</v>
      </c>
      <c r="F33" s="42">
        <f>+D33+E33+H33-J33+L33-M33-N33-O33-P33-Q33-R33+U33+V33+S33+X33+Z33+AF33+AD33+AA33+AG33+AC33</f>
        <v>6529120.6</v>
      </c>
      <c r="G33" s="42">
        <f>I33-K33+Y33+AB33</f>
        <v>0</v>
      </c>
      <c r="H33" s="7">
        <v>4498360</v>
      </c>
      <c r="I33" s="7">
        <v>0</v>
      </c>
      <c r="J33" s="7">
        <v>1141920</v>
      </c>
      <c r="K33" s="7">
        <v>0</v>
      </c>
      <c r="L33" s="7">
        <v>45972</v>
      </c>
      <c r="M33" s="7">
        <v>0</v>
      </c>
      <c r="N33" s="7">
        <v>184648.4</v>
      </c>
      <c r="O33" s="7">
        <v>0</v>
      </c>
      <c r="P33" s="7">
        <v>229284</v>
      </c>
      <c r="Q33" s="7">
        <v>0</v>
      </c>
      <c r="R33" s="7">
        <v>0</v>
      </c>
      <c r="S33" s="7">
        <v>0</v>
      </c>
      <c r="T33" s="41">
        <f>D33+E33</f>
        <v>3540641</v>
      </c>
      <c r="U33" s="7">
        <v>0</v>
      </c>
      <c r="V33" s="7">
        <v>0</v>
      </c>
      <c r="W33" s="7">
        <v>0</v>
      </c>
      <c r="X33" s="7">
        <v>0</v>
      </c>
      <c r="Y33" s="7">
        <v>0</v>
      </c>
      <c r="Z33" s="7">
        <v>0</v>
      </c>
      <c r="AA33" s="7">
        <v>0</v>
      </c>
      <c r="AB33" s="7">
        <v>0</v>
      </c>
      <c r="AC33" s="7">
        <v>0</v>
      </c>
      <c r="AD33" s="7">
        <v>0</v>
      </c>
      <c r="AE33" s="7">
        <v>0</v>
      </c>
      <c r="AF33" s="7">
        <v>0</v>
      </c>
      <c r="AG33" s="7">
        <v>0</v>
      </c>
      <c r="AH33" s="7">
        <v>0</v>
      </c>
      <c r="AI33" s="7">
        <v>0</v>
      </c>
      <c r="AK33" s="19">
        <f>+F33+G33+J33+M33+K33+N33+O33+P33+Q33+R33</f>
        <v>8084973</v>
      </c>
      <c r="AL33" s="18">
        <f>+D33+E33+U33+V33+H33+L33+I33+S33+X33+Y33+Z33+AA33+AB33+AC33+AD33+AE33+AF33+AG33</f>
        <v>8084973</v>
      </c>
      <c r="AM33" s="20">
        <f t="shared" si="0"/>
        <v>0</v>
      </c>
      <c r="AN33" s="23"/>
    </row>
    <row r="34" spans="1:40" ht="14.25">
      <c r="A34" s="112">
        <v>427</v>
      </c>
      <c r="B34" s="12">
        <v>427</v>
      </c>
      <c r="C34" s="100" t="s">
        <v>41</v>
      </c>
      <c r="D34" s="7">
        <v>755644</v>
      </c>
      <c r="E34" s="7">
        <v>0</v>
      </c>
      <c r="F34" s="42">
        <f>+D34+E34+H34-J34+L34-M34-N34-O34-P34-Q34-R34+U34+V34+S34+X34+Z34+AF34+AD34+AA34+AG34+AC34</f>
        <v>463674</v>
      </c>
      <c r="G34" s="42">
        <f>I34-K34+Y34+AB34</f>
        <v>0</v>
      </c>
      <c r="H34" s="7">
        <v>159148</v>
      </c>
      <c r="I34" s="7">
        <v>0</v>
      </c>
      <c r="J34" s="7">
        <v>451118</v>
      </c>
      <c r="K34" s="7">
        <v>0</v>
      </c>
      <c r="L34" s="7">
        <v>0</v>
      </c>
      <c r="M34" s="7">
        <v>0</v>
      </c>
      <c r="N34" s="7">
        <v>0</v>
      </c>
      <c r="O34" s="7">
        <v>0</v>
      </c>
      <c r="P34" s="7">
        <v>0</v>
      </c>
      <c r="Q34" s="7">
        <v>0</v>
      </c>
      <c r="R34" s="7">
        <v>0</v>
      </c>
      <c r="S34" s="7">
        <v>0</v>
      </c>
      <c r="T34" s="41">
        <f>D34+E34</f>
        <v>755644</v>
      </c>
      <c r="U34" s="7">
        <v>0</v>
      </c>
      <c r="V34" s="7">
        <v>0</v>
      </c>
      <c r="W34" s="7">
        <v>0</v>
      </c>
      <c r="X34" s="7">
        <v>0</v>
      </c>
      <c r="Y34" s="7">
        <v>0</v>
      </c>
      <c r="Z34" s="7">
        <v>0</v>
      </c>
      <c r="AA34" s="7">
        <v>0</v>
      </c>
      <c r="AB34" s="7">
        <v>0</v>
      </c>
      <c r="AC34" s="7">
        <v>0</v>
      </c>
      <c r="AD34" s="7">
        <v>0</v>
      </c>
      <c r="AE34" s="7">
        <v>0</v>
      </c>
      <c r="AF34" s="7">
        <v>0</v>
      </c>
      <c r="AG34" s="7">
        <v>0</v>
      </c>
      <c r="AH34" s="7">
        <v>0</v>
      </c>
      <c r="AI34" s="7">
        <v>0</v>
      </c>
      <c r="AK34" s="19">
        <f>+F34+G34+J34+M34+K34+N34+O34+P34+Q34+R34</f>
        <v>914792</v>
      </c>
      <c r="AL34" s="18">
        <f>+D34+E34+U34+V34+H34+L34+I34+S34+X34+Y34+Z34+AA34+AB34+AC34+AD34+AE34+AF34+AG34</f>
        <v>914792</v>
      </c>
      <c r="AM34" s="20">
        <f t="shared" si="0"/>
        <v>0</v>
      </c>
      <c r="AN34" s="23"/>
    </row>
    <row r="35" spans="1:40" ht="14.25">
      <c r="A35" s="112">
        <v>434</v>
      </c>
      <c r="B35" s="12">
        <v>434</v>
      </c>
      <c r="C35" s="100" t="s">
        <v>42</v>
      </c>
      <c r="D35" s="7">
        <v>4198482</v>
      </c>
      <c r="E35" s="7">
        <v>0</v>
      </c>
      <c r="F35" s="42">
        <f>+D35+E35+H35-J35+L35-M35-N35-O35-P35-Q35-R35+U35+V35+S35+X35+Z35+AF35+AD35+AA35+AG35+AC35</f>
        <v>2788765</v>
      </c>
      <c r="G35" s="42">
        <f>I35-K35+Y35+AB35</f>
        <v>0</v>
      </c>
      <c r="H35" s="7">
        <v>522644</v>
      </c>
      <c r="I35" s="7">
        <v>0</v>
      </c>
      <c r="J35" s="7">
        <v>1471077</v>
      </c>
      <c r="K35" s="7">
        <v>0</v>
      </c>
      <c r="L35" s="7">
        <v>0</v>
      </c>
      <c r="M35" s="7">
        <v>0</v>
      </c>
      <c r="N35" s="7">
        <v>435132</v>
      </c>
      <c r="O35" s="7">
        <v>26152</v>
      </c>
      <c r="P35" s="7">
        <v>0</v>
      </c>
      <c r="Q35" s="7">
        <v>0</v>
      </c>
      <c r="R35" s="7">
        <v>0</v>
      </c>
      <c r="S35" s="7">
        <v>0</v>
      </c>
      <c r="T35" s="41">
        <f>D35+E35</f>
        <v>4198482</v>
      </c>
      <c r="U35" s="7">
        <v>0</v>
      </c>
      <c r="V35" s="7">
        <v>0</v>
      </c>
      <c r="W35" s="7">
        <v>0</v>
      </c>
      <c r="X35" s="7">
        <v>0</v>
      </c>
      <c r="Y35" s="7">
        <v>0</v>
      </c>
      <c r="Z35" s="7">
        <v>0</v>
      </c>
      <c r="AA35" s="7">
        <v>0</v>
      </c>
      <c r="AB35" s="7">
        <v>0</v>
      </c>
      <c r="AC35" s="7">
        <v>0</v>
      </c>
      <c r="AD35" s="7">
        <v>0</v>
      </c>
      <c r="AE35" s="7">
        <v>0</v>
      </c>
      <c r="AF35" s="7">
        <v>0</v>
      </c>
      <c r="AG35" s="7">
        <v>0</v>
      </c>
      <c r="AH35" s="7">
        <v>0</v>
      </c>
      <c r="AI35" s="7">
        <v>0</v>
      </c>
      <c r="AK35" s="19">
        <f>+F35+G35+J35+M35+K35+N35+O35+P35+Q35+R35</f>
        <v>4721126</v>
      </c>
      <c r="AL35" s="18">
        <f>+D35+E35+U35+V35+H35+L35+I35+S35+X35+Y35+Z35+AA35+AB35+AC35+AD35+AE35+AF35+AG35</f>
        <v>4721126</v>
      </c>
      <c r="AM35" s="20">
        <f t="shared" si="0"/>
        <v>0</v>
      </c>
      <c r="AN35" s="23"/>
    </row>
    <row r="36" spans="1:40" ht="14.25">
      <c r="A36" s="113">
        <v>6013</v>
      </c>
      <c r="B36" s="13">
        <v>6013</v>
      </c>
      <c r="C36" s="100" t="s">
        <v>383</v>
      </c>
      <c r="D36" s="7">
        <v>0</v>
      </c>
      <c r="E36" s="7">
        <v>16260</v>
      </c>
      <c r="F36" s="42">
        <f>+D36+E36+H36-J36+L36-M36-N36-O36-P36-Q36-R36+U36+V36+S36+X36+Z36+AF36+AD36+AA36+AG36+AC36</f>
        <v>-1786.9400000000023</v>
      </c>
      <c r="G36" s="42">
        <f>I36-K36+Y36+AB36</f>
        <v>1786.94</v>
      </c>
      <c r="H36" s="7">
        <v>638747</v>
      </c>
      <c r="I36" s="7">
        <v>0</v>
      </c>
      <c r="J36" s="7">
        <v>789458</v>
      </c>
      <c r="K36" s="7">
        <v>0</v>
      </c>
      <c r="L36" s="7">
        <v>0</v>
      </c>
      <c r="M36" s="7">
        <v>0</v>
      </c>
      <c r="N36" s="7">
        <v>0</v>
      </c>
      <c r="O36" s="7">
        <v>0</v>
      </c>
      <c r="P36" s="7">
        <v>0</v>
      </c>
      <c r="Q36" s="7">
        <v>15197.94</v>
      </c>
      <c r="R36" s="7">
        <v>0</v>
      </c>
      <c r="S36" s="7">
        <v>0</v>
      </c>
      <c r="T36" s="41">
        <f>D36+E36</f>
        <v>16260</v>
      </c>
      <c r="U36" s="7">
        <v>0</v>
      </c>
      <c r="V36" s="7">
        <v>0</v>
      </c>
      <c r="W36" s="7">
        <v>0</v>
      </c>
      <c r="X36" s="7">
        <v>28075</v>
      </c>
      <c r="Y36" s="7">
        <v>1786.94</v>
      </c>
      <c r="Z36" s="7">
        <v>0</v>
      </c>
      <c r="AA36" s="7">
        <v>0</v>
      </c>
      <c r="AB36" s="7">
        <v>0</v>
      </c>
      <c r="AC36" s="7">
        <v>0</v>
      </c>
      <c r="AD36" s="7">
        <v>0</v>
      </c>
      <c r="AE36" s="7">
        <v>0</v>
      </c>
      <c r="AF36" s="7">
        <v>0</v>
      </c>
      <c r="AG36" s="7">
        <v>119787</v>
      </c>
      <c r="AH36" s="7">
        <v>0</v>
      </c>
      <c r="AI36" s="7">
        <v>0</v>
      </c>
      <c r="AK36" s="19">
        <f>+F36+G36+J36+M36+K36+N36+O36+P36+Q36+R36</f>
        <v>804655.94</v>
      </c>
      <c r="AL36" s="18">
        <f>+D36+E36+U36+V36+H36+L36+I36+S36+X36+Y36+Z36+AA36+AB36+AC36+AD36+AE36+AF36+AG36</f>
        <v>804655.94</v>
      </c>
      <c r="AM36" s="20">
        <f t="shared" si="0"/>
        <v>0</v>
      </c>
      <c r="AN36" s="23"/>
    </row>
    <row r="37" spans="1:40" ht="14.25">
      <c r="A37" s="113">
        <v>441</v>
      </c>
      <c r="B37" s="13">
        <v>441</v>
      </c>
      <c r="C37" s="129" t="s">
        <v>43</v>
      </c>
      <c r="D37" s="7">
        <v>0</v>
      </c>
      <c r="E37" s="7">
        <v>1686</v>
      </c>
      <c r="F37" s="42">
        <f>+D37+E37+H37-J37+L37-M37-N37-O37-P37-Q37-R37+U37+V37+S37+X37+Z37+AF37+AD37+AA37+AG37+AC37</f>
        <v>595450</v>
      </c>
      <c r="G37" s="42">
        <f>I37-K37+Y37+AB37</f>
        <v>0</v>
      </c>
      <c r="H37" s="7">
        <v>846892</v>
      </c>
      <c r="I37" s="7">
        <v>0</v>
      </c>
      <c r="J37" s="7">
        <v>253128</v>
      </c>
      <c r="K37" s="7">
        <v>0</v>
      </c>
      <c r="L37" s="7">
        <v>0</v>
      </c>
      <c r="M37" s="7">
        <v>0</v>
      </c>
      <c r="N37" s="7">
        <v>0</v>
      </c>
      <c r="O37" s="7">
        <v>0</v>
      </c>
      <c r="P37" s="7">
        <v>0</v>
      </c>
      <c r="Q37" s="7">
        <v>0</v>
      </c>
      <c r="R37" s="7">
        <v>0</v>
      </c>
      <c r="S37" s="7">
        <v>0</v>
      </c>
      <c r="T37" s="41">
        <f>D37+E37</f>
        <v>1686</v>
      </c>
      <c r="U37" s="7">
        <v>0</v>
      </c>
      <c r="V37" s="7">
        <v>0</v>
      </c>
      <c r="W37" s="7">
        <v>1686</v>
      </c>
      <c r="X37" s="7">
        <v>0</v>
      </c>
      <c r="Y37" s="7">
        <v>0</v>
      </c>
      <c r="Z37" s="7">
        <v>0</v>
      </c>
      <c r="AA37" s="7">
        <v>0</v>
      </c>
      <c r="AB37" s="7">
        <v>0</v>
      </c>
      <c r="AC37" s="7">
        <v>0</v>
      </c>
      <c r="AD37" s="7">
        <v>0</v>
      </c>
      <c r="AE37" s="7">
        <v>0</v>
      </c>
      <c r="AF37" s="7">
        <v>0</v>
      </c>
      <c r="AG37" s="7">
        <v>0</v>
      </c>
      <c r="AH37" s="7">
        <v>0</v>
      </c>
      <c r="AI37" s="7">
        <v>0</v>
      </c>
      <c r="AK37" s="19">
        <f>+F37+G37+J37+M37+K37+N37+O37+P37+Q37+R37</f>
        <v>848578</v>
      </c>
      <c r="AL37" s="18">
        <f>+D37+E37+U37+V37+H37+L37+I37+S37+X37+Y37+Z37+AA37+AB37+AC37+AD37+AE37+AF37+AG37</f>
        <v>848578</v>
      </c>
      <c r="AM37" s="20">
        <f t="shared" si="0"/>
        <v>0</v>
      </c>
      <c r="AN37" s="23"/>
    </row>
    <row r="38" spans="1:40" ht="14.25">
      <c r="A38" s="113">
        <v>2240</v>
      </c>
      <c r="B38" s="13">
        <v>2240</v>
      </c>
      <c r="C38" s="100" t="s">
        <v>147</v>
      </c>
      <c r="D38" s="7">
        <v>1039538</v>
      </c>
      <c r="E38" s="7">
        <v>0</v>
      </c>
      <c r="F38" s="42">
        <f>+D38+E38+H38-J38+L38-M38-N38-O38-P38-Q38-R38+U38+V38+S38+X38+Z38+AF38+AD38+AA38+AG38+AC38</f>
        <v>969576</v>
      </c>
      <c r="G38" s="42">
        <f>I38-K38+Y38+AB38</f>
        <v>0</v>
      </c>
      <c r="H38" s="7">
        <v>445175</v>
      </c>
      <c r="I38" s="7">
        <v>0</v>
      </c>
      <c r="J38" s="7">
        <v>515137</v>
      </c>
      <c r="K38" s="7">
        <v>0</v>
      </c>
      <c r="L38" s="7">
        <v>0</v>
      </c>
      <c r="M38" s="7">
        <v>0</v>
      </c>
      <c r="N38" s="7">
        <v>0</v>
      </c>
      <c r="O38" s="7">
        <v>0</v>
      </c>
      <c r="P38" s="7">
        <v>0</v>
      </c>
      <c r="Q38" s="7">
        <v>0</v>
      </c>
      <c r="R38" s="7">
        <v>0</v>
      </c>
      <c r="S38" s="7">
        <v>0</v>
      </c>
      <c r="T38" s="41">
        <f>D38+E38</f>
        <v>1039538</v>
      </c>
      <c r="U38" s="7">
        <v>0</v>
      </c>
      <c r="V38" s="7">
        <v>0</v>
      </c>
      <c r="W38" s="7">
        <v>0</v>
      </c>
      <c r="X38" s="7">
        <v>0</v>
      </c>
      <c r="Y38" s="7">
        <v>0</v>
      </c>
      <c r="Z38" s="7">
        <v>0</v>
      </c>
      <c r="AA38" s="7">
        <v>0</v>
      </c>
      <c r="AB38" s="7">
        <v>0</v>
      </c>
      <c r="AC38" s="7">
        <v>0</v>
      </c>
      <c r="AD38" s="7">
        <v>0</v>
      </c>
      <c r="AE38" s="7">
        <v>0</v>
      </c>
      <c r="AF38" s="7">
        <v>0</v>
      </c>
      <c r="AG38" s="7">
        <v>0</v>
      </c>
      <c r="AH38" s="7">
        <v>0</v>
      </c>
      <c r="AI38" s="7">
        <v>0</v>
      </c>
      <c r="AK38" s="19">
        <f>+F38+G38+J38+M38+K38+N38+O38+P38+Q38+R38</f>
        <v>1484713</v>
      </c>
      <c r="AL38" s="18">
        <f>+D38+E38+U38+V38+H38+L38+I38+S38+X38+Y38+Z38+AA38+AB38+AC38+AD38+AE38+AF38+AG38</f>
        <v>1484713</v>
      </c>
      <c r="AM38" s="20">
        <f t="shared" si="0"/>
        <v>0</v>
      </c>
      <c r="AN38" s="23"/>
    </row>
    <row r="39" spans="1:40" ht="14.25">
      <c r="A39" s="113">
        <v>476</v>
      </c>
      <c r="B39" s="13">
        <v>476</v>
      </c>
      <c r="C39" s="100" t="s">
        <v>45</v>
      </c>
      <c r="D39" s="7">
        <v>4422011</v>
      </c>
      <c r="E39" s="7">
        <v>0</v>
      </c>
      <c r="F39" s="42">
        <f>+D39+E39+H39-J39+L39-M39-N39-O39-P39-Q39-R39+U39+V39+S39+X39+Z39+AF39+AD39+AA39+AG39+AC39</f>
        <v>3150511.19</v>
      </c>
      <c r="G39" s="42">
        <f>I39-K39+Y39+AB39</f>
        <v>0</v>
      </c>
      <c r="H39" s="7">
        <v>492226</v>
      </c>
      <c r="I39" s="7">
        <v>0</v>
      </c>
      <c r="J39" s="7">
        <v>1628318</v>
      </c>
      <c r="K39" s="7">
        <v>0</v>
      </c>
      <c r="L39" s="7">
        <v>0</v>
      </c>
      <c r="M39" s="7">
        <v>0</v>
      </c>
      <c r="N39" s="7">
        <v>112610.9</v>
      </c>
      <c r="O39" s="7">
        <v>0</v>
      </c>
      <c r="P39" s="7">
        <v>0</v>
      </c>
      <c r="Q39" s="7">
        <v>22796.91</v>
      </c>
      <c r="R39" s="7">
        <v>0</v>
      </c>
      <c r="S39" s="7">
        <v>0</v>
      </c>
      <c r="T39" s="41">
        <f>D39+E39</f>
        <v>4422011</v>
      </c>
      <c r="U39" s="7">
        <v>0</v>
      </c>
      <c r="V39" s="7">
        <v>0</v>
      </c>
      <c r="W39" s="7">
        <v>0</v>
      </c>
      <c r="X39" s="7">
        <v>0</v>
      </c>
      <c r="Y39" s="7">
        <v>0</v>
      </c>
      <c r="Z39" s="7">
        <v>0</v>
      </c>
      <c r="AA39" s="7">
        <v>0</v>
      </c>
      <c r="AB39" s="7">
        <v>0</v>
      </c>
      <c r="AC39" s="7">
        <v>0</v>
      </c>
      <c r="AD39" s="7">
        <v>0</v>
      </c>
      <c r="AE39" s="7">
        <v>0</v>
      </c>
      <c r="AF39" s="7">
        <v>0</v>
      </c>
      <c r="AG39" s="7">
        <v>0</v>
      </c>
      <c r="AH39" s="7">
        <v>0</v>
      </c>
      <c r="AI39" s="7">
        <v>0</v>
      </c>
      <c r="AK39" s="19">
        <f>+F39+G39+J39+M39+K39+N39+O39+P39+Q39+R39</f>
        <v>4914237</v>
      </c>
      <c r="AL39" s="18">
        <f>+D39+E39+U39+V39+H39+L39+I39+S39+X39+Y39+Z39+AA39+AB39+AC39+AD39+AE39+AF39+AG39</f>
        <v>4914237</v>
      </c>
      <c r="AM39" s="20">
        <f t="shared" si="0"/>
        <v>0</v>
      </c>
      <c r="AN39" s="23"/>
    </row>
    <row r="40" spans="1:40" ht="14.25">
      <c r="A40" s="112">
        <v>485</v>
      </c>
      <c r="B40" s="12">
        <v>485</v>
      </c>
      <c r="C40" s="100" t="s">
        <v>46</v>
      </c>
      <c r="D40" s="7">
        <v>1575787</v>
      </c>
      <c r="E40" s="7">
        <v>0</v>
      </c>
      <c r="F40" s="42">
        <f>+D40+E40+H40-J40+L40-M40-N40-O40-P40-Q40-R40+U40+V40+S40+X40+Z40+AF40+AD40+AA40+AG40+AC40</f>
        <v>1424280</v>
      </c>
      <c r="G40" s="42">
        <f>I40-K40+Y40+AB40</f>
        <v>0</v>
      </c>
      <c r="H40" s="7">
        <v>540912</v>
      </c>
      <c r="I40" s="7">
        <v>0</v>
      </c>
      <c r="J40" s="7">
        <v>682419</v>
      </c>
      <c r="K40" s="7">
        <v>0</v>
      </c>
      <c r="L40" s="7">
        <v>0</v>
      </c>
      <c r="M40" s="7">
        <v>0</v>
      </c>
      <c r="N40" s="7">
        <v>0</v>
      </c>
      <c r="O40" s="7">
        <v>0</v>
      </c>
      <c r="P40" s="7">
        <v>0</v>
      </c>
      <c r="Q40" s="7">
        <v>0</v>
      </c>
      <c r="R40" s="7">
        <v>10000</v>
      </c>
      <c r="S40" s="7">
        <v>0</v>
      </c>
      <c r="T40" s="41">
        <f>D40+E40</f>
        <v>1575787</v>
      </c>
      <c r="U40" s="7">
        <v>0</v>
      </c>
      <c r="V40" s="7">
        <v>0</v>
      </c>
      <c r="W40" s="7">
        <v>0</v>
      </c>
      <c r="X40" s="7">
        <v>0</v>
      </c>
      <c r="Y40" s="7">
        <v>0</v>
      </c>
      <c r="Z40" s="7">
        <v>0</v>
      </c>
      <c r="AA40" s="7">
        <v>0</v>
      </c>
      <c r="AB40" s="7">
        <v>0</v>
      </c>
      <c r="AC40" s="7">
        <v>0</v>
      </c>
      <c r="AD40" s="7">
        <v>0</v>
      </c>
      <c r="AE40" s="7">
        <v>0</v>
      </c>
      <c r="AF40" s="7">
        <v>0</v>
      </c>
      <c r="AG40" s="7">
        <v>0</v>
      </c>
      <c r="AH40" s="7">
        <v>0</v>
      </c>
      <c r="AI40" s="7">
        <v>0</v>
      </c>
      <c r="AK40" s="19">
        <f>+F40+G40+J40+M40+K40+N40+O40+P40+Q40+R40</f>
        <v>2116699</v>
      </c>
      <c r="AL40" s="18">
        <f>+D40+E40+U40+V40+H40+L40+I40+S40+X40+Y40+Z40+AA40+AB40+AC40+AD40+AE40+AF40+AG40</f>
        <v>2116699</v>
      </c>
      <c r="AM40" s="20">
        <f t="shared" si="0"/>
        <v>0</v>
      </c>
      <c r="AN40" s="23"/>
    </row>
    <row r="41" spans="1:40" ht="14.25">
      <c r="A41" s="112">
        <v>497</v>
      </c>
      <c r="B41" s="12">
        <v>497</v>
      </c>
      <c r="C41" s="100" t="s">
        <v>48</v>
      </c>
      <c r="D41" s="7">
        <v>3304966</v>
      </c>
      <c r="E41" s="7">
        <v>0</v>
      </c>
      <c r="F41" s="42">
        <f>+D41+E41+H41-J41+L41-M41-N41-O41-P41-Q41-R41+U41+V41+S41+X41+Z41+AF41+AD41+AA41+AG41+AC41</f>
        <v>3450666.63</v>
      </c>
      <c r="G41" s="42">
        <f>I41-K41+Y41+AB41</f>
        <v>0</v>
      </c>
      <c r="H41" s="7">
        <v>996326</v>
      </c>
      <c r="I41" s="7">
        <v>0</v>
      </c>
      <c r="J41" s="7">
        <v>704741</v>
      </c>
      <c r="K41" s="7">
        <v>0</v>
      </c>
      <c r="L41" s="7">
        <v>0</v>
      </c>
      <c r="M41" s="7">
        <v>0</v>
      </c>
      <c r="N41" s="7">
        <v>125209.4</v>
      </c>
      <c r="O41" s="7">
        <v>13076</v>
      </c>
      <c r="P41" s="7">
        <v>0</v>
      </c>
      <c r="Q41" s="7">
        <v>7598.97</v>
      </c>
      <c r="R41" s="7">
        <v>0</v>
      </c>
      <c r="S41" s="7">
        <v>0</v>
      </c>
      <c r="T41" s="41">
        <f>D41+E41</f>
        <v>3304966</v>
      </c>
      <c r="U41" s="7">
        <v>0</v>
      </c>
      <c r="V41" s="7">
        <v>0</v>
      </c>
      <c r="W41" s="7">
        <v>0</v>
      </c>
      <c r="X41" s="7">
        <v>0</v>
      </c>
      <c r="Y41" s="7">
        <v>0</v>
      </c>
      <c r="Z41" s="7">
        <v>0</v>
      </c>
      <c r="AA41" s="7">
        <v>0</v>
      </c>
      <c r="AB41" s="7">
        <v>0</v>
      </c>
      <c r="AC41" s="7">
        <v>0</v>
      </c>
      <c r="AD41" s="7">
        <v>0</v>
      </c>
      <c r="AE41" s="7">
        <v>0</v>
      </c>
      <c r="AF41" s="7">
        <v>0</v>
      </c>
      <c r="AG41" s="7">
        <v>0</v>
      </c>
      <c r="AH41" s="7">
        <v>0</v>
      </c>
      <c r="AI41" s="7">
        <v>0</v>
      </c>
      <c r="AK41" s="19">
        <f>+F41+G41+J41+M41+K41+N41+O41+P41+Q41+R41</f>
        <v>4301292</v>
      </c>
      <c r="AL41" s="18">
        <f>+D41+E41+U41+V41+H41+L41+I41+S41+X41+Y41+Z41+AA41+AB41+AC41+AD41+AE41+AF41+AG41</f>
        <v>4301292</v>
      </c>
      <c r="AM41" s="20">
        <f t="shared" si="0"/>
        <v>0</v>
      </c>
      <c r="AN41" s="23"/>
    </row>
    <row r="42" spans="1:40" ht="14.25">
      <c r="A42" s="112">
        <v>602</v>
      </c>
      <c r="B42" s="12">
        <v>602</v>
      </c>
      <c r="C42" s="100" t="s">
        <v>49</v>
      </c>
      <c r="D42" s="7">
        <v>1630059</v>
      </c>
      <c r="E42" s="7">
        <v>0</v>
      </c>
      <c r="F42" s="42">
        <f>+D42+E42+H42-J42+L42-M42-N42-O42-P42-Q42-R42+U42+V42+S42+X42+Z42+AF42+AD42+AA42+AG42+AC42</f>
        <v>1312961</v>
      </c>
      <c r="G42" s="42">
        <f>I42-K42+Y42+AB42</f>
        <v>0</v>
      </c>
      <c r="H42" s="7">
        <v>904480</v>
      </c>
      <c r="I42" s="7">
        <v>0</v>
      </c>
      <c r="J42" s="7">
        <v>780624</v>
      </c>
      <c r="K42" s="7">
        <v>0</v>
      </c>
      <c r="L42" s="7">
        <v>0</v>
      </c>
      <c r="M42" s="7">
        <v>0</v>
      </c>
      <c r="N42" s="7">
        <v>319162</v>
      </c>
      <c r="O42" s="7">
        <v>101792</v>
      </c>
      <c r="P42" s="7">
        <v>0</v>
      </c>
      <c r="Q42" s="7">
        <v>0</v>
      </c>
      <c r="R42" s="7">
        <v>20000</v>
      </c>
      <c r="S42" s="7">
        <v>0</v>
      </c>
      <c r="T42" s="41">
        <f>D42+E42</f>
        <v>1630059</v>
      </c>
      <c r="U42" s="7">
        <v>0</v>
      </c>
      <c r="V42" s="7">
        <v>0</v>
      </c>
      <c r="W42" s="7">
        <v>0</v>
      </c>
      <c r="X42" s="7">
        <v>0</v>
      </c>
      <c r="Y42" s="7">
        <v>0</v>
      </c>
      <c r="Z42" s="7">
        <v>0</v>
      </c>
      <c r="AA42" s="7">
        <v>0</v>
      </c>
      <c r="AB42" s="7">
        <v>0</v>
      </c>
      <c r="AC42" s="7">
        <v>0</v>
      </c>
      <c r="AD42" s="7">
        <v>0</v>
      </c>
      <c r="AE42" s="7">
        <v>0</v>
      </c>
      <c r="AF42" s="7">
        <v>0</v>
      </c>
      <c r="AG42" s="7">
        <v>0</v>
      </c>
      <c r="AH42" s="7">
        <v>0</v>
      </c>
      <c r="AI42" s="7">
        <v>0</v>
      </c>
      <c r="AK42" s="19">
        <f>+F42+G42+J42+M42+K42+N42+O42+P42+Q42+R42</f>
        <v>2534539</v>
      </c>
      <c r="AL42" s="18">
        <f>+D42+E42+U42+V42+H42+L42+I42+S42+X42+Y42+Z42+AA42+AB42+AC42+AD42+AE42+AF42+AG42</f>
        <v>2534539</v>
      </c>
      <c r="AM42" s="20">
        <f t="shared" si="0"/>
        <v>0</v>
      </c>
      <c r="AN42" s="23"/>
    </row>
    <row r="43" spans="1:40" ht="14.25">
      <c r="A43" s="112">
        <v>609</v>
      </c>
      <c r="B43" s="12">
        <v>609</v>
      </c>
      <c r="C43" s="100" t="s">
        <v>50</v>
      </c>
      <c r="D43" s="7">
        <v>2269773</v>
      </c>
      <c r="E43" s="7">
        <v>0</v>
      </c>
      <c r="F43" s="42">
        <f>+D43+E43+H43-J43+L43-M43-N43-O43-P43-Q43-R43+U43+V43+S43+X43+Z43+AF43+AD43+AA43+AG43+AC43</f>
        <v>1599281.03</v>
      </c>
      <c r="G43" s="42">
        <f>I43-K43+Y43+AB43</f>
        <v>-30000</v>
      </c>
      <c r="H43" s="7">
        <v>439704</v>
      </c>
      <c r="I43" s="7">
        <v>0</v>
      </c>
      <c r="J43" s="7">
        <v>994181</v>
      </c>
      <c r="K43" s="7">
        <v>30000</v>
      </c>
      <c r="L43" s="7">
        <v>0</v>
      </c>
      <c r="M43" s="7">
        <v>0</v>
      </c>
      <c r="N43" s="7">
        <v>84636</v>
      </c>
      <c r="O43" s="7">
        <v>0</v>
      </c>
      <c r="P43" s="7">
        <v>0</v>
      </c>
      <c r="Q43" s="7">
        <v>7598.97</v>
      </c>
      <c r="R43" s="7">
        <v>23780</v>
      </c>
      <c r="S43" s="7">
        <v>0</v>
      </c>
      <c r="T43" s="41">
        <f>D43+E43</f>
        <v>2269773</v>
      </c>
      <c r="U43" s="7">
        <v>0</v>
      </c>
      <c r="V43" s="7">
        <v>0</v>
      </c>
      <c r="W43" s="7">
        <v>0</v>
      </c>
      <c r="X43" s="7">
        <v>0</v>
      </c>
      <c r="Y43" s="7">
        <v>0</v>
      </c>
      <c r="Z43" s="7">
        <v>0</v>
      </c>
      <c r="AA43" s="7">
        <v>0</v>
      </c>
      <c r="AB43" s="7">
        <v>0</v>
      </c>
      <c r="AC43" s="7">
        <v>0</v>
      </c>
      <c r="AD43" s="7">
        <v>0</v>
      </c>
      <c r="AE43" s="7">
        <v>0</v>
      </c>
      <c r="AF43" s="7">
        <v>0</v>
      </c>
      <c r="AG43" s="7">
        <v>0</v>
      </c>
      <c r="AH43" s="7">
        <v>0</v>
      </c>
      <c r="AI43" s="7">
        <v>0</v>
      </c>
      <c r="AK43" s="19">
        <f>+F43+G43+J43+M43+K43+N43+O43+P43+Q43+R43</f>
        <v>2709477.0000000005</v>
      </c>
      <c r="AL43" s="18">
        <f>+D43+E43+U43+V43+H43+L43+I43+S43+X43+Y43+Z43+AA43+AB43+AC43+AD43+AE43+AF43+AG43</f>
        <v>2709477</v>
      </c>
      <c r="AM43" s="20">
        <f t="shared" si="0"/>
        <v>0</v>
      </c>
      <c r="AN43" s="23"/>
    </row>
    <row r="44" spans="1:40" ht="14.25">
      <c r="A44" s="112">
        <v>623</v>
      </c>
      <c r="B44" s="12">
        <v>623</v>
      </c>
      <c r="C44" s="100" t="s">
        <v>52</v>
      </c>
      <c r="D44" s="7">
        <v>1113552</v>
      </c>
      <c r="E44" s="7">
        <v>0</v>
      </c>
      <c r="F44" s="42">
        <f>+D44+E44+H44-J44+L44-M44-N44-O44-P44-Q44-R44+U44+V44+S44+X44+Z44+AF44+AD44+AA44+AG44+AC44</f>
        <v>503404</v>
      </c>
      <c r="G44" s="42">
        <f>I44-K44+Y44+AB44</f>
        <v>0</v>
      </c>
      <c r="H44" s="7">
        <v>247458</v>
      </c>
      <c r="I44" s="7">
        <v>0</v>
      </c>
      <c r="J44" s="7">
        <v>840808</v>
      </c>
      <c r="K44" s="7">
        <v>0</v>
      </c>
      <c r="L44" s="7">
        <v>0</v>
      </c>
      <c r="M44" s="7">
        <v>0</v>
      </c>
      <c r="N44" s="7">
        <v>16798</v>
      </c>
      <c r="O44" s="7">
        <v>0</v>
      </c>
      <c r="P44" s="7">
        <v>0</v>
      </c>
      <c r="Q44" s="7">
        <v>0</v>
      </c>
      <c r="R44" s="7">
        <v>0</v>
      </c>
      <c r="S44" s="7">
        <v>0</v>
      </c>
      <c r="T44" s="41">
        <f>D44+E44</f>
        <v>1113552</v>
      </c>
      <c r="U44" s="7">
        <v>0</v>
      </c>
      <c r="V44" s="7">
        <v>0</v>
      </c>
      <c r="W44" s="7">
        <v>0</v>
      </c>
      <c r="X44" s="7">
        <v>0</v>
      </c>
      <c r="Y44" s="7">
        <v>0</v>
      </c>
      <c r="Z44" s="7">
        <v>0</v>
      </c>
      <c r="AA44" s="7">
        <v>0</v>
      </c>
      <c r="AB44" s="7">
        <v>0</v>
      </c>
      <c r="AC44" s="7">
        <v>0</v>
      </c>
      <c r="AD44" s="7">
        <v>0</v>
      </c>
      <c r="AE44" s="7">
        <v>0</v>
      </c>
      <c r="AF44" s="7">
        <v>0</v>
      </c>
      <c r="AG44" s="7">
        <v>0</v>
      </c>
      <c r="AH44" s="7">
        <v>0</v>
      </c>
      <c r="AI44" s="7">
        <v>0</v>
      </c>
      <c r="AK44" s="19">
        <f>+F44+G44+J44+M44+K44+N44+O44+P44+Q44+R44</f>
        <v>1361010</v>
      </c>
      <c r="AL44" s="18">
        <f>+D44+E44+U44+V44+H44+L44+I44+S44+X44+Y44+Z44+AA44+AB44+AC44+AD44+AE44+AF44+AG44</f>
        <v>1361010</v>
      </c>
      <c r="AM44" s="20">
        <f t="shared" si="0"/>
        <v>0</v>
      </c>
      <c r="AN44" s="23"/>
    </row>
    <row r="45" spans="1:40" ht="14.25">
      <c r="A45" s="112">
        <v>637</v>
      </c>
      <c r="B45" s="12">
        <v>637</v>
      </c>
      <c r="C45" s="100" t="s">
        <v>53</v>
      </c>
      <c r="D45" s="7">
        <v>2016639</v>
      </c>
      <c r="E45" s="7">
        <v>0</v>
      </c>
      <c r="F45" s="42">
        <f>+D45+E45+H45-J45+L45-M45-N45-O45-P45-Q45-R45+U45+V45+S45+X45+Z45+AF45+AD45+AA45+AG45+AC45</f>
        <v>1592364</v>
      </c>
      <c r="G45" s="42">
        <f>I45-K45+Y45+AB45</f>
        <v>0</v>
      </c>
      <c r="H45" s="7">
        <v>549542</v>
      </c>
      <c r="I45" s="7">
        <v>0</v>
      </c>
      <c r="J45" s="7">
        <v>948620</v>
      </c>
      <c r="K45" s="7">
        <v>0</v>
      </c>
      <c r="L45" s="7">
        <v>0</v>
      </c>
      <c r="M45" s="7">
        <v>0</v>
      </c>
      <c r="N45" s="7">
        <v>25197</v>
      </c>
      <c r="O45" s="7">
        <v>0</v>
      </c>
      <c r="P45" s="7">
        <v>0</v>
      </c>
      <c r="Q45" s="7">
        <v>0</v>
      </c>
      <c r="R45" s="7">
        <v>0</v>
      </c>
      <c r="S45" s="7">
        <v>0</v>
      </c>
      <c r="T45" s="41">
        <f>D45+E45</f>
        <v>2016639</v>
      </c>
      <c r="U45" s="7">
        <v>0</v>
      </c>
      <c r="V45" s="7">
        <v>0</v>
      </c>
      <c r="W45" s="7">
        <v>0</v>
      </c>
      <c r="X45" s="7">
        <v>0</v>
      </c>
      <c r="Y45" s="7">
        <v>0</v>
      </c>
      <c r="Z45" s="7">
        <v>0</v>
      </c>
      <c r="AA45" s="7">
        <v>0</v>
      </c>
      <c r="AB45" s="7">
        <v>0</v>
      </c>
      <c r="AC45" s="7">
        <v>0</v>
      </c>
      <c r="AD45" s="7">
        <v>0</v>
      </c>
      <c r="AE45" s="7">
        <v>0</v>
      </c>
      <c r="AF45" s="7">
        <v>0</v>
      </c>
      <c r="AG45" s="7">
        <v>0</v>
      </c>
      <c r="AH45" s="7">
        <v>0</v>
      </c>
      <c r="AI45" s="7">
        <v>0</v>
      </c>
      <c r="AK45" s="19">
        <f>+F45+G45+J45+M45+K45+N45+O45+P45+Q45+R45</f>
        <v>2566181</v>
      </c>
      <c r="AL45" s="18">
        <f>+D45+E45+U45+V45+H45+L45+I45+S45+X45+Y45+Z45+AA45+AB45+AC45+AD45+AE45+AF45+AG45</f>
        <v>2566181</v>
      </c>
      <c r="AM45" s="20">
        <f t="shared" si="0"/>
        <v>0</v>
      </c>
      <c r="AN45" s="23"/>
    </row>
    <row r="46" spans="1:40" ht="14.25">
      <c r="A46" s="112">
        <v>657</v>
      </c>
      <c r="B46" s="12">
        <v>657</v>
      </c>
      <c r="C46" s="129" t="s">
        <v>54</v>
      </c>
      <c r="D46" s="7">
        <v>142815</v>
      </c>
      <c r="E46" s="7">
        <v>0</v>
      </c>
      <c r="F46" s="42">
        <f>+D46+E46+H46-J46+L46-M46-N46-O46-P46-Q46-R46+U46+V46+S46+X46+Z46+AF46+AD46+AA46+AG46+AC46</f>
        <v>484955</v>
      </c>
      <c r="G46" s="42">
        <f>I46-K46+Y46+AB46</f>
        <v>0</v>
      </c>
      <c r="H46" s="7">
        <v>602317</v>
      </c>
      <c r="I46" s="7">
        <v>0</v>
      </c>
      <c r="J46" s="7">
        <v>250164</v>
      </c>
      <c r="K46" s="7">
        <v>0</v>
      </c>
      <c r="L46" s="7">
        <v>0</v>
      </c>
      <c r="M46" s="7">
        <v>0</v>
      </c>
      <c r="N46" s="7">
        <v>0</v>
      </c>
      <c r="O46" s="7">
        <v>0</v>
      </c>
      <c r="P46" s="7">
        <v>0</v>
      </c>
      <c r="Q46" s="7">
        <v>0</v>
      </c>
      <c r="R46" s="7">
        <v>10013</v>
      </c>
      <c r="S46" s="7">
        <v>0</v>
      </c>
      <c r="T46" s="41">
        <f>D46+E46</f>
        <v>142815</v>
      </c>
      <c r="U46" s="7">
        <v>0</v>
      </c>
      <c r="V46" s="7">
        <v>0</v>
      </c>
      <c r="W46" s="7">
        <v>0</v>
      </c>
      <c r="X46" s="7">
        <v>0</v>
      </c>
      <c r="Y46" s="7">
        <v>0</v>
      </c>
      <c r="Z46" s="7">
        <v>0</v>
      </c>
      <c r="AA46" s="7">
        <v>0</v>
      </c>
      <c r="AB46" s="7">
        <v>0</v>
      </c>
      <c r="AC46" s="7">
        <v>0</v>
      </c>
      <c r="AD46" s="7">
        <v>0</v>
      </c>
      <c r="AE46" s="7">
        <v>0</v>
      </c>
      <c r="AF46" s="7">
        <v>0</v>
      </c>
      <c r="AG46" s="7">
        <v>0</v>
      </c>
      <c r="AH46" s="7">
        <v>0</v>
      </c>
      <c r="AI46" s="7">
        <v>0</v>
      </c>
      <c r="AK46" s="19">
        <f>+F46+G46+J46+M46+K46+N46+O46+P46+Q46+R46</f>
        <v>745132</v>
      </c>
      <c r="AL46" s="18">
        <f>+D46+E46+U46+V46+H46+L46+I46+S46+X46+Y46+Z46+AA46+AB46+AC46+AD46+AE46+AF46+AG46</f>
        <v>745132</v>
      </c>
      <c r="AM46" s="20">
        <f t="shared" si="0"/>
        <v>0</v>
      </c>
      <c r="AN46" s="23"/>
    </row>
    <row r="47" spans="1:40" ht="14.25">
      <c r="A47" s="112">
        <v>658</v>
      </c>
      <c r="B47" s="12">
        <v>658</v>
      </c>
      <c r="C47" s="100" t="s">
        <v>55</v>
      </c>
      <c r="D47" s="7">
        <v>2471775</v>
      </c>
      <c r="E47" s="7">
        <v>0</v>
      </c>
      <c r="F47" s="42">
        <f>+D47+E47+H47-J47+L47-M47-N47-O47-P47-Q47-R47+U47+V47+S47+X47+Z47+AF47+AD47+AA47+AG47+AC47</f>
        <v>2785110.5</v>
      </c>
      <c r="G47" s="42">
        <f>I47-K47+Y47+AB47</f>
        <v>0</v>
      </c>
      <c r="H47" s="7">
        <v>1006822</v>
      </c>
      <c r="I47" s="7">
        <v>0</v>
      </c>
      <c r="J47" s="7">
        <v>454334</v>
      </c>
      <c r="K47" s="7">
        <v>0</v>
      </c>
      <c r="L47" s="7">
        <v>16448</v>
      </c>
      <c r="M47" s="7">
        <v>0</v>
      </c>
      <c r="N47" s="7">
        <v>249062.5</v>
      </c>
      <c r="O47" s="7">
        <v>6538</v>
      </c>
      <c r="P47" s="7">
        <v>0</v>
      </c>
      <c r="Q47" s="7">
        <v>0</v>
      </c>
      <c r="R47" s="7">
        <v>0</v>
      </c>
      <c r="S47" s="7">
        <v>0</v>
      </c>
      <c r="T47" s="41">
        <f>D47+E47</f>
        <v>2471775</v>
      </c>
      <c r="U47" s="7">
        <v>0</v>
      </c>
      <c r="V47" s="7">
        <v>0</v>
      </c>
      <c r="W47" s="7">
        <v>0</v>
      </c>
      <c r="X47" s="7">
        <v>0</v>
      </c>
      <c r="Y47" s="7">
        <v>0</v>
      </c>
      <c r="Z47" s="7">
        <v>0</v>
      </c>
      <c r="AA47" s="7">
        <v>0</v>
      </c>
      <c r="AB47" s="7">
        <v>0</v>
      </c>
      <c r="AC47" s="7">
        <v>0</v>
      </c>
      <c r="AD47" s="7">
        <v>0</v>
      </c>
      <c r="AE47" s="7">
        <v>0</v>
      </c>
      <c r="AF47" s="7">
        <v>0</v>
      </c>
      <c r="AG47" s="7">
        <v>0</v>
      </c>
      <c r="AH47" s="7">
        <v>0</v>
      </c>
      <c r="AI47" s="7">
        <v>0</v>
      </c>
      <c r="AK47" s="19">
        <f>+F47+G47+J47+M47+K47+N47+O47+P47+Q47+R47</f>
        <v>3495045</v>
      </c>
      <c r="AL47" s="18">
        <f>+D47+E47+U47+V47+H47+L47+I47+S47+X47+Y47+Z47+AA47+AB47+AC47+AD47+AE47+AF47+AG47</f>
        <v>3495045</v>
      </c>
      <c r="AM47" s="20">
        <f t="shared" si="0"/>
        <v>0</v>
      </c>
      <c r="AN47" s="23"/>
    </row>
    <row r="48" spans="1:40" ht="14.25">
      <c r="A48" s="112">
        <v>665</v>
      </c>
      <c r="B48" s="12">
        <v>665</v>
      </c>
      <c r="C48" s="100" t="s">
        <v>56</v>
      </c>
      <c r="D48" s="7">
        <v>1465730</v>
      </c>
      <c r="E48" s="7">
        <v>0</v>
      </c>
      <c r="F48" s="42">
        <f>+D48+E48+H48-J48+L48-M48-N48-O48-P48-Q48-R48+U48+V48+S48+X48+Z48+AF48+AD48+AA48+AG48+AC48</f>
        <v>2151770</v>
      </c>
      <c r="G48" s="42">
        <f>I48-K48+Y48+AB48</f>
        <v>13952</v>
      </c>
      <c r="H48" s="7">
        <v>1057326</v>
      </c>
      <c r="I48" s="7">
        <v>13952</v>
      </c>
      <c r="J48" s="7">
        <v>371286</v>
      </c>
      <c r="K48" s="7">
        <v>0</v>
      </c>
      <c r="L48" s="7">
        <v>0</v>
      </c>
      <c r="M48" s="7">
        <v>0</v>
      </c>
      <c r="N48" s="7">
        <v>0</v>
      </c>
      <c r="O48" s="7">
        <v>0</v>
      </c>
      <c r="P48" s="7">
        <v>0</v>
      </c>
      <c r="Q48" s="7">
        <v>0</v>
      </c>
      <c r="R48" s="7">
        <v>0</v>
      </c>
      <c r="S48" s="7">
        <v>0</v>
      </c>
      <c r="T48" s="41">
        <f>D48+E48</f>
        <v>1465730</v>
      </c>
      <c r="U48" s="7">
        <v>0</v>
      </c>
      <c r="V48" s="7">
        <v>0</v>
      </c>
      <c r="W48" s="7">
        <v>0</v>
      </c>
      <c r="X48" s="7">
        <v>0</v>
      </c>
      <c r="Y48" s="7">
        <v>0</v>
      </c>
      <c r="Z48" s="7">
        <v>0</v>
      </c>
      <c r="AA48" s="7">
        <v>0</v>
      </c>
      <c r="AB48" s="7">
        <v>0</v>
      </c>
      <c r="AC48" s="7">
        <v>0</v>
      </c>
      <c r="AD48" s="7">
        <v>0</v>
      </c>
      <c r="AE48" s="7">
        <v>0</v>
      </c>
      <c r="AF48" s="7">
        <v>0</v>
      </c>
      <c r="AG48" s="7">
        <v>0</v>
      </c>
      <c r="AH48" s="7">
        <v>0</v>
      </c>
      <c r="AI48" s="7">
        <v>0</v>
      </c>
      <c r="AK48" s="19">
        <f>+F48+G48+J48+M48+K48+N48+O48+P48+Q48+R48</f>
        <v>2537008</v>
      </c>
      <c r="AL48" s="18">
        <f>+D48+E48+U48+V48+H48+L48+I48+S48+X48+Y48+Z48+AA48+AB48+AC48+AD48+AE48+AF48+AG48</f>
        <v>2537008</v>
      </c>
      <c r="AM48" s="20">
        <f t="shared" si="0"/>
        <v>0</v>
      </c>
      <c r="AN48" s="23"/>
    </row>
    <row r="49" spans="1:40" ht="14.25">
      <c r="A49" s="112">
        <v>700</v>
      </c>
      <c r="B49" s="12">
        <v>700</v>
      </c>
      <c r="C49" s="100" t="s">
        <v>57</v>
      </c>
      <c r="D49" s="7">
        <v>2590223</v>
      </c>
      <c r="E49" s="7">
        <v>0</v>
      </c>
      <c r="F49" s="42">
        <f>+D49+E49+H49-J49+L49-M49-N49-O49-P49-Q49-R49+U49+V49+S49+X49+Z49+AF49+AD49+AA49+AG49+AC49</f>
        <v>2503993</v>
      </c>
      <c r="G49" s="42">
        <f>I49-K49+Y49+AB49</f>
        <v>0</v>
      </c>
      <c r="H49" s="7">
        <v>804005</v>
      </c>
      <c r="I49" s="7">
        <v>0</v>
      </c>
      <c r="J49" s="7">
        <v>890235</v>
      </c>
      <c r="K49" s="7">
        <v>0</v>
      </c>
      <c r="L49" s="7">
        <v>0</v>
      </c>
      <c r="M49" s="7">
        <v>0</v>
      </c>
      <c r="N49" s="7">
        <v>0</v>
      </c>
      <c r="O49" s="7">
        <v>0</v>
      </c>
      <c r="P49" s="7">
        <v>0</v>
      </c>
      <c r="Q49" s="7">
        <v>0</v>
      </c>
      <c r="R49" s="7">
        <v>0</v>
      </c>
      <c r="S49" s="7">
        <v>0</v>
      </c>
      <c r="T49" s="41">
        <f>D49+E49</f>
        <v>2590223</v>
      </c>
      <c r="U49" s="7">
        <v>0</v>
      </c>
      <c r="V49" s="7">
        <v>0</v>
      </c>
      <c r="W49" s="7">
        <v>0</v>
      </c>
      <c r="X49" s="7">
        <v>0</v>
      </c>
      <c r="Y49" s="7">
        <v>0</v>
      </c>
      <c r="Z49" s="7">
        <v>0</v>
      </c>
      <c r="AA49" s="7">
        <v>0</v>
      </c>
      <c r="AB49" s="7">
        <v>0</v>
      </c>
      <c r="AC49" s="7">
        <v>0</v>
      </c>
      <c r="AD49" s="7">
        <v>0</v>
      </c>
      <c r="AE49" s="7">
        <v>0</v>
      </c>
      <c r="AF49" s="7">
        <v>0</v>
      </c>
      <c r="AG49" s="7">
        <v>0</v>
      </c>
      <c r="AH49" s="7">
        <v>0</v>
      </c>
      <c r="AI49" s="7">
        <v>0</v>
      </c>
      <c r="AK49" s="19">
        <f>+F49+G49+J49+M49+K49+N49+O49+P49+Q49+R49</f>
        <v>3394228</v>
      </c>
      <c r="AL49" s="18">
        <f>+D49+E49+U49+V49+H49+L49+I49+S49+X49+Y49+Z49+AA49+AB49+AC49+AD49+AE49+AF49+AG49</f>
        <v>3394228</v>
      </c>
      <c r="AM49" s="20">
        <f t="shared" si="0"/>
        <v>0</v>
      </c>
      <c r="AN49" s="23"/>
    </row>
    <row r="50" spans="1:40" ht="14.25">
      <c r="A50" s="112">
        <v>721</v>
      </c>
      <c r="B50" s="12">
        <v>721</v>
      </c>
      <c r="C50" s="100" t="s">
        <v>59</v>
      </c>
      <c r="D50" s="7">
        <v>4752981</v>
      </c>
      <c r="E50" s="7">
        <v>0</v>
      </c>
      <c r="F50" s="42">
        <f>+D50+E50+H50-J50+L50-M50-N50-O50-P50-Q50-R50+U50+V50+S50+X50+Z50+AF50+AD50+AA50+AG50+AC50</f>
        <v>2623472.43</v>
      </c>
      <c r="G50" s="42">
        <f>I50-K50+Y50+AB50</f>
        <v>0</v>
      </c>
      <c r="H50" s="7">
        <v>458595</v>
      </c>
      <c r="I50" s="7">
        <v>0</v>
      </c>
      <c r="J50" s="7">
        <v>1932280</v>
      </c>
      <c r="K50" s="7">
        <v>0</v>
      </c>
      <c r="L50" s="7">
        <v>45507</v>
      </c>
      <c r="M50" s="7">
        <v>8224</v>
      </c>
      <c r="N50" s="7">
        <v>680030.57</v>
      </c>
      <c r="O50" s="7">
        <v>13076</v>
      </c>
      <c r="P50" s="7">
        <v>0</v>
      </c>
      <c r="Q50" s="7">
        <v>0</v>
      </c>
      <c r="R50" s="7">
        <v>0</v>
      </c>
      <c r="S50" s="7">
        <v>0</v>
      </c>
      <c r="T50" s="41">
        <f>D50+E50</f>
        <v>4752981</v>
      </c>
      <c r="U50" s="7">
        <v>0</v>
      </c>
      <c r="V50" s="7">
        <v>0</v>
      </c>
      <c r="W50" s="7">
        <v>0</v>
      </c>
      <c r="X50" s="7">
        <v>0</v>
      </c>
      <c r="Y50" s="7">
        <v>0</v>
      </c>
      <c r="Z50" s="7">
        <v>0</v>
      </c>
      <c r="AA50" s="7">
        <v>0</v>
      </c>
      <c r="AB50" s="7">
        <v>0</v>
      </c>
      <c r="AC50" s="7">
        <v>0</v>
      </c>
      <c r="AD50" s="7">
        <v>0</v>
      </c>
      <c r="AE50" s="7">
        <v>0</v>
      </c>
      <c r="AF50" s="7">
        <v>0</v>
      </c>
      <c r="AG50" s="7">
        <v>0</v>
      </c>
      <c r="AH50" s="7">
        <v>0</v>
      </c>
      <c r="AI50" s="7">
        <v>0</v>
      </c>
      <c r="AK50" s="19">
        <f>+F50+G50+J50+M50+K50+N50+O50+P50+Q50+R50</f>
        <v>5257083</v>
      </c>
      <c r="AL50" s="18">
        <f>+D50+E50+U50+V50+H50+L50+I50+S50+X50+Y50+Z50+AA50+AB50+AC50+AD50+AE50+AF50+AG50</f>
        <v>5257083</v>
      </c>
      <c r="AM50" s="20">
        <f t="shared" si="0"/>
        <v>0</v>
      </c>
      <c r="AN50" s="23"/>
    </row>
    <row r="51" spans="1:40" ht="14.25">
      <c r="A51" s="112">
        <v>735</v>
      </c>
      <c r="B51" s="12">
        <v>735</v>
      </c>
      <c r="C51" s="100" t="s">
        <v>60</v>
      </c>
      <c r="D51" s="7">
        <v>1073116</v>
      </c>
      <c r="E51" s="7">
        <v>0</v>
      </c>
      <c r="F51" s="42">
        <f>+D51+E51+H51-J51+L51-M51-N51-O51-P51-Q51-R51+U51+V51+S51+X51+Z51+AF51+AD51+AA51+AG51+AC51</f>
        <v>449046.03</v>
      </c>
      <c r="G51" s="42">
        <f>I51-K51+Y51+AB51</f>
        <v>0</v>
      </c>
      <c r="H51" s="7">
        <v>460336</v>
      </c>
      <c r="I51" s="7">
        <v>0</v>
      </c>
      <c r="J51" s="7">
        <v>1033947</v>
      </c>
      <c r="K51" s="7">
        <v>0</v>
      </c>
      <c r="L51" s="7">
        <v>0</v>
      </c>
      <c r="M51" s="7">
        <v>0</v>
      </c>
      <c r="N51" s="7">
        <v>33596</v>
      </c>
      <c r="O51" s="7">
        <v>0</v>
      </c>
      <c r="P51" s="7">
        <v>9264</v>
      </c>
      <c r="Q51" s="7">
        <v>7598.97</v>
      </c>
      <c r="R51" s="7">
        <v>0</v>
      </c>
      <c r="S51" s="7">
        <v>0</v>
      </c>
      <c r="T51" s="41">
        <f>D51+E51</f>
        <v>1073116</v>
      </c>
      <c r="U51" s="7">
        <v>0</v>
      </c>
      <c r="V51" s="7">
        <v>0</v>
      </c>
      <c r="W51" s="7">
        <v>0</v>
      </c>
      <c r="X51" s="7">
        <v>0</v>
      </c>
      <c r="Y51" s="7">
        <v>0</v>
      </c>
      <c r="Z51" s="7">
        <v>0</v>
      </c>
      <c r="AA51" s="7">
        <v>0</v>
      </c>
      <c r="AB51" s="7">
        <v>0</v>
      </c>
      <c r="AC51" s="7">
        <v>0</v>
      </c>
      <c r="AD51" s="7">
        <v>0</v>
      </c>
      <c r="AE51" s="7">
        <v>0</v>
      </c>
      <c r="AF51" s="7">
        <v>0</v>
      </c>
      <c r="AG51" s="7">
        <v>0</v>
      </c>
      <c r="AH51" s="7">
        <v>0</v>
      </c>
      <c r="AI51" s="7">
        <v>0</v>
      </c>
      <c r="AK51" s="19">
        <f>+F51+G51+J51+M51+K51+N51+O51+P51+Q51+R51</f>
        <v>1533452</v>
      </c>
      <c r="AL51" s="18">
        <f>+D51+E51+U51+V51+H51+L51+I51+S51+X51+Y51+Z51+AA51+AB51+AC51+AD51+AE51+AF51+AG51</f>
        <v>1533452</v>
      </c>
      <c r="AM51" s="20">
        <f t="shared" si="0"/>
        <v>0</v>
      </c>
      <c r="AN51" s="23"/>
    </row>
    <row r="52" spans="1:40" ht="14.25">
      <c r="A52" s="112">
        <v>777</v>
      </c>
      <c r="B52" s="12">
        <v>777</v>
      </c>
      <c r="C52" s="100" t="s">
        <v>61</v>
      </c>
      <c r="D52" s="7">
        <v>6644256</v>
      </c>
      <c r="E52" s="7">
        <v>0</v>
      </c>
      <c r="F52" s="42">
        <f>+D52+E52+H52-J52+L52-M52-N52-O52-P52-Q52-R52+U52+V52+S52+X52+Z52+AF52+AD52+AA52+AG52+AC52</f>
        <v>2712046.5</v>
      </c>
      <c r="G52" s="42">
        <f>I52-K52+Y52+AB52</f>
        <v>-73853</v>
      </c>
      <c r="H52" s="7">
        <v>946769</v>
      </c>
      <c r="I52" s="7">
        <v>0</v>
      </c>
      <c r="J52" s="7">
        <v>3553307</v>
      </c>
      <c r="K52" s="7">
        <v>73853</v>
      </c>
      <c r="L52" s="7">
        <v>0</v>
      </c>
      <c r="M52" s="7">
        <v>0</v>
      </c>
      <c r="N52" s="7">
        <v>1223990.5</v>
      </c>
      <c r="O52" s="7">
        <v>6538</v>
      </c>
      <c r="P52" s="7">
        <v>9264</v>
      </c>
      <c r="Q52" s="7">
        <v>0</v>
      </c>
      <c r="R52" s="7">
        <v>85879</v>
      </c>
      <c r="S52" s="7">
        <v>0</v>
      </c>
      <c r="T52" s="41">
        <f>D52+E52</f>
        <v>6644256</v>
      </c>
      <c r="U52" s="7">
        <v>0</v>
      </c>
      <c r="V52" s="7">
        <v>0</v>
      </c>
      <c r="W52" s="7">
        <v>0</v>
      </c>
      <c r="X52" s="7">
        <v>0</v>
      </c>
      <c r="Y52" s="7">
        <v>0</v>
      </c>
      <c r="Z52" s="7">
        <v>0</v>
      </c>
      <c r="AA52" s="7">
        <v>0</v>
      </c>
      <c r="AB52" s="7">
        <v>0</v>
      </c>
      <c r="AC52" s="7">
        <v>0</v>
      </c>
      <c r="AD52" s="7">
        <v>0</v>
      </c>
      <c r="AE52" s="7">
        <v>0</v>
      </c>
      <c r="AF52" s="7">
        <v>0</v>
      </c>
      <c r="AG52" s="7">
        <v>0</v>
      </c>
      <c r="AH52" s="7">
        <v>0</v>
      </c>
      <c r="AI52" s="7">
        <v>0</v>
      </c>
      <c r="AK52" s="19">
        <f>+F52+G52+J52+M52+K52+N52+O52+P52+Q52+R52</f>
        <v>7591025</v>
      </c>
      <c r="AL52" s="18">
        <f>+D52+E52+U52+V52+H52+L52+I52+S52+X52+Y52+Z52+AA52+AB52+AC52+AD52+AE52+AF52+AG52</f>
        <v>7591025</v>
      </c>
      <c r="AM52" s="20">
        <f t="shared" si="0"/>
        <v>0</v>
      </c>
      <c r="AN52" s="23"/>
    </row>
    <row r="53" spans="1:40" ht="14.25">
      <c r="A53" s="112">
        <v>840</v>
      </c>
      <c r="B53" s="12">
        <v>840</v>
      </c>
      <c r="C53" s="100" t="s">
        <v>62</v>
      </c>
      <c r="D53" s="7">
        <v>284635</v>
      </c>
      <c r="E53" s="7">
        <v>0</v>
      </c>
      <c r="F53" s="42">
        <f>+D53+E53+H53-J53+L53-M53-N53-O53-P53-Q53-R53+U53+V53+S53+X53+Z53+AF53+AD53+AA53+AG53+AC53</f>
        <v>688046</v>
      </c>
      <c r="G53" s="42">
        <f>I53-K53+Y53+AB53</f>
        <v>0</v>
      </c>
      <c r="H53" s="7">
        <v>753213</v>
      </c>
      <c r="I53" s="7">
        <v>0</v>
      </c>
      <c r="J53" s="7">
        <v>349802</v>
      </c>
      <c r="K53" s="7">
        <v>0</v>
      </c>
      <c r="L53" s="7">
        <v>0</v>
      </c>
      <c r="M53" s="7">
        <v>0</v>
      </c>
      <c r="N53" s="7">
        <v>0</v>
      </c>
      <c r="O53" s="7">
        <v>0</v>
      </c>
      <c r="P53" s="7">
        <v>0</v>
      </c>
      <c r="Q53" s="7">
        <v>0</v>
      </c>
      <c r="R53" s="7">
        <v>0</v>
      </c>
      <c r="S53" s="7">
        <v>0</v>
      </c>
      <c r="T53" s="41">
        <f>D53+E53</f>
        <v>284635</v>
      </c>
      <c r="U53" s="7">
        <v>0</v>
      </c>
      <c r="V53" s="7">
        <v>0</v>
      </c>
      <c r="W53" s="7">
        <v>0</v>
      </c>
      <c r="X53" s="7">
        <v>0</v>
      </c>
      <c r="Y53" s="7">
        <v>0</v>
      </c>
      <c r="Z53" s="7">
        <v>0</v>
      </c>
      <c r="AA53" s="7">
        <v>0</v>
      </c>
      <c r="AB53" s="7">
        <v>0</v>
      </c>
      <c r="AC53" s="7">
        <v>0</v>
      </c>
      <c r="AD53" s="7">
        <v>0</v>
      </c>
      <c r="AE53" s="7">
        <v>0</v>
      </c>
      <c r="AF53" s="7">
        <v>0</v>
      </c>
      <c r="AG53" s="7">
        <v>0</v>
      </c>
      <c r="AH53" s="7">
        <v>0</v>
      </c>
      <c r="AI53" s="7">
        <v>0</v>
      </c>
      <c r="AK53" s="19">
        <f>+F53+G53+J53+M53+K53+N53+O53+P53+Q53+R53</f>
        <v>1037848</v>
      </c>
      <c r="AL53" s="18">
        <f>+D53+E53+U53+V53+H53+L53+I53+S53+X53+Y53+Z53+AA53+AB53+AC53+AD53+AE53+AF53+AG53</f>
        <v>1037848</v>
      </c>
      <c r="AM53" s="20">
        <f t="shared" si="0"/>
        <v>0</v>
      </c>
      <c r="AN53" s="23"/>
    </row>
    <row r="54" spans="1:40" ht="14.25">
      <c r="A54" s="112">
        <v>870</v>
      </c>
      <c r="B54" s="12">
        <v>870</v>
      </c>
      <c r="C54" s="100" t="s">
        <v>63</v>
      </c>
      <c r="D54" s="7">
        <v>2533945</v>
      </c>
      <c r="E54" s="7">
        <v>0</v>
      </c>
      <c r="F54" s="42">
        <f>+D54+E54+H54-J54+L54-M54-N54-O54-P54-Q54-R54+U54+V54+S54+X54+Z54+AF54+AD54+AA54+AG54+AC54</f>
        <v>2006089.69</v>
      </c>
      <c r="G54" s="42">
        <f>I54-K54+Y54+AB54</f>
        <v>0</v>
      </c>
      <c r="H54" s="7">
        <v>628616</v>
      </c>
      <c r="I54" s="7">
        <v>0</v>
      </c>
      <c r="J54" s="7">
        <v>913368</v>
      </c>
      <c r="K54" s="7">
        <v>0</v>
      </c>
      <c r="L54" s="7">
        <v>0</v>
      </c>
      <c r="M54" s="7">
        <v>0</v>
      </c>
      <c r="N54" s="7">
        <v>163346.01</v>
      </c>
      <c r="O54" s="7">
        <v>79757.3</v>
      </c>
      <c r="P54" s="7">
        <v>0</v>
      </c>
      <c r="Q54" s="7">
        <v>0</v>
      </c>
      <c r="R54" s="7">
        <v>0</v>
      </c>
      <c r="S54" s="7">
        <v>0</v>
      </c>
      <c r="T54" s="41">
        <f>D54+E54</f>
        <v>2533945</v>
      </c>
      <c r="U54" s="7">
        <v>0</v>
      </c>
      <c r="V54" s="7">
        <v>0</v>
      </c>
      <c r="W54" s="7">
        <v>0</v>
      </c>
      <c r="X54" s="7">
        <v>0</v>
      </c>
      <c r="Y54" s="7">
        <v>0</v>
      </c>
      <c r="Z54" s="7">
        <v>0</v>
      </c>
      <c r="AA54" s="7">
        <v>0</v>
      </c>
      <c r="AB54" s="7">
        <v>0</v>
      </c>
      <c r="AC54" s="7">
        <v>0</v>
      </c>
      <c r="AD54" s="7">
        <v>0</v>
      </c>
      <c r="AE54" s="7">
        <v>0</v>
      </c>
      <c r="AF54" s="7">
        <v>0</v>
      </c>
      <c r="AG54" s="7">
        <v>0</v>
      </c>
      <c r="AH54" s="7">
        <v>0</v>
      </c>
      <c r="AI54" s="7">
        <v>0</v>
      </c>
      <c r="AK54" s="19">
        <f>+F54+G54+J54+M54+K54+N54+O54+P54+Q54+R54</f>
        <v>3162561</v>
      </c>
      <c r="AL54" s="18">
        <f>+D54+E54+U54+V54+H54+L54+I54+S54+X54+Y54+Z54+AA54+AB54+AC54+AD54+AE54+AF54+AG54</f>
        <v>3162561</v>
      </c>
      <c r="AM54" s="20">
        <f t="shared" si="0"/>
        <v>0</v>
      </c>
      <c r="AN54" s="23"/>
    </row>
    <row r="55" spans="1:40" ht="14.25">
      <c r="A55" s="112">
        <v>882</v>
      </c>
      <c r="B55" s="12">
        <v>882</v>
      </c>
      <c r="C55" s="100" t="s">
        <v>64</v>
      </c>
      <c r="D55" s="7">
        <v>869192</v>
      </c>
      <c r="E55" s="7">
        <v>0</v>
      </c>
      <c r="F55" s="42">
        <f>+D55+E55+H55-J55+L55-M55-N55-O55-P55-Q55-R55+U55+V55+S55+X55+Z55+AF55+AD55+AA55+AG55+AC55</f>
        <v>543221</v>
      </c>
      <c r="G55" s="42">
        <f>I55-K55+Y55+AB55</f>
        <v>0</v>
      </c>
      <c r="H55" s="7">
        <v>264096</v>
      </c>
      <c r="I55" s="7">
        <v>0</v>
      </c>
      <c r="J55" s="7">
        <v>558332</v>
      </c>
      <c r="K55" s="7">
        <v>0</v>
      </c>
      <c r="L55" s="7">
        <v>0</v>
      </c>
      <c r="M55" s="7">
        <v>0</v>
      </c>
      <c r="N55" s="7">
        <v>16798</v>
      </c>
      <c r="O55" s="7">
        <v>14937</v>
      </c>
      <c r="P55" s="7">
        <v>0</v>
      </c>
      <c r="Q55" s="7">
        <v>0</v>
      </c>
      <c r="R55" s="7">
        <v>0</v>
      </c>
      <c r="S55" s="7">
        <v>0</v>
      </c>
      <c r="T55" s="41">
        <f>D55+E55</f>
        <v>869192</v>
      </c>
      <c r="U55" s="7">
        <v>0</v>
      </c>
      <c r="V55" s="7">
        <v>0</v>
      </c>
      <c r="W55" s="7">
        <v>0</v>
      </c>
      <c r="X55" s="7">
        <v>0</v>
      </c>
      <c r="Y55" s="7">
        <v>0</v>
      </c>
      <c r="Z55" s="7">
        <v>0</v>
      </c>
      <c r="AA55" s="7">
        <v>0</v>
      </c>
      <c r="AB55" s="7">
        <v>0</v>
      </c>
      <c r="AC55" s="7">
        <v>0</v>
      </c>
      <c r="AD55" s="7">
        <v>0</v>
      </c>
      <c r="AE55" s="7">
        <v>0</v>
      </c>
      <c r="AF55" s="7">
        <v>0</v>
      </c>
      <c r="AG55" s="7">
        <v>0</v>
      </c>
      <c r="AH55" s="7">
        <v>0</v>
      </c>
      <c r="AI55" s="7">
        <v>0</v>
      </c>
      <c r="AK55" s="19">
        <f>+F55+G55+J55+M55+K55+N55+O55+P55+Q55+R55</f>
        <v>1133288</v>
      </c>
      <c r="AL55" s="18">
        <f>+D55+E55+U55+V55+H55+L55+I55+S55+X55+Y55+Z55+AA55+AB55+AC55+AD55+AE55+AF55+AG55</f>
        <v>1133288</v>
      </c>
      <c r="AM55" s="20">
        <f t="shared" si="0"/>
        <v>0</v>
      </c>
      <c r="AN55" s="23"/>
    </row>
    <row r="56" spans="1:40" ht="14.25">
      <c r="A56" s="112">
        <v>896</v>
      </c>
      <c r="B56" s="12">
        <v>896</v>
      </c>
      <c r="C56" s="100" t="s">
        <v>65</v>
      </c>
      <c r="D56" s="7">
        <v>1582340</v>
      </c>
      <c r="E56" s="7">
        <v>0</v>
      </c>
      <c r="F56" s="42">
        <f>+D56+E56+H56-J56+L56-M56-N56-O56-P56-Q56-R56+U56+V56+S56+X56+Z56+AF56+AD56+AA56+AG56+AC56</f>
        <v>1765346.5</v>
      </c>
      <c r="G56" s="42">
        <f>I56-K56+Y56+AB56</f>
        <v>0</v>
      </c>
      <c r="H56" s="7">
        <v>972875</v>
      </c>
      <c r="I56" s="7">
        <v>0</v>
      </c>
      <c r="J56" s="7">
        <v>733983</v>
      </c>
      <c r="K56" s="7">
        <v>0</v>
      </c>
      <c r="L56" s="7">
        <v>0</v>
      </c>
      <c r="M56" s="7">
        <v>0</v>
      </c>
      <c r="N56" s="7">
        <v>55885.5</v>
      </c>
      <c r="O56" s="7">
        <v>0</v>
      </c>
      <c r="P56" s="7">
        <v>0</v>
      </c>
      <c r="Q56" s="7">
        <v>0</v>
      </c>
      <c r="R56" s="7">
        <v>0</v>
      </c>
      <c r="S56" s="7">
        <v>0</v>
      </c>
      <c r="T56" s="41">
        <f>D56+E56</f>
        <v>1582340</v>
      </c>
      <c r="U56" s="7">
        <v>0</v>
      </c>
      <c r="V56" s="7">
        <v>0</v>
      </c>
      <c r="W56" s="7">
        <v>0</v>
      </c>
      <c r="X56" s="7">
        <v>0</v>
      </c>
      <c r="Y56" s="7">
        <v>0</v>
      </c>
      <c r="Z56" s="7">
        <v>0</v>
      </c>
      <c r="AA56" s="7">
        <v>0</v>
      </c>
      <c r="AB56" s="7">
        <v>0</v>
      </c>
      <c r="AC56" s="7">
        <v>0</v>
      </c>
      <c r="AD56" s="7">
        <v>0</v>
      </c>
      <c r="AE56" s="7">
        <v>0</v>
      </c>
      <c r="AF56" s="7">
        <v>0</v>
      </c>
      <c r="AG56" s="7">
        <v>0</v>
      </c>
      <c r="AH56" s="7">
        <v>0</v>
      </c>
      <c r="AI56" s="7">
        <v>0</v>
      </c>
      <c r="AK56" s="19">
        <f>+F56+G56+J56+M56+K56+N56+O56+P56+Q56+R56</f>
        <v>2555215</v>
      </c>
      <c r="AL56" s="18">
        <f>+D56+E56+U56+V56+H56+L56+I56+S56+X56+Y56+Z56+AA56+AB56+AC56+AD56+AE56+AF56+AG56</f>
        <v>2555215</v>
      </c>
      <c r="AM56" s="20">
        <f t="shared" si="0"/>
        <v>0</v>
      </c>
      <c r="AN56" s="23"/>
    </row>
    <row r="57" spans="1:40" ht="14.25">
      <c r="A57" s="112">
        <v>903</v>
      </c>
      <c r="B57" s="12">
        <v>903</v>
      </c>
      <c r="C57" s="100" t="s">
        <v>66</v>
      </c>
      <c r="D57" s="7">
        <v>2535440</v>
      </c>
      <c r="E57" s="7">
        <v>0</v>
      </c>
      <c r="F57" s="42">
        <f>+D57+E57+H57-J57+L57-M57-N57-O57-P57-Q57-R57+U57+V57+S57+X57+Z57+AF57+AD57+AA57+AG57+AC57</f>
        <v>4722392</v>
      </c>
      <c r="G57" s="42">
        <f>I57-K57+Y57+AB57</f>
        <v>-30000</v>
      </c>
      <c r="H57" s="7">
        <v>2998249</v>
      </c>
      <c r="I57" s="7">
        <v>0</v>
      </c>
      <c r="J57" s="7">
        <v>789822</v>
      </c>
      <c r="K57" s="7">
        <v>30000</v>
      </c>
      <c r="L57" s="7">
        <v>0</v>
      </c>
      <c r="M57" s="7">
        <v>0</v>
      </c>
      <c r="N57" s="7">
        <v>8399</v>
      </c>
      <c r="O57" s="7">
        <v>13076</v>
      </c>
      <c r="P57" s="7">
        <v>0</v>
      </c>
      <c r="Q57" s="7">
        <v>0</v>
      </c>
      <c r="R57" s="7">
        <v>0</v>
      </c>
      <c r="S57" s="7">
        <v>0</v>
      </c>
      <c r="T57" s="41">
        <f>D57+E57</f>
        <v>2535440</v>
      </c>
      <c r="U57" s="7">
        <v>0</v>
      </c>
      <c r="V57" s="7">
        <v>0</v>
      </c>
      <c r="W57" s="7">
        <v>0</v>
      </c>
      <c r="X57" s="7">
        <v>0</v>
      </c>
      <c r="Y57" s="7">
        <v>0</v>
      </c>
      <c r="Z57" s="7">
        <v>0</v>
      </c>
      <c r="AA57" s="7">
        <v>0</v>
      </c>
      <c r="AB57" s="7">
        <v>0</v>
      </c>
      <c r="AC57" s="7">
        <v>0</v>
      </c>
      <c r="AD57" s="7">
        <v>0</v>
      </c>
      <c r="AE57" s="7">
        <v>0</v>
      </c>
      <c r="AF57" s="7">
        <v>0</v>
      </c>
      <c r="AG57" s="7">
        <v>0</v>
      </c>
      <c r="AH57" s="7">
        <v>0</v>
      </c>
      <c r="AI57" s="7">
        <v>0</v>
      </c>
      <c r="AK57" s="19">
        <f>+F57+G57+J57+M57+K57+N57+O57+P57+Q57+R57</f>
        <v>5533689</v>
      </c>
      <c r="AL57" s="18">
        <f>+D57+E57+U57+V57+H57+L57+I57+S57+X57+Y57+Z57+AA57+AB57+AC57+AD57+AE57+AF57+AG57</f>
        <v>5533689</v>
      </c>
      <c r="AM57" s="20">
        <f t="shared" si="0"/>
        <v>0</v>
      </c>
      <c r="AN57" s="23"/>
    </row>
    <row r="58" spans="1:40" ht="14.25">
      <c r="A58" s="112">
        <v>910</v>
      </c>
      <c r="B58" s="12">
        <v>910</v>
      </c>
      <c r="C58" s="100" t="s">
        <v>67</v>
      </c>
      <c r="D58" s="7">
        <v>2654991</v>
      </c>
      <c r="E58" s="7">
        <v>0</v>
      </c>
      <c r="F58" s="42">
        <f>+D58+E58+H58-J58+L58-M58-N58-O58-P58-Q58-R58+U58+V58+S58+X58+Z58+AF58+AD58+AA58+AG58+AC58</f>
        <v>2040689.53</v>
      </c>
      <c r="G58" s="42">
        <f>I58-K58+Y58+AB58</f>
        <v>-30000</v>
      </c>
      <c r="H58" s="7">
        <v>885305</v>
      </c>
      <c r="I58" s="7">
        <v>0</v>
      </c>
      <c r="J58" s="7">
        <v>1128127</v>
      </c>
      <c r="K58" s="7">
        <v>30000</v>
      </c>
      <c r="L58" s="7">
        <v>0</v>
      </c>
      <c r="M58" s="7">
        <v>0</v>
      </c>
      <c r="N58" s="7">
        <v>315607.5</v>
      </c>
      <c r="O58" s="7">
        <v>48273</v>
      </c>
      <c r="P58" s="7">
        <v>0</v>
      </c>
      <c r="Q58" s="7">
        <v>7598.97</v>
      </c>
      <c r="R58" s="7">
        <v>0</v>
      </c>
      <c r="S58" s="7">
        <v>0</v>
      </c>
      <c r="T58" s="41">
        <f>D58+E58</f>
        <v>2654991</v>
      </c>
      <c r="U58" s="7">
        <v>0</v>
      </c>
      <c r="V58" s="7">
        <v>0</v>
      </c>
      <c r="W58" s="7">
        <v>0</v>
      </c>
      <c r="X58" s="7">
        <v>0</v>
      </c>
      <c r="Y58" s="7">
        <v>0</v>
      </c>
      <c r="Z58" s="7">
        <v>0</v>
      </c>
      <c r="AA58" s="7">
        <v>0</v>
      </c>
      <c r="AB58" s="7">
        <v>0</v>
      </c>
      <c r="AC58" s="7">
        <v>0</v>
      </c>
      <c r="AD58" s="7">
        <v>0</v>
      </c>
      <c r="AE58" s="7">
        <v>0</v>
      </c>
      <c r="AF58" s="7">
        <v>0</v>
      </c>
      <c r="AG58" s="7">
        <v>0</v>
      </c>
      <c r="AH58" s="7">
        <v>0</v>
      </c>
      <c r="AI58" s="7">
        <v>0</v>
      </c>
      <c r="AK58" s="19">
        <f>+F58+G58+J58+M58+K58+N58+O58+P58+Q58+R58</f>
        <v>3540296.0000000005</v>
      </c>
      <c r="AL58" s="18">
        <f>+D58+E58+U58+V58+H58+L58+I58+S58+X58+Y58+Z58+AA58+AB58+AC58+AD58+AE58+AF58+AG58</f>
        <v>3540296</v>
      </c>
      <c r="AM58" s="20">
        <f t="shared" si="0"/>
        <v>0</v>
      </c>
      <c r="AN58" s="23"/>
    </row>
    <row r="59" spans="1:40" ht="14.25">
      <c r="A59" s="113">
        <v>980</v>
      </c>
      <c r="B59" s="13">
        <v>980</v>
      </c>
      <c r="C59" s="100" t="s">
        <v>68</v>
      </c>
      <c r="D59" s="7">
        <v>1629800</v>
      </c>
      <c r="E59" s="7">
        <v>0</v>
      </c>
      <c r="F59" s="42">
        <f>+D59+E59+H59-J59+L59-M59-N59-O59-P59-Q59-R59+U59+V59+S59+X59+Z59+AF59+AD59+AA59+AG59+AC59</f>
        <v>2098420.5</v>
      </c>
      <c r="G59" s="42">
        <f>I59-K59+Y59+AB59</f>
        <v>0</v>
      </c>
      <c r="H59" s="7">
        <v>938473</v>
      </c>
      <c r="I59" s="7">
        <v>0</v>
      </c>
      <c r="J59" s="7">
        <v>370680</v>
      </c>
      <c r="K59" s="7">
        <v>0</v>
      </c>
      <c r="L59" s="7">
        <v>0</v>
      </c>
      <c r="M59" s="7">
        <v>0</v>
      </c>
      <c r="N59" s="7">
        <v>99172.5</v>
      </c>
      <c r="O59" s="7">
        <v>0</v>
      </c>
      <c r="P59" s="7">
        <v>0</v>
      </c>
      <c r="Q59" s="7">
        <v>0</v>
      </c>
      <c r="R59" s="7">
        <v>0</v>
      </c>
      <c r="S59" s="7">
        <v>0</v>
      </c>
      <c r="T59" s="41">
        <f>D59+E59</f>
        <v>1629800</v>
      </c>
      <c r="U59" s="7">
        <v>0</v>
      </c>
      <c r="V59" s="7">
        <v>0</v>
      </c>
      <c r="W59" s="7">
        <v>0</v>
      </c>
      <c r="X59" s="7">
        <v>0</v>
      </c>
      <c r="Y59" s="7">
        <v>0</v>
      </c>
      <c r="Z59" s="7">
        <v>0</v>
      </c>
      <c r="AA59" s="7">
        <v>0</v>
      </c>
      <c r="AB59" s="7">
        <v>0</v>
      </c>
      <c r="AC59" s="7">
        <v>0</v>
      </c>
      <c r="AD59" s="7">
        <v>0</v>
      </c>
      <c r="AE59" s="7">
        <v>0</v>
      </c>
      <c r="AF59" s="7">
        <v>0</v>
      </c>
      <c r="AG59" s="7">
        <v>0</v>
      </c>
      <c r="AH59" s="7">
        <v>0</v>
      </c>
      <c r="AI59" s="7">
        <v>0</v>
      </c>
      <c r="AK59" s="19">
        <f>+F59+G59+J59+M59+K59+N59+O59+P59+Q59+R59</f>
        <v>2568273</v>
      </c>
      <c r="AL59" s="18">
        <f>+D59+E59+U59+V59+H59+L59+I59+S59+X59+Y59+Z59+AA59+AB59+AC59+AD59+AE59+AF59+AG59</f>
        <v>2568273</v>
      </c>
      <c r="AM59" s="20">
        <f t="shared" si="0"/>
        <v>0</v>
      </c>
      <c r="AN59" s="23"/>
    </row>
    <row r="60" spans="1:40" ht="14.25">
      <c r="A60" s="113">
        <v>994</v>
      </c>
      <c r="B60" s="13">
        <v>994</v>
      </c>
      <c r="C60" s="100" t="s">
        <v>69</v>
      </c>
      <c r="D60" s="7">
        <v>529059</v>
      </c>
      <c r="E60" s="7">
        <v>0</v>
      </c>
      <c r="F60" s="42">
        <f>+D60+E60+H60-J60+L60-M60-N60-O60-P60-Q60-R60+U60+V60+S60+X60+Z60+AF60+AD60+AA60+AG60+AC60</f>
        <v>12070</v>
      </c>
      <c r="G60" s="42">
        <f>I60-K60+Y60+AB60</f>
        <v>0</v>
      </c>
      <c r="H60" s="7">
        <v>13158</v>
      </c>
      <c r="I60" s="7">
        <v>0</v>
      </c>
      <c r="J60" s="7">
        <v>530147</v>
      </c>
      <c r="K60" s="7">
        <v>0</v>
      </c>
      <c r="L60" s="7">
        <v>0</v>
      </c>
      <c r="M60" s="7">
        <v>0</v>
      </c>
      <c r="N60" s="7">
        <v>0</v>
      </c>
      <c r="O60" s="7">
        <v>0</v>
      </c>
      <c r="P60" s="7">
        <v>0</v>
      </c>
      <c r="Q60" s="7">
        <v>0</v>
      </c>
      <c r="R60" s="7">
        <v>0</v>
      </c>
      <c r="S60" s="7">
        <v>0</v>
      </c>
      <c r="T60" s="41">
        <f>D60+E60</f>
        <v>529059</v>
      </c>
      <c r="U60" s="7">
        <v>0</v>
      </c>
      <c r="V60" s="7">
        <v>0</v>
      </c>
      <c r="W60" s="7">
        <v>0</v>
      </c>
      <c r="X60" s="7">
        <v>0</v>
      </c>
      <c r="Y60" s="7">
        <v>0</v>
      </c>
      <c r="Z60" s="7">
        <v>0</v>
      </c>
      <c r="AA60" s="7">
        <v>0</v>
      </c>
      <c r="AB60" s="7">
        <v>0</v>
      </c>
      <c r="AC60" s="7">
        <v>0</v>
      </c>
      <c r="AD60" s="7">
        <v>0</v>
      </c>
      <c r="AE60" s="7">
        <v>0</v>
      </c>
      <c r="AF60" s="7">
        <v>0</v>
      </c>
      <c r="AG60" s="7">
        <v>0</v>
      </c>
      <c r="AH60" s="7">
        <v>0</v>
      </c>
      <c r="AI60" s="7">
        <v>0</v>
      </c>
      <c r="AK60" s="19">
        <f>+F60+G60+J60+M60+K60+N60+O60+P60+Q60+R60</f>
        <v>542217</v>
      </c>
      <c r="AL60" s="18">
        <f>+D60+E60+U60+V60+H60+L60+I60+S60+X60+Y60+Z60+AA60+AB60+AC60+AD60+AE60+AF60+AG60</f>
        <v>542217</v>
      </c>
      <c r="AM60" s="20">
        <f t="shared" si="0"/>
        <v>0</v>
      </c>
      <c r="AN60" s="23"/>
    </row>
    <row r="61" spans="1:40" ht="14.25">
      <c r="A61" s="113">
        <v>1029</v>
      </c>
      <c r="B61" s="13">
        <v>1029</v>
      </c>
      <c r="C61" s="101" t="s">
        <v>71</v>
      </c>
      <c r="D61" s="7">
        <v>2323071</v>
      </c>
      <c r="E61" s="7">
        <v>0</v>
      </c>
      <c r="F61" s="42">
        <f>+D61+E61+H61-J61+L61-M61-N61-O61-P61-Q61-R61+U61+V61+S61+X61+Z61+AF61+AD61+AA61+AG61+AC61</f>
        <v>1622860.5</v>
      </c>
      <c r="G61" s="42">
        <f>I61-K61+Y61+AB61</f>
        <v>0</v>
      </c>
      <c r="H61" s="7">
        <v>600496</v>
      </c>
      <c r="I61" s="7">
        <v>0</v>
      </c>
      <c r="J61" s="7">
        <v>1014846</v>
      </c>
      <c r="K61" s="7">
        <v>0</v>
      </c>
      <c r="L61" s="7">
        <v>0</v>
      </c>
      <c r="M61" s="7">
        <v>0</v>
      </c>
      <c r="N61" s="7">
        <v>233556.5</v>
      </c>
      <c r="O61" s="7">
        <v>52304</v>
      </c>
      <c r="P61" s="7">
        <v>0</v>
      </c>
      <c r="Q61" s="7">
        <v>0</v>
      </c>
      <c r="R61" s="7">
        <v>0</v>
      </c>
      <c r="S61" s="7">
        <v>0</v>
      </c>
      <c r="T61" s="41">
        <f>D61+E61</f>
        <v>2323071</v>
      </c>
      <c r="U61" s="7">
        <v>0</v>
      </c>
      <c r="V61" s="7">
        <v>0</v>
      </c>
      <c r="W61" s="7">
        <v>0</v>
      </c>
      <c r="X61" s="7">
        <v>0</v>
      </c>
      <c r="Y61" s="7">
        <v>0</v>
      </c>
      <c r="Z61" s="7">
        <v>0</v>
      </c>
      <c r="AA61" s="7">
        <v>0</v>
      </c>
      <c r="AB61" s="7">
        <v>0</v>
      </c>
      <c r="AC61" s="7">
        <v>0</v>
      </c>
      <c r="AD61" s="7">
        <v>0</v>
      </c>
      <c r="AE61" s="7">
        <v>0</v>
      </c>
      <c r="AF61" s="7">
        <v>0</v>
      </c>
      <c r="AG61" s="7">
        <v>0</v>
      </c>
      <c r="AH61" s="7">
        <v>0</v>
      </c>
      <c r="AI61" s="7">
        <v>0</v>
      </c>
      <c r="AK61" s="19">
        <f>+F61+G61+J61+M61+K61+N61+O61+P61+Q61+R61</f>
        <v>2923567</v>
      </c>
      <c r="AL61" s="18">
        <f>+D61+E61+U61+V61+H61+L61+I61+S61+X61+Y61+Z61+AA61+AB61+AC61+AD61+AE61+AF61+AG61</f>
        <v>2923567</v>
      </c>
      <c r="AM61" s="20">
        <f t="shared" si="0"/>
        <v>0</v>
      </c>
      <c r="AN61" s="23"/>
    </row>
    <row r="62" spans="1:40" ht="14.25">
      <c r="A62" s="113">
        <v>1015</v>
      </c>
      <c r="B62" s="13">
        <v>1015</v>
      </c>
      <c r="C62" s="100" t="s">
        <v>70</v>
      </c>
      <c r="D62" s="7">
        <v>5016281</v>
      </c>
      <c r="E62" s="7">
        <v>0</v>
      </c>
      <c r="F62" s="42">
        <f>+D62+E62+H62-J62+L62-M62-N62-O62-P62-Q62-R62+U62+V62+S62+X62+Z62+AF62+AD62+AA62+AG62+AC62</f>
        <v>5428499.75</v>
      </c>
      <c r="G62" s="42">
        <f>I62-K62+Y62+AB62</f>
        <v>0</v>
      </c>
      <c r="H62" s="7">
        <v>1458365</v>
      </c>
      <c r="I62" s="7">
        <v>0</v>
      </c>
      <c r="J62" s="7">
        <v>626355</v>
      </c>
      <c r="K62" s="7">
        <v>0</v>
      </c>
      <c r="L62" s="7">
        <v>4432</v>
      </c>
      <c r="M62" s="7">
        <v>8224</v>
      </c>
      <c r="N62" s="7">
        <v>353888.25</v>
      </c>
      <c r="O62" s="7">
        <v>62111</v>
      </c>
      <c r="P62" s="7">
        <v>0</v>
      </c>
      <c r="Q62" s="7">
        <v>0</v>
      </c>
      <c r="R62" s="7">
        <v>0</v>
      </c>
      <c r="S62" s="7">
        <v>0</v>
      </c>
      <c r="T62" s="41">
        <f>D62+E62</f>
        <v>5016281</v>
      </c>
      <c r="U62" s="7">
        <v>0</v>
      </c>
      <c r="V62" s="7">
        <v>0</v>
      </c>
      <c r="W62" s="7">
        <v>0</v>
      </c>
      <c r="X62" s="7">
        <v>0</v>
      </c>
      <c r="Y62" s="7">
        <v>0</v>
      </c>
      <c r="Z62" s="7">
        <v>0</v>
      </c>
      <c r="AA62" s="7">
        <v>0</v>
      </c>
      <c r="AB62" s="7">
        <v>0</v>
      </c>
      <c r="AC62" s="7">
        <v>0</v>
      </c>
      <c r="AD62" s="7">
        <v>0</v>
      </c>
      <c r="AE62" s="7">
        <v>0</v>
      </c>
      <c r="AF62" s="7">
        <v>0</v>
      </c>
      <c r="AG62" s="7">
        <v>0</v>
      </c>
      <c r="AH62" s="7">
        <v>0</v>
      </c>
      <c r="AI62" s="7">
        <v>0</v>
      </c>
      <c r="AK62" s="19">
        <f>+F62+G62+J62+M62+K62+N62+O62+P62+Q62+R62</f>
        <v>6479078</v>
      </c>
      <c r="AL62" s="18">
        <f>+D62+E62+U62+V62+H62+L62+I62+S62+X62+Y62+Z62+AA62+AB62+AC62+AD62+AE62+AF62+AG62</f>
        <v>6479078</v>
      </c>
      <c r="AM62" s="20">
        <f t="shared" si="0"/>
        <v>0</v>
      </c>
      <c r="AN62" s="23"/>
    </row>
    <row r="63" spans="1:40" ht="14.25">
      <c r="A63" s="113">
        <v>5054</v>
      </c>
      <c r="B63" s="13">
        <v>5054</v>
      </c>
      <c r="C63" s="100" t="s">
        <v>331</v>
      </c>
      <c r="D63" s="7">
        <v>1835638</v>
      </c>
      <c r="E63" s="7">
        <v>0</v>
      </c>
      <c r="F63" s="42">
        <f>+D63+E63+H63-J63+L63-M63-N63-O63-P63-Q63-R63+U63+V63+S63+X63+Z63+AF63+AD63+AA63+AG63+AC63</f>
        <v>2730124</v>
      </c>
      <c r="G63" s="42">
        <f>I63-K63+Y63+AB63</f>
        <v>0</v>
      </c>
      <c r="H63" s="7">
        <v>2004059</v>
      </c>
      <c r="I63" s="7">
        <v>0</v>
      </c>
      <c r="J63" s="7">
        <v>1095588</v>
      </c>
      <c r="K63" s="7">
        <v>0</v>
      </c>
      <c r="L63" s="7">
        <v>0</v>
      </c>
      <c r="M63" s="7">
        <v>4940</v>
      </c>
      <c r="N63" s="7">
        <v>9045</v>
      </c>
      <c r="O63" s="7">
        <v>0</v>
      </c>
      <c r="P63" s="7">
        <v>0</v>
      </c>
      <c r="Q63" s="7">
        <v>0</v>
      </c>
      <c r="R63" s="7">
        <v>0</v>
      </c>
      <c r="S63" s="7">
        <v>0</v>
      </c>
      <c r="T63" s="41">
        <f>D63+E63</f>
        <v>1835638</v>
      </c>
      <c r="U63" s="7">
        <v>0</v>
      </c>
      <c r="V63" s="7">
        <v>0</v>
      </c>
      <c r="W63" s="7">
        <v>0</v>
      </c>
      <c r="X63" s="7">
        <v>0</v>
      </c>
      <c r="Y63" s="7">
        <v>0</v>
      </c>
      <c r="Z63" s="7">
        <v>0</v>
      </c>
      <c r="AA63" s="7">
        <v>0</v>
      </c>
      <c r="AB63" s="7">
        <v>0</v>
      </c>
      <c r="AC63" s="7">
        <v>0</v>
      </c>
      <c r="AD63" s="7">
        <v>0</v>
      </c>
      <c r="AE63" s="7">
        <v>0</v>
      </c>
      <c r="AF63" s="7">
        <v>0</v>
      </c>
      <c r="AG63" s="7">
        <v>0</v>
      </c>
      <c r="AH63" s="7">
        <v>0</v>
      </c>
      <c r="AI63" s="7">
        <v>0</v>
      </c>
      <c r="AK63" s="19">
        <f>+F63+G63+J63+M63+K63+N63+O63+P63+Q63+R63</f>
        <v>3839697</v>
      </c>
      <c r="AL63" s="18">
        <f>+D63+E63+U63+V63+H63+L63+I63+S63+X63+Y63+Z63+AA63+AB63+AC63+AD63+AE63+AF63+AG63</f>
        <v>3839697</v>
      </c>
      <c r="AM63" s="20">
        <f t="shared" si="0"/>
        <v>0</v>
      </c>
      <c r="AN63" s="23"/>
    </row>
    <row r="64" spans="1:40" ht="14.25">
      <c r="A64" s="113">
        <v>1071</v>
      </c>
      <c r="B64" s="13">
        <v>1071</v>
      </c>
      <c r="C64" s="100" t="s">
        <v>72</v>
      </c>
      <c r="D64" s="7">
        <v>911901</v>
      </c>
      <c r="E64" s="7">
        <v>0</v>
      </c>
      <c r="F64" s="42">
        <f>+D64+E64+H64-J64+L64-M64-N64-O64-P64-Q64-R64+U64+V64+S64+X64+Z64+AF64+AD64+AA64+AG64+AC64</f>
        <v>149239</v>
      </c>
      <c r="G64" s="42">
        <f>I64-K64+Y64+AB64</f>
        <v>0</v>
      </c>
      <c r="H64" s="7">
        <v>290324</v>
      </c>
      <c r="I64" s="7">
        <v>0</v>
      </c>
      <c r="J64" s="7">
        <v>1044587</v>
      </c>
      <c r="K64" s="7">
        <v>0</v>
      </c>
      <c r="L64" s="7">
        <v>0</v>
      </c>
      <c r="M64" s="7">
        <v>0</v>
      </c>
      <c r="N64" s="7">
        <v>8399</v>
      </c>
      <c r="O64" s="7">
        <v>0</v>
      </c>
      <c r="P64" s="7">
        <v>0</v>
      </c>
      <c r="Q64" s="7">
        <v>0</v>
      </c>
      <c r="R64" s="7">
        <v>0</v>
      </c>
      <c r="S64" s="7">
        <v>0</v>
      </c>
      <c r="T64" s="41">
        <f>D64+E64</f>
        <v>911901</v>
      </c>
      <c r="U64" s="7">
        <v>0</v>
      </c>
      <c r="V64" s="7">
        <v>0</v>
      </c>
      <c r="W64" s="7">
        <v>0</v>
      </c>
      <c r="X64" s="7">
        <v>0</v>
      </c>
      <c r="Y64" s="7">
        <v>0</v>
      </c>
      <c r="Z64" s="7">
        <v>0</v>
      </c>
      <c r="AA64" s="7">
        <v>0</v>
      </c>
      <c r="AB64" s="7">
        <v>0</v>
      </c>
      <c r="AC64" s="7">
        <v>0</v>
      </c>
      <c r="AD64" s="7">
        <v>0</v>
      </c>
      <c r="AE64" s="7">
        <v>0</v>
      </c>
      <c r="AF64" s="7">
        <v>0</v>
      </c>
      <c r="AG64" s="7">
        <v>0</v>
      </c>
      <c r="AH64" s="7">
        <v>0</v>
      </c>
      <c r="AI64" s="7">
        <v>0</v>
      </c>
      <c r="AK64" s="19">
        <f>+F64+G64+J64+M64+K64+N64+O64+P64+Q64+R64</f>
        <v>1202225</v>
      </c>
      <c r="AL64" s="18">
        <f>+D64+E64+U64+V64+H64+L64+I64+S64+X64+Y64+Z64+AA64+AB64+AC64+AD64+AE64+AF64+AG64</f>
        <v>1202225</v>
      </c>
      <c r="AM64" s="20">
        <f t="shared" si="0"/>
        <v>0</v>
      </c>
      <c r="AN64" s="23"/>
    </row>
    <row r="65" spans="1:40" ht="14.25">
      <c r="A65" s="113">
        <v>1080</v>
      </c>
      <c r="B65" s="13">
        <v>1080</v>
      </c>
      <c r="C65" s="100" t="s">
        <v>434</v>
      </c>
      <c r="D65" s="7">
        <v>1089191</v>
      </c>
      <c r="E65" s="7">
        <v>8226</v>
      </c>
      <c r="F65" s="42">
        <f>+D65+E65+H65-J65+L65-M65-N65-O65-P65-Q65-R65+U65+V65+S65+X65+Z65+AF65+AD65+AA65+AG65+AC65</f>
        <v>143239.5</v>
      </c>
      <c r="G65" s="42">
        <f>I65-K65+Y65+AB65</f>
        <v>0</v>
      </c>
      <c r="H65" s="7">
        <v>707671</v>
      </c>
      <c r="I65" s="7">
        <v>0</v>
      </c>
      <c r="J65" s="7">
        <v>1610243</v>
      </c>
      <c r="K65" s="7">
        <v>0</v>
      </c>
      <c r="L65" s="7">
        <v>0</v>
      </c>
      <c r="M65" s="7">
        <v>0</v>
      </c>
      <c r="N65" s="7">
        <v>39733.5</v>
      </c>
      <c r="O65" s="7">
        <v>0</v>
      </c>
      <c r="P65" s="7">
        <v>0</v>
      </c>
      <c r="Q65" s="7">
        <v>0</v>
      </c>
      <c r="R65" s="7">
        <v>11872</v>
      </c>
      <c r="S65" s="7">
        <v>0</v>
      </c>
      <c r="T65" s="41">
        <f>D65+E65</f>
        <v>1097417</v>
      </c>
      <c r="U65" s="7">
        <v>0</v>
      </c>
      <c r="V65" s="7">
        <v>0</v>
      </c>
      <c r="W65" s="7">
        <v>8226</v>
      </c>
      <c r="X65" s="7">
        <v>0</v>
      </c>
      <c r="Y65" s="7">
        <v>0</v>
      </c>
      <c r="Z65" s="7">
        <v>0</v>
      </c>
      <c r="AA65" s="7">
        <v>0</v>
      </c>
      <c r="AB65" s="7">
        <v>0</v>
      </c>
      <c r="AC65" s="7">
        <v>0</v>
      </c>
      <c r="AD65" s="7">
        <v>0</v>
      </c>
      <c r="AE65" s="7">
        <v>0</v>
      </c>
      <c r="AF65" s="7">
        <v>0</v>
      </c>
      <c r="AG65" s="7">
        <v>0</v>
      </c>
      <c r="AH65" s="7">
        <v>0</v>
      </c>
      <c r="AI65" s="7">
        <v>0</v>
      </c>
      <c r="AK65" s="19">
        <f>+F65+G65+J65+M65+K65+N65+O65+P65+Q65+R65</f>
        <v>1805088</v>
      </c>
      <c r="AL65" s="18">
        <f>+D65+E65+U65+V65+H65+L65+I65+S65+X65+Y65+Z65+AA65+AB65+AC65+AD65+AE65+AF65+AG65</f>
        <v>1805088</v>
      </c>
      <c r="AM65" s="20">
        <f t="shared" si="0"/>
        <v>0</v>
      </c>
      <c r="AN65" s="23"/>
    </row>
    <row r="66" spans="1:40" ht="14.25">
      <c r="A66" s="113">
        <v>1085</v>
      </c>
      <c r="B66" s="13">
        <v>1085</v>
      </c>
      <c r="C66" s="100" t="s">
        <v>73</v>
      </c>
      <c r="D66" s="7">
        <v>2776265</v>
      </c>
      <c r="E66" s="7">
        <v>0</v>
      </c>
      <c r="F66" s="42">
        <f>+D66+E66+H66-J66+L66-M66-N66-O66-P66-Q66-R66+U66+V66+S66+X66+Z66+AF66+AD66+AA66+AG66+AC66</f>
        <v>2713244</v>
      </c>
      <c r="G66" s="42">
        <f>I66-K66+Y66+AB66</f>
        <v>0</v>
      </c>
      <c r="H66" s="7">
        <v>1192365</v>
      </c>
      <c r="I66" s="7">
        <v>0</v>
      </c>
      <c r="J66" s="7">
        <v>980003</v>
      </c>
      <c r="K66" s="7">
        <v>0</v>
      </c>
      <c r="L66" s="7">
        <v>0</v>
      </c>
      <c r="M66" s="7">
        <v>0</v>
      </c>
      <c r="N66" s="7">
        <v>262307</v>
      </c>
      <c r="O66" s="7">
        <v>13076</v>
      </c>
      <c r="P66" s="7">
        <v>0</v>
      </c>
      <c r="Q66" s="7">
        <v>0</v>
      </c>
      <c r="R66" s="7">
        <v>0</v>
      </c>
      <c r="S66" s="7">
        <v>0</v>
      </c>
      <c r="T66" s="41">
        <f>D66+E66</f>
        <v>2776265</v>
      </c>
      <c r="U66" s="7">
        <v>0</v>
      </c>
      <c r="V66" s="7">
        <v>0</v>
      </c>
      <c r="W66" s="7">
        <v>0</v>
      </c>
      <c r="X66" s="7">
        <v>0</v>
      </c>
      <c r="Y66" s="7">
        <v>0</v>
      </c>
      <c r="Z66" s="7">
        <v>0</v>
      </c>
      <c r="AA66" s="7">
        <v>0</v>
      </c>
      <c r="AB66" s="7">
        <v>0</v>
      </c>
      <c r="AC66" s="7">
        <v>0</v>
      </c>
      <c r="AD66" s="7">
        <v>0</v>
      </c>
      <c r="AE66" s="7">
        <v>0</v>
      </c>
      <c r="AF66" s="7">
        <v>0</v>
      </c>
      <c r="AG66" s="7">
        <v>0</v>
      </c>
      <c r="AH66" s="7">
        <v>0</v>
      </c>
      <c r="AI66" s="7">
        <v>0</v>
      </c>
      <c r="AK66" s="19">
        <f>+F66+G66+J66+M66+K66+N66+O66+P66+Q66+R66</f>
        <v>3968630</v>
      </c>
      <c r="AL66" s="18">
        <f>+D66+E66+U66+V66+H66+L66+I66+S66+X66+Y66+Z66+AA66+AB66+AC66+AD66+AE66+AF66+AG66</f>
        <v>3968630</v>
      </c>
      <c r="AM66" s="20">
        <f t="shared" si="0"/>
        <v>0</v>
      </c>
      <c r="AN66" s="23"/>
    </row>
    <row r="67" spans="1:40" ht="14.25">
      <c r="A67" s="113">
        <v>1092</v>
      </c>
      <c r="B67" s="13">
        <v>1092</v>
      </c>
      <c r="C67" s="100" t="s">
        <v>74</v>
      </c>
      <c r="D67" s="7">
        <v>11302635</v>
      </c>
      <c r="E67" s="7">
        <v>0</v>
      </c>
      <c r="F67" s="42">
        <f>+D67+E67+H67-J67+L67-M67-N67-O67-P67-Q67-R67+U67+V67+S67+X67+Z67+AF67+AD67+AA67+AG67+AC67</f>
        <v>7748569.03</v>
      </c>
      <c r="G67" s="42">
        <f>I67-K67+Y67+AB67</f>
        <v>0</v>
      </c>
      <c r="H67" s="7">
        <v>1596077</v>
      </c>
      <c r="I67" s="7">
        <v>0</v>
      </c>
      <c r="J67" s="7">
        <v>3277253</v>
      </c>
      <c r="K67" s="7">
        <v>0</v>
      </c>
      <c r="L67" s="7">
        <v>0</v>
      </c>
      <c r="M67" s="7">
        <v>0</v>
      </c>
      <c r="N67" s="7">
        <v>1312341.68</v>
      </c>
      <c r="O67" s="7">
        <v>560548.29</v>
      </c>
      <c r="P67" s="7">
        <v>0</v>
      </c>
      <c r="Q67" s="7">
        <v>0</v>
      </c>
      <c r="R67" s="7">
        <v>0</v>
      </c>
      <c r="S67" s="7">
        <v>0</v>
      </c>
      <c r="T67" s="41">
        <f>D67+E67</f>
        <v>11302635</v>
      </c>
      <c r="U67" s="7">
        <v>0</v>
      </c>
      <c r="V67" s="7">
        <v>0</v>
      </c>
      <c r="W67" s="7">
        <v>0</v>
      </c>
      <c r="X67" s="7">
        <v>0</v>
      </c>
      <c r="Y67" s="7">
        <v>0</v>
      </c>
      <c r="Z67" s="7">
        <v>0</v>
      </c>
      <c r="AA67" s="7">
        <v>0</v>
      </c>
      <c r="AB67" s="7">
        <v>0</v>
      </c>
      <c r="AC67" s="7">
        <v>0</v>
      </c>
      <c r="AD67" s="7">
        <v>0</v>
      </c>
      <c r="AE67" s="7">
        <v>0</v>
      </c>
      <c r="AF67" s="7">
        <v>0</v>
      </c>
      <c r="AG67" s="7">
        <v>0</v>
      </c>
      <c r="AH67" s="7">
        <v>0</v>
      </c>
      <c r="AI67" s="7">
        <v>0</v>
      </c>
      <c r="AK67" s="19">
        <f>+F67+G67+J67+M67+K67+N67+O67+P67+Q67+R67</f>
        <v>12898712</v>
      </c>
      <c r="AL67" s="18">
        <f>+D67+E67+U67+V67+H67+L67+I67+S67+X67+Y67+Z67+AA67+AB67+AC67+AD67+AE67+AF67+AG67</f>
        <v>12898712</v>
      </c>
      <c r="AM67" s="20">
        <f aca="true" t="shared" si="1" ref="AM67:AM129">AK67-AL67</f>
        <v>0</v>
      </c>
      <c r="AN67" s="23"/>
    </row>
    <row r="68" spans="1:40" ht="14.25">
      <c r="A68" s="113">
        <v>1120</v>
      </c>
      <c r="B68" s="13">
        <v>1120</v>
      </c>
      <c r="C68" s="100" t="s">
        <v>75</v>
      </c>
      <c r="D68" s="7">
        <v>899002</v>
      </c>
      <c r="E68" s="7">
        <v>0</v>
      </c>
      <c r="F68" s="42">
        <f>+D68+E68+H68-J68+L68-M68-N68-O68-P68-Q68-R68+U68+V68+S68+X68+Z68+AF68+AD68+AA68+AG68+AC68</f>
        <v>944013</v>
      </c>
      <c r="G68" s="42">
        <f>I68-K68+Y68+AB68</f>
        <v>0</v>
      </c>
      <c r="H68" s="7">
        <v>427818</v>
      </c>
      <c r="I68" s="7">
        <v>0</v>
      </c>
      <c r="J68" s="7">
        <v>382807</v>
      </c>
      <c r="K68" s="7">
        <v>0</v>
      </c>
      <c r="L68" s="7">
        <v>0</v>
      </c>
      <c r="M68" s="7">
        <v>0</v>
      </c>
      <c r="N68" s="7">
        <v>0</v>
      </c>
      <c r="O68" s="7">
        <v>0</v>
      </c>
      <c r="P68" s="7">
        <v>0</v>
      </c>
      <c r="Q68" s="7">
        <v>0</v>
      </c>
      <c r="R68" s="7">
        <v>0</v>
      </c>
      <c r="S68" s="7">
        <v>0</v>
      </c>
      <c r="T68" s="41">
        <f>D68+E68</f>
        <v>899002</v>
      </c>
      <c r="U68" s="7">
        <v>0</v>
      </c>
      <c r="V68" s="7">
        <v>0</v>
      </c>
      <c r="W68" s="7">
        <v>0</v>
      </c>
      <c r="X68" s="7">
        <v>0</v>
      </c>
      <c r="Y68" s="7">
        <v>0</v>
      </c>
      <c r="Z68" s="7">
        <v>0</v>
      </c>
      <c r="AA68" s="7">
        <v>0</v>
      </c>
      <c r="AB68" s="7">
        <v>0</v>
      </c>
      <c r="AC68" s="7">
        <v>0</v>
      </c>
      <c r="AD68" s="7">
        <v>0</v>
      </c>
      <c r="AE68" s="7">
        <v>0</v>
      </c>
      <c r="AF68" s="7">
        <v>0</v>
      </c>
      <c r="AG68" s="7">
        <v>0</v>
      </c>
      <c r="AH68" s="7">
        <v>0</v>
      </c>
      <c r="AI68" s="7">
        <v>0</v>
      </c>
      <c r="AK68" s="19">
        <f>+F68+G68+J68+M68+K68+N68+O68+P68+Q68+R68</f>
        <v>1326820</v>
      </c>
      <c r="AL68" s="18">
        <f>+D68+E68+U68+V68+H68+L68+I68+S68+X68+Y68+Z68+AA68+AB68+AC68+AD68+AE68+AF68+AG68</f>
        <v>1326820</v>
      </c>
      <c r="AM68" s="20">
        <f t="shared" si="1"/>
        <v>0</v>
      </c>
      <c r="AN68" s="23"/>
    </row>
    <row r="69" spans="1:40" ht="14.25">
      <c r="A69" s="113">
        <v>1127</v>
      </c>
      <c r="B69" s="13">
        <v>1127</v>
      </c>
      <c r="C69" s="100" t="s">
        <v>76</v>
      </c>
      <c r="D69" s="7">
        <v>1843665</v>
      </c>
      <c r="E69" s="7">
        <v>0</v>
      </c>
      <c r="F69" s="42">
        <f>+D69+E69+H69-J69+L69-M69-N69-O69-P69-Q69-R69+U69+V69+S69+X69+Z69+AF69+AD69+AA69+AG69+AC69</f>
        <v>1561671.6</v>
      </c>
      <c r="G69" s="42">
        <f>I69-K69+Y69+AB69</f>
        <v>0</v>
      </c>
      <c r="H69" s="7">
        <v>434012</v>
      </c>
      <c r="I69" s="7">
        <v>0</v>
      </c>
      <c r="J69" s="7">
        <v>668971</v>
      </c>
      <c r="K69" s="7">
        <v>0</v>
      </c>
      <c r="L69" s="7">
        <v>0</v>
      </c>
      <c r="M69" s="7">
        <v>0</v>
      </c>
      <c r="N69" s="7">
        <v>47034.4</v>
      </c>
      <c r="O69" s="7">
        <v>0</v>
      </c>
      <c r="P69" s="7">
        <v>0</v>
      </c>
      <c r="Q69" s="7">
        <v>0</v>
      </c>
      <c r="R69" s="7">
        <v>0</v>
      </c>
      <c r="S69" s="7">
        <v>0</v>
      </c>
      <c r="T69" s="41">
        <f>D69+E69</f>
        <v>1843665</v>
      </c>
      <c r="U69" s="7">
        <v>0</v>
      </c>
      <c r="V69" s="7">
        <v>0</v>
      </c>
      <c r="W69" s="7">
        <v>0</v>
      </c>
      <c r="X69" s="7">
        <v>0</v>
      </c>
      <c r="Y69" s="7">
        <v>0</v>
      </c>
      <c r="Z69" s="7">
        <v>0</v>
      </c>
      <c r="AA69" s="7">
        <v>0</v>
      </c>
      <c r="AB69" s="7">
        <v>0</v>
      </c>
      <c r="AC69" s="7">
        <v>0</v>
      </c>
      <c r="AD69" s="7">
        <v>0</v>
      </c>
      <c r="AE69" s="7">
        <v>0</v>
      </c>
      <c r="AF69" s="7">
        <v>0</v>
      </c>
      <c r="AG69" s="7">
        <v>0</v>
      </c>
      <c r="AH69" s="7">
        <v>0</v>
      </c>
      <c r="AI69" s="7">
        <v>0</v>
      </c>
      <c r="AK69" s="19">
        <f>+F69+G69+J69+M69+K69+N69+O69+P69+Q69+R69</f>
        <v>2277677</v>
      </c>
      <c r="AL69" s="18">
        <f>+D69+E69+U69+V69+H69+L69+I69+S69+X69+Y69+Z69+AA69+AB69+AC69+AD69+AE69+AF69+AG69</f>
        <v>2277677</v>
      </c>
      <c r="AM69" s="20">
        <f t="shared" si="1"/>
        <v>0</v>
      </c>
      <c r="AN69" s="23"/>
    </row>
    <row r="70" spans="1:40" ht="14.25">
      <c r="A70" s="113">
        <v>1134</v>
      </c>
      <c r="B70" s="13">
        <v>1134</v>
      </c>
      <c r="C70" s="100" t="s">
        <v>77</v>
      </c>
      <c r="D70" s="7">
        <v>2806933</v>
      </c>
      <c r="E70" s="7">
        <v>0</v>
      </c>
      <c r="F70" s="42">
        <f>+D70+E70+H70-J70+L70-M70-N70-O70-P70-Q70-R70+U70+V70+S70+X70+Z70+AF70+AD70+AA70+AG70+AC70</f>
        <v>3532067</v>
      </c>
      <c r="G70" s="42">
        <f>I70-K70+Y70+AB70</f>
        <v>-24020</v>
      </c>
      <c r="H70" s="7">
        <v>1446980</v>
      </c>
      <c r="I70" s="7">
        <v>0</v>
      </c>
      <c r="J70" s="7">
        <v>607053</v>
      </c>
      <c r="K70" s="7">
        <v>24020</v>
      </c>
      <c r="L70" s="7">
        <v>0</v>
      </c>
      <c r="M70" s="7">
        <v>0</v>
      </c>
      <c r="N70" s="7">
        <v>96265</v>
      </c>
      <c r="O70" s="7">
        <v>0</v>
      </c>
      <c r="P70" s="7">
        <v>18528</v>
      </c>
      <c r="Q70" s="7">
        <v>0</v>
      </c>
      <c r="R70" s="7">
        <v>0</v>
      </c>
      <c r="S70" s="7">
        <v>0</v>
      </c>
      <c r="T70" s="41">
        <f>D70+E70</f>
        <v>2806933</v>
      </c>
      <c r="U70" s="7">
        <v>0</v>
      </c>
      <c r="V70" s="7">
        <v>0</v>
      </c>
      <c r="W70" s="7">
        <v>0</v>
      </c>
      <c r="X70" s="7">
        <v>0</v>
      </c>
      <c r="Y70" s="7">
        <v>0</v>
      </c>
      <c r="Z70" s="7">
        <v>0</v>
      </c>
      <c r="AA70" s="7">
        <v>0</v>
      </c>
      <c r="AB70" s="7">
        <v>0</v>
      </c>
      <c r="AC70" s="7">
        <v>0</v>
      </c>
      <c r="AD70" s="7">
        <v>0</v>
      </c>
      <c r="AE70" s="7">
        <v>0</v>
      </c>
      <c r="AF70" s="7">
        <v>0</v>
      </c>
      <c r="AG70" s="7">
        <v>0</v>
      </c>
      <c r="AH70" s="7">
        <v>0</v>
      </c>
      <c r="AI70" s="7">
        <v>0</v>
      </c>
      <c r="AK70" s="19">
        <f>+F70+G70+J70+M70+K70+N70+O70+P70+Q70+R70</f>
        <v>4253913</v>
      </c>
      <c r="AL70" s="18">
        <f>+D70+E70+U70+V70+H70+L70+I70+S70+X70+Y70+Z70+AA70+AB70+AC70+AD70+AE70+AF70+AG70</f>
        <v>4253913</v>
      </c>
      <c r="AM70" s="20">
        <f t="shared" si="1"/>
        <v>0</v>
      </c>
      <c r="AN70" s="23"/>
    </row>
    <row r="71" spans="1:40" ht="14.25">
      <c r="A71" s="113">
        <v>1141</v>
      </c>
      <c r="B71" s="13">
        <v>1141</v>
      </c>
      <c r="C71" s="100" t="s">
        <v>78</v>
      </c>
      <c r="D71" s="7">
        <v>3379106</v>
      </c>
      <c r="E71" s="7">
        <v>0</v>
      </c>
      <c r="F71" s="42">
        <f>+D71+E71+H71-J71+L71-M71-N71-O71-P71-Q71-R71+U71+V71+S71+X71+Z71+AF71+AD71+AA71+AG71+AC71</f>
        <v>2043543.5</v>
      </c>
      <c r="G71" s="42">
        <f>I71-K71+Y71+AB71</f>
        <v>0</v>
      </c>
      <c r="H71" s="7">
        <v>521651</v>
      </c>
      <c r="I71" s="7">
        <v>0</v>
      </c>
      <c r="J71" s="7">
        <v>1353597</v>
      </c>
      <c r="K71" s="7">
        <v>0</v>
      </c>
      <c r="L71" s="7">
        <v>0</v>
      </c>
      <c r="M71" s="7">
        <v>0</v>
      </c>
      <c r="N71" s="7">
        <v>495217.5</v>
      </c>
      <c r="O71" s="7">
        <v>8399</v>
      </c>
      <c r="P71" s="7">
        <v>0</v>
      </c>
      <c r="Q71" s="7">
        <v>0</v>
      </c>
      <c r="R71" s="7">
        <v>0</v>
      </c>
      <c r="S71" s="7">
        <v>0</v>
      </c>
      <c r="T71" s="41">
        <f>D71+E71</f>
        <v>3379106</v>
      </c>
      <c r="U71" s="7">
        <v>0</v>
      </c>
      <c r="V71" s="7">
        <v>0</v>
      </c>
      <c r="W71" s="7">
        <v>0</v>
      </c>
      <c r="X71" s="7">
        <v>0</v>
      </c>
      <c r="Y71" s="7">
        <v>0</v>
      </c>
      <c r="Z71" s="7">
        <v>0</v>
      </c>
      <c r="AA71" s="7">
        <v>0</v>
      </c>
      <c r="AB71" s="7">
        <v>0</v>
      </c>
      <c r="AC71" s="7">
        <v>0</v>
      </c>
      <c r="AD71" s="7">
        <v>0</v>
      </c>
      <c r="AE71" s="7">
        <v>0</v>
      </c>
      <c r="AF71" s="7">
        <v>0</v>
      </c>
      <c r="AG71" s="7">
        <v>0</v>
      </c>
      <c r="AH71" s="7">
        <v>0</v>
      </c>
      <c r="AI71" s="7">
        <v>0</v>
      </c>
      <c r="AK71" s="19">
        <f>+F71+G71+J71+M71+K71+N71+O71+P71+Q71+R71</f>
        <v>3900757</v>
      </c>
      <c r="AL71" s="18">
        <f>+D71+E71+U71+V71+H71+L71+I71+S71+X71+Y71+Z71+AA71+AB71+AC71+AD71+AE71+AF71+AG71</f>
        <v>3900757</v>
      </c>
      <c r="AM71" s="20">
        <f t="shared" si="1"/>
        <v>0</v>
      </c>
      <c r="AN71" s="23"/>
    </row>
    <row r="72" spans="1:40" ht="14.25">
      <c r="A72" s="113">
        <v>1155</v>
      </c>
      <c r="B72" s="13">
        <v>1155</v>
      </c>
      <c r="C72" s="100" t="s">
        <v>79</v>
      </c>
      <c r="D72" s="7">
        <v>1113979</v>
      </c>
      <c r="E72" s="7">
        <v>0</v>
      </c>
      <c r="F72" s="42">
        <f>+D72+E72+H72-J72+L72-M72-N72-O72-P72-Q72-R72+U72+V72+S72+X72+Z72+AF72+AD72+AA72+AG72+AC72</f>
        <v>1170419</v>
      </c>
      <c r="G72" s="42">
        <f>I72-K72+Y72+AB72</f>
        <v>0</v>
      </c>
      <c r="H72" s="7">
        <v>425426</v>
      </c>
      <c r="I72" s="7">
        <v>0</v>
      </c>
      <c r="J72" s="7">
        <v>332806</v>
      </c>
      <c r="K72" s="7">
        <v>0</v>
      </c>
      <c r="L72" s="7">
        <v>0</v>
      </c>
      <c r="M72" s="7">
        <v>0</v>
      </c>
      <c r="N72" s="7">
        <v>36180</v>
      </c>
      <c r="O72" s="7">
        <v>0</v>
      </c>
      <c r="P72" s="7">
        <v>0</v>
      </c>
      <c r="Q72" s="7">
        <v>0</v>
      </c>
      <c r="R72" s="7">
        <v>0</v>
      </c>
      <c r="S72" s="7">
        <v>0</v>
      </c>
      <c r="T72" s="41">
        <f>D72+E72</f>
        <v>1113979</v>
      </c>
      <c r="U72" s="7">
        <v>0</v>
      </c>
      <c r="V72" s="7">
        <v>0</v>
      </c>
      <c r="W72" s="7">
        <v>0</v>
      </c>
      <c r="X72" s="7">
        <v>0</v>
      </c>
      <c r="Y72" s="7">
        <v>0</v>
      </c>
      <c r="Z72" s="7">
        <v>0</v>
      </c>
      <c r="AA72" s="7">
        <v>0</v>
      </c>
      <c r="AB72" s="7">
        <v>0</v>
      </c>
      <c r="AC72" s="7">
        <v>0</v>
      </c>
      <c r="AD72" s="7">
        <v>0</v>
      </c>
      <c r="AE72" s="7">
        <v>0</v>
      </c>
      <c r="AF72" s="7">
        <v>0</v>
      </c>
      <c r="AG72" s="7">
        <v>0</v>
      </c>
      <c r="AH72" s="7">
        <v>0</v>
      </c>
      <c r="AI72" s="7">
        <v>0</v>
      </c>
      <c r="AK72" s="19">
        <f>+F72+G72+J72+M72+K72+N72+O72+P72+Q72+R72</f>
        <v>1539405</v>
      </c>
      <c r="AL72" s="18">
        <f>+D72+E72+U72+V72+H72+L72+I72+S72+X72+Y72+Z72+AA72+AB72+AC72+AD72+AE72+AF72+AG72</f>
        <v>1539405</v>
      </c>
      <c r="AM72" s="20">
        <f t="shared" si="1"/>
        <v>0</v>
      </c>
      <c r="AN72" s="23"/>
    </row>
    <row r="73" spans="1:40" ht="14.25">
      <c r="A73" s="113">
        <v>1162</v>
      </c>
      <c r="B73" s="13">
        <v>1162</v>
      </c>
      <c r="C73" s="100" t="s">
        <v>80</v>
      </c>
      <c r="D73" s="7">
        <v>3094104</v>
      </c>
      <c r="E73" s="7">
        <v>0</v>
      </c>
      <c r="F73" s="42">
        <f>+D73+E73+H73-J73+L73-M73-N73-O73-P73-Q73-R73+U73+V73+S73+X73+Z73+AF73+AD73+AA73+AG73+AC73</f>
        <v>2280043.5</v>
      </c>
      <c r="G73" s="42">
        <f>I73-K73+Y73+AB73</f>
        <v>0</v>
      </c>
      <c r="H73" s="7">
        <v>1026570</v>
      </c>
      <c r="I73" s="7">
        <v>0</v>
      </c>
      <c r="J73" s="7">
        <v>1586322</v>
      </c>
      <c r="K73" s="7">
        <v>0</v>
      </c>
      <c r="L73" s="7">
        <v>0</v>
      </c>
      <c r="M73" s="7">
        <v>0</v>
      </c>
      <c r="N73" s="7">
        <v>247770.5</v>
      </c>
      <c r="O73" s="7">
        <v>6538</v>
      </c>
      <c r="P73" s="7">
        <v>0</v>
      </c>
      <c r="Q73" s="7">
        <v>0</v>
      </c>
      <c r="R73" s="7">
        <v>0</v>
      </c>
      <c r="S73" s="7">
        <v>0</v>
      </c>
      <c r="T73" s="41">
        <f>D73+E73</f>
        <v>3094104</v>
      </c>
      <c r="U73" s="7">
        <v>0</v>
      </c>
      <c r="V73" s="7">
        <v>0</v>
      </c>
      <c r="W73" s="7">
        <v>0</v>
      </c>
      <c r="X73" s="7">
        <v>0</v>
      </c>
      <c r="Y73" s="7">
        <v>0</v>
      </c>
      <c r="Z73" s="7">
        <v>0</v>
      </c>
      <c r="AA73" s="7">
        <v>0</v>
      </c>
      <c r="AB73" s="7">
        <v>0</v>
      </c>
      <c r="AC73" s="7">
        <v>0</v>
      </c>
      <c r="AD73" s="7">
        <v>0</v>
      </c>
      <c r="AE73" s="7">
        <v>0</v>
      </c>
      <c r="AF73" s="7">
        <v>0</v>
      </c>
      <c r="AG73" s="7">
        <v>0</v>
      </c>
      <c r="AH73" s="7">
        <v>0</v>
      </c>
      <c r="AI73" s="7">
        <v>0</v>
      </c>
      <c r="AK73" s="19">
        <f>+F73+G73+J73+M73+K73+N73+O73+P73+Q73+R73</f>
        <v>4120674</v>
      </c>
      <c r="AL73" s="18">
        <f>+D73+E73+U73+V73+H73+L73+I73+S73+X73+Y73+Z73+AA73+AB73+AC73+AD73+AE73+AF73+AG73</f>
        <v>4120674</v>
      </c>
      <c r="AM73" s="20">
        <f t="shared" si="1"/>
        <v>0</v>
      </c>
      <c r="AN73" s="23"/>
    </row>
    <row r="74" spans="1:40" ht="14.25">
      <c r="A74" s="113">
        <v>1169</v>
      </c>
      <c r="B74" s="13">
        <v>1169</v>
      </c>
      <c r="C74" s="100" t="s">
        <v>81</v>
      </c>
      <c r="D74" s="7">
        <v>1595019</v>
      </c>
      <c r="E74" s="7">
        <v>0</v>
      </c>
      <c r="F74" s="42">
        <f>+D74+E74+H74-J74+L74-M74-N74-O74-P74-Q74-R74+U74+V74+S74+X74+Z74+AF74+AD74+AA74+AG74+AC74</f>
        <v>1196795.5</v>
      </c>
      <c r="G74" s="42">
        <f>I74-K74+Y74+AB74</f>
        <v>0</v>
      </c>
      <c r="H74" s="7">
        <v>581605</v>
      </c>
      <c r="I74" s="7">
        <v>0</v>
      </c>
      <c r="J74" s="7">
        <v>524050</v>
      </c>
      <c r="K74" s="7">
        <v>0</v>
      </c>
      <c r="L74" s="7">
        <v>0</v>
      </c>
      <c r="M74" s="7">
        <v>0</v>
      </c>
      <c r="N74" s="7">
        <v>403474.5</v>
      </c>
      <c r="O74" s="7">
        <v>52304</v>
      </c>
      <c r="P74" s="7">
        <v>0</v>
      </c>
      <c r="Q74" s="7">
        <v>0</v>
      </c>
      <c r="R74" s="7">
        <v>0</v>
      </c>
      <c r="S74" s="7">
        <v>0</v>
      </c>
      <c r="T74" s="41">
        <f>D74+E74</f>
        <v>1595019</v>
      </c>
      <c r="U74" s="7">
        <v>0</v>
      </c>
      <c r="V74" s="7">
        <v>0</v>
      </c>
      <c r="W74" s="7">
        <v>0</v>
      </c>
      <c r="X74" s="7">
        <v>0</v>
      </c>
      <c r="Y74" s="7">
        <v>0</v>
      </c>
      <c r="Z74" s="7">
        <v>0</v>
      </c>
      <c r="AA74" s="7">
        <v>0</v>
      </c>
      <c r="AB74" s="7">
        <v>0</v>
      </c>
      <c r="AC74" s="7">
        <v>0</v>
      </c>
      <c r="AD74" s="7">
        <v>0</v>
      </c>
      <c r="AE74" s="7">
        <v>0</v>
      </c>
      <c r="AF74" s="7">
        <v>0</v>
      </c>
      <c r="AG74" s="7">
        <v>0</v>
      </c>
      <c r="AH74" s="7">
        <v>0</v>
      </c>
      <c r="AI74" s="7">
        <v>0</v>
      </c>
      <c r="AK74" s="19">
        <f>+F74+G74+J74+M74+K74+N74+O74+P74+Q74+R74</f>
        <v>2176624</v>
      </c>
      <c r="AL74" s="18">
        <f>+D74+E74+U74+V74+H74+L74+I74+S74+X74+Y74+Z74+AA74+AB74+AC74+AD74+AE74+AF74+AG74</f>
        <v>2176624</v>
      </c>
      <c r="AM74" s="20">
        <f t="shared" si="1"/>
        <v>0</v>
      </c>
      <c r="AN74" s="23"/>
    </row>
    <row r="75" spans="1:40" ht="14.25">
      <c r="A75" s="113">
        <v>1176</v>
      </c>
      <c r="B75" s="13">
        <v>1176</v>
      </c>
      <c r="C75" s="100" t="s">
        <v>82</v>
      </c>
      <c r="D75" s="7">
        <v>2112668</v>
      </c>
      <c r="E75" s="7">
        <v>0</v>
      </c>
      <c r="F75" s="42">
        <f>+D75+E75+H75-J75+L75-M75-N75-O75-P75-Q75-R75+U75+V75+S75+X75+Z75+AF75+AD75+AA75+AG75+AC75</f>
        <v>1813896.5</v>
      </c>
      <c r="G75" s="42">
        <f>I75-K75+Y75+AB75</f>
        <v>0</v>
      </c>
      <c r="H75" s="7">
        <v>598323</v>
      </c>
      <c r="I75" s="7">
        <v>0</v>
      </c>
      <c r="J75" s="7">
        <v>884496</v>
      </c>
      <c r="K75" s="7">
        <v>0</v>
      </c>
      <c r="L75" s="7">
        <v>0</v>
      </c>
      <c r="M75" s="7">
        <v>0</v>
      </c>
      <c r="N75" s="7">
        <v>12598.5</v>
      </c>
      <c r="O75" s="7">
        <v>0</v>
      </c>
      <c r="P75" s="7">
        <v>0</v>
      </c>
      <c r="Q75" s="7">
        <v>0</v>
      </c>
      <c r="R75" s="7">
        <v>0</v>
      </c>
      <c r="S75" s="7">
        <v>0</v>
      </c>
      <c r="T75" s="41">
        <f>D75+E75</f>
        <v>2112668</v>
      </c>
      <c r="U75" s="7">
        <v>0</v>
      </c>
      <c r="V75" s="7">
        <v>0</v>
      </c>
      <c r="W75" s="7">
        <v>0</v>
      </c>
      <c r="X75" s="7">
        <v>0</v>
      </c>
      <c r="Y75" s="7">
        <v>0</v>
      </c>
      <c r="Z75" s="7">
        <v>0</v>
      </c>
      <c r="AA75" s="7">
        <v>0</v>
      </c>
      <c r="AB75" s="7">
        <v>0</v>
      </c>
      <c r="AC75" s="7">
        <v>0</v>
      </c>
      <c r="AD75" s="7">
        <v>0</v>
      </c>
      <c r="AE75" s="7">
        <v>0</v>
      </c>
      <c r="AF75" s="7">
        <v>0</v>
      </c>
      <c r="AG75" s="7">
        <v>0</v>
      </c>
      <c r="AH75" s="7">
        <v>0</v>
      </c>
      <c r="AI75" s="7">
        <v>0</v>
      </c>
      <c r="AK75" s="19">
        <f>+F75+G75+J75+M75+K75+N75+O75+P75+Q75+R75</f>
        <v>2710991</v>
      </c>
      <c r="AL75" s="18">
        <f>+D75+E75+U75+V75+H75+L75+I75+S75+X75+Y75+Z75+AA75+AB75+AC75+AD75+AE75+AF75+AG75</f>
        <v>2710991</v>
      </c>
      <c r="AM75" s="20">
        <f t="shared" si="1"/>
        <v>0</v>
      </c>
      <c r="AN75" s="23"/>
    </row>
    <row r="76" spans="1:40" ht="14.25">
      <c r="A76" s="113">
        <v>1183</v>
      </c>
      <c r="B76" s="13">
        <v>1183</v>
      </c>
      <c r="C76" s="100" t="s">
        <v>83</v>
      </c>
      <c r="D76" s="7">
        <v>2827674</v>
      </c>
      <c r="E76" s="7">
        <v>0</v>
      </c>
      <c r="F76" s="42">
        <f>+D76+E76+H76-J76+L76-M76-N76-O76-P76-Q76-R76+U76+V76+S76+X76+Z76+AF76+AD76+AA76+AG76+AC76</f>
        <v>2671734.6</v>
      </c>
      <c r="G76" s="42">
        <f>I76-K76+Y76+AB76</f>
        <v>0</v>
      </c>
      <c r="H76" s="7">
        <v>1184698</v>
      </c>
      <c r="I76" s="7">
        <v>0</v>
      </c>
      <c r="J76" s="7">
        <v>1084921</v>
      </c>
      <c r="K76" s="7">
        <v>0</v>
      </c>
      <c r="L76" s="7">
        <v>0</v>
      </c>
      <c r="M76" s="7">
        <v>0</v>
      </c>
      <c r="N76" s="7">
        <v>255716.4</v>
      </c>
      <c r="O76" s="7">
        <v>0</v>
      </c>
      <c r="P76" s="7">
        <v>0</v>
      </c>
      <c r="Q76" s="7">
        <v>0</v>
      </c>
      <c r="R76" s="7">
        <v>0</v>
      </c>
      <c r="S76" s="7">
        <v>0</v>
      </c>
      <c r="T76" s="41">
        <f>D76+E76</f>
        <v>2827674</v>
      </c>
      <c r="U76" s="7">
        <v>0</v>
      </c>
      <c r="V76" s="7">
        <v>0</v>
      </c>
      <c r="W76" s="7">
        <v>0</v>
      </c>
      <c r="X76" s="7">
        <v>0</v>
      </c>
      <c r="Y76" s="7">
        <v>0</v>
      </c>
      <c r="Z76" s="7">
        <v>0</v>
      </c>
      <c r="AA76" s="7">
        <v>0</v>
      </c>
      <c r="AB76" s="7">
        <v>0</v>
      </c>
      <c r="AC76" s="7">
        <v>0</v>
      </c>
      <c r="AD76" s="7">
        <v>0</v>
      </c>
      <c r="AE76" s="7">
        <v>0</v>
      </c>
      <c r="AF76" s="7">
        <v>0</v>
      </c>
      <c r="AG76" s="7">
        <v>0</v>
      </c>
      <c r="AH76" s="7">
        <v>0</v>
      </c>
      <c r="AI76" s="7">
        <v>0</v>
      </c>
      <c r="AK76" s="19">
        <f>+F76+G76+J76+M76+K76+N76+O76+P76+Q76+R76</f>
        <v>4012372</v>
      </c>
      <c r="AL76" s="18">
        <f>+D76+E76+U76+V76+H76+L76+I76+S76+X76+Y76+Z76+AA76+AB76+AC76+AD76+AE76+AF76+AG76</f>
        <v>4012372</v>
      </c>
      <c r="AM76" s="20">
        <f t="shared" si="1"/>
        <v>0</v>
      </c>
      <c r="AN76" s="23"/>
    </row>
    <row r="77" spans="1:40" ht="14.25">
      <c r="A77" s="113">
        <v>1204</v>
      </c>
      <c r="B77" s="13">
        <v>1204</v>
      </c>
      <c r="C77" s="100" t="s">
        <v>84</v>
      </c>
      <c r="D77" s="7">
        <v>909951</v>
      </c>
      <c r="E77" s="7">
        <v>0</v>
      </c>
      <c r="F77" s="42">
        <f>+D77+E77+H77-J77+L77-M77-N77-O77-P77-Q77-R77+U77+V77+S77+X77+Z77+AF77+AD77+AA77+AG77+AC77</f>
        <v>671523</v>
      </c>
      <c r="G77" s="42">
        <f>I77-K77+Y77+AB77</f>
        <v>0</v>
      </c>
      <c r="H77" s="7">
        <v>387167</v>
      </c>
      <c r="I77" s="7">
        <v>0</v>
      </c>
      <c r="J77" s="7">
        <v>625595</v>
      </c>
      <c r="K77" s="7">
        <v>0</v>
      </c>
      <c r="L77" s="7">
        <v>0</v>
      </c>
      <c r="M77" s="7">
        <v>0</v>
      </c>
      <c r="N77" s="7">
        <v>0</v>
      </c>
      <c r="O77" s="7">
        <v>0</v>
      </c>
      <c r="P77" s="7">
        <v>0</v>
      </c>
      <c r="Q77" s="7">
        <v>0</v>
      </c>
      <c r="R77" s="7">
        <v>0</v>
      </c>
      <c r="S77" s="7">
        <v>0</v>
      </c>
      <c r="T77" s="41">
        <f>D77+E77</f>
        <v>909951</v>
      </c>
      <c r="U77" s="7">
        <v>0</v>
      </c>
      <c r="V77" s="7">
        <v>0</v>
      </c>
      <c r="W77" s="7">
        <v>0</v>
      </c>
      <c r="X77" s="7">
        <v>0</v>
      </c>
      <c r="Y77" s="7">
        <v>0</v>
      </c>
      <c r="Z77" s="7">
        <v>0</v>
      </c>
      <c r="AA77" s="7">
        <v>0</v>
      </c>
      <c r="AB77" s="7">
        <v>0</v>
      </c>
      <c r="AC77" s="7">
        <v>0</v>
      </c>
      <c r="AD77" s="7">
        <v>0</v>
      </c>
      <c r="AE77" s="7">
        <v>0</v>
      </c>
      <c r="AF77" s="7">
        <v>0</v>
      </c>
      <c r="AG77" s="7">
        <v>0</v>
      </c>
      <c r="AH77" s="7">
        <v>0</v>
      </c>
      <c r="AI77" s="7">
        <v>0</v>
      </c>
      <c r="AK77" s="19">
        <f>+F77+G77+J77+M77+K77+N77+O77+P77+Q77+R77</f>
        <v>1297118</v>
      </c>
      <c r="AL77" s="18">
        <f>+D77+E77+U77+V77+H77+L77+I77+S77+X77+Y77+Z77+AA77+AB77+AC77+AD77+AE77+AF77+AG77</f>
        <v>1297118</v>
      </c>
      <c r="AM77" s="20">
        <f t="shared" si="1"/>
        <v>0</v>
      </c>
      <c r="AN77" s="23"/>
    </row>
    <row r="78" spans="1:40" ht="14.25">
      <c r="A78" s="113">
        <v>1218</v>
      </c>
      <c r="B78" s="13">
        <v>1218</v>
      </c>
      <c r="C78" s="100" t="s">
        <v>85</v>
      </c>
      <c r="D78" s="7">
        <v>1532738</v>
      </c>
      <c r="E78" s="7">
        <v>0</v>
      </c>
      <c r="F78" s="42">
        <f>+D78+E78+H78-J78+L78-M78-N78-O78-P78-Q78-R78+U78+V78+S78+X78+Z78+AF78+AD78+AA78+AG78+AC78</f>
        <v>981853</v>
      </c>
      <c r="G78" s="42">
        <f>I78-K78+Y78+AB78</f>
        <v>0</v>
      </c>
      <c r="H78" s="7">
        <v>224614</v>
      </c>
      <c r="I78" s="7">
        <v>0</v>
      </c>
      <c r="J78" s="7">
        <v>758055</v>
      </c>
      <c r="K78" s="7">
        <v>0</v>
      </c>
      <c r="L78" s="7">
        <v>0</v>
      </c>
      <c r="M78" s="7">
        <v>0</v>
      </c>
      <c r="N78" s="7">
        <v>17444</v>
      </c>
      <c r="O78" s="7">
        <v>0</v>
      </c>
      <c r="P78" s="7">
        <v>0</v>
      </c>
      <c r="Q78" s="7">
        <v>0</v>
      </c>
      <c r="R78" s="7">
        <v>0</v>
      </c>
      <c r="S78" s="7">
        <v>0</v>
      </c>
      <c r="T78" s="41">
        <f>D78+E78</f>
        <v>1532738</v>
      </c>
      <c r="U78" s="7">
        <v>0</v>
      </c>
      <c r="V78" s="7">
        <v>0</v>
      </c>
      <c r="W78" s="7">
        <v>0</v>
      </c>
      <c r="X78" s="7">
        <v>0</v>
      </c>
      <c r="Y78" s="7">
        <v>0</v>
      </c>
      <c r="Z78" s="7">
        <v>0</v>
      </c>
      <c r="AA78" s="7">
        <v>0</v>
      </c>
      <c r="AB78" s="7">
        <v>0</v>
      </c>
      <c r="AC78" s="7">
        <v>0</v>
      </c>
      <c r="AD78" s="7">
        <v>0</v>
      </c>
      <c r="AE78" s="7">
        <v>0</v>
      </c>
      <c r="AF78" s="7">
        <v>0</v>
      </c>
      <c r="AG78" s="7">
        <v>0</v>
      </c>
      <c r="AH78" s="7">
        <v>0</v>
      </c>
      <c r="AI78" s="7">
        <v>0</v>
      </c>
      <c r="AK78" s="19">
        <f>+F78+G78+J78+M78+K78+N78+O78+P78+Q78+R78</f>
        <v>1757352</v>
      </c>
      <c r="AL78" s="18">
        <f>+D78+E78+U78+V78+H78+L78+I78+S78+X78+Y78+Z78+AA78+AB78+AC78+AD78+AE78+AF78+AG78</f>
        <v>1757352</v>
      </c>
      <c r="AM78" s="20">
        <f t="shared" si="1"/>
        <v>0</v>
      </c>
      <c r="AN78" s="23"/>
    </row>
    <row r="79" spans="1:40" ht="14.25">
      <c r="A79" s="113">
        <v>1232</v>
      </c>
      <c r="B79" s="13">
        <v>1232</v>
      </c>
      <c r="C79" s="100" t="s">
        <v>86</v>
      </c>
      <c r="D79" s="7">
        <v>670430</v>
      </c>
      <c r="E79" s="7">
        <v>0</v>
      </c>
      <c r="F79" s="42">
        <f>+D79+E79+H79-J79+L79-M79-N79-O79-P79-Q79-R79+U79+V79+S79+X79+Z79+AF79+AD79+AA79+AG79+AC79</f>
        <v>554853</v>
      </c>
      <c r="G79" s="42">
        <f>I79-K79+Y79+AB79</f>
        <v>0</v>
      </c>
      <c r="H79" s="7">
        <v>518101</v>
      </c>
      <c r="I79" s="7">
        <v>0</v>
      </c>
      <c r="J79" s="7">
        <v>614633</v>
      </c>
      <c r="K79" s="7">
        <v>0</v>
      </c>
      <c r="L79" s="7">
        <v>0</v>
      </c>
      <c r="M79" s="7">
        <v>0</v>
      </c>
      <c r="N79" s="7">
        <v>9045</v>
      </c>
      <c r="O79" s="7">
        <v>0</v>
      </c>
      <c r="P79" s="7">
        <v>0</v>
      </c>
      <c r="Q79" s="7">
        <v>0</v>
      </c>
      <c r="R79" s="7">
        <v>10000</v>
      </c>
      <c r="S79" s="7">
        <v>0</v>
      </c>
      <c r="T79" s="41">
        <f>D79+E79</f>
        <v>670430</v>
      </c>
      <c r="U79" s="7">
        <v>0</v>
      </c>
      <c r="V79" s="7">
        <v>0</v>
      </c>
      <c r="W79" s="7">
        <v>0</v>
      </c>
      <c r="X79" s="7">
        <v>0</v>
      </c>
      <c r="Y79" s="7">
        <v>0</v>
      </c>
      <c r="Z79" s="7">
        <v>0</v>
      </c>
      <c r="AA79" s="7">
        <v>0</v>
      </c>
      <c r="AB79" s="7">
        <v>0</v>
      </c>
      <c r="AC79" s="7">
        <v>0</v>
      </c>
      <c r="AD79" s="7">
        <v>0</v>
      </c>
      <c r="AE79" s="7">
        <v>0</v>
      </c>
      <c r="AF79" s="7">
        <v>0</v>
      </c>
      <c r="AG79" s="7">
        <v>0</v>
      </c>
      <c r="AH79" s="7">
        <v>0</v>
      </c>
      <c r="AI79" s="7">
        <v>0</v>
      </c>
      <c r="AK79" s="19">
        <f>+F79+G79+J79+M79+K79+N79+O79+P79+Q79+R79</f>
        <v>1188531</v>
      </c>
      <c r="AL79" s="18">
        <f>+D79+E79+U79+V79+H79+L79+I79+S79+X79+Y79+Z79+AA79+AB79+AC79+AD79+AE79+AF79+AG79</f>
        <v>1188531</v>
      </c>
      <c r="AM79" s="20">
        <f t="shared" si="1"/>
        <v>0</v>
      </c>
      <c r="AN79" s="23"/>
    </row>
    <row r="80" spans="1:40" ht="14.25">
      <c r="A80" s="113">
        <v>1246</v>
      </c>
      <c r="B80" s="13">
        <v>1246</v>
      </c>
      <c r="C80" s="100" t="s">
        <v>87</v>
      </c>
      <c r="D80" s="7">
        <v>1680142</v>
      </c>
      <c r="E80" s="7">
        <v>0</v>
      </c>
      <c r="F80" s="42">
        <f>+D80+E80+H80-J80+L80-M80-N80-O80-P80-Q80-R80+U80+V80+S80+X80+Z80+AF80+AD80+AA80+AG80+AC80</f>
        <v>2098436</v>
      </c>
      <c r="G80" s="42">
        <f>I80-K80+Y80+AB80</f>
        <v>0</v>
      </c>
      <c r="H80" s="7">
        <v>967529</v>
      </c>
      <c r="I80" s="7">
        <v>0</v>
      </c>
      <c r="J80" s="7">
        <v>549235</v>
      </c>
      <c r="K80" s="7">
        <v>0</v>
      </c>
      <c r="L80" s="7">
        <v>0</v>
      </c>
      <c r="M80" s="7">
        <v>0</v>
      </c>
      <c r="N80" s="7">
        <v>0</v>
      </c>
      <c r="O80" s="7">
        <v>0</v>
      </c>
      <c r="P80" s="7">
        <v>0</v>
      </c>
      <c r="Q80" s="7">
        <v>0</v>
      </c>
      <c r="R80" s="7">
        <v>0</v>
      </c>
      <c r="S80" s="7">
        <v>0</v>
      </c>
      <c r="T80" s="41">
        <f>D80+E80</f>
        <v>1680142</v>
      </c>
      <c r="U80" s="7">
        <v>0</v>
      </c>
      <c r="V80" s="7">
        <v>0</v>
      </c>
      <c r="W80" s="7">
        <v>0</v>
      </c>
      <c r="X80" s="7">
        <v>0</v>
      </c>
      <c r="Y80" s="7">
        <v>0</v>
      </c>
      <c r="Z80" s="7">
        <v>0</v>
      </c>
      <c r="AA80" s="7">
        <v>0</v>
      </c>
      <c r="AB80" s="7">
        <v>0</v>
      </c>
      <c r="AC80" s="7">
        <v>0</v>
      </c>
      <c r="AD80" s="7">
        <v>0</v>
      </c>
      <c r="AE80" s="7">
        <v>0</v>
      </c>
      <c r="AF80" s="7">
        <v>0</v>
      </c>
      <c r="AG80" s="7">
        <v>0</v>
      </c>
      <c r="AH80" s="7">
        <v>0</v>
      </c>
      <c r="AI80" s="7">
        <v>0</v>
      </c>
      <c r="AK80" s="19">
        <f>+F80+G80+J80+M80+K80+N80+O80+P80+Q80+R80</f>
        <v>2647671</v>
      </c>
      <c r="AL80" s="18">
        <f>+D80+E80+U80+V80+H80+L80+I80+S80+X80+Y80+Z80+AA80+AB80+AC80+AD80+AE80+AF80+AG80</f>
        <v>2647671</v>
      </c>
      <c r="AM80" s="20">
        <f t="shared" si="1"/>
        <v>0</v>
      </c>
      <c r="AN80" s="23"/>
    </row>
    <row r="81" spans="1:40" ht="14.25">
      <c r="A81" s="113">
        <v>1253</v>
      </c>
      <c r="B81" s="13">
        <v>1253</v>
      </c>
      <c r="C81" s="100" t="s">
        <v>88</v>
      </c>
      <c r="D81" s="7">
        <v>6205805</v>
      </c>
      <c r="E81" s="7">
        <v>0</v>
      </c>
      <c r="F81" s="42">
        <f>+D81+E81+H81-J81+L81-M81-N81-O81-P81-Q81-R81+U81+V81+S81+X81+Z81+AF81+AD81+AA81+AG81+AC81</f>
        <v>3645983.8</v>
      </c>
      <c r="G81" s="42">
        <f>I81-K81+Y81+AB81</f>
        <v>0</v>
      </c>
      <c r="H81" s="7">
        <v>2175741</v>
      </c>
      <c r="I81" s="7">
        <v>0</v>
      </c>
      <c r="J81" s="7">
        <v>3686351</v>
      </c>
      <c r="K81" s="7">
        <v>0</v>
      </c>
      <c r="L81" s="7">
        <v>0</v>
      </c>
      <c r="M81" s="7">
        <v>16448</v>
      </c>
      <c r="N81" s="7">
        <v>950106.2</v>
      </c>
      <c r="O81" s="7">
        <v>71918</v>
      </c>
      <c r="P81" s="7">
        <v>0</v>
      </c>
      <c r="Q81" s="7">
        <v>0</v>
      </c>
      <c r="R81" s="7">
        <v>10739</v>
      </c>
      <c r="S81" s="7">
        <v>0</v>
      </c>
      <c r="T81" s="41">
        <f>D81+E81</f>
        <v>6205805</v>
      </c>
      <c r="U81" s="7">
        <v>0</v>
      </c>
      <c r="V81" s="7">
        <v>0</v>
      </c>
      <c r="W81" s="7">
        <v>0</v>
      </c>
      <c r="X81" s="7">
        <v>0</v>
      </c>
      <c r="Y81" s="7">
        <v>0</v>
      </c>
      <c r="Z81" s="7">
        <v>0</v>
      </c>
      <c r="AA81" s="7">
        <v>0</v>
      </c>
      <c r="AB81" s="7">
        <v>0</v>
      </c>
      <c r="AC81" s="7">
        <v>0</v>
      </c>
      <c r="AD81" s="7">
        <v>0</v>
      </c>
      <c r="AE81" s="7">
        <v>0</v>
      </c>
      <c r="AF81" s="7">
        <v>0</v>
      </c>
      <c r="AG81" s="7">
        <v>0</v>
      </c>
      <c r="AH81" s="7">
        <v>0</v>
      </c>
      <c r="AI81" s="7">
        <v>0</v>
      </c>
      <c r="AK81" s="19">
        <f>+F81+G81+J81+M81+K81+N81+O81+P81+Q81+R81</f>
        <v>8381546</v>
      </c>
      <c r="AL81" s="18">
        <f>+D81+E81+U81+V81+H81+L81+I81+S81+X81+Y81+Z81+AA81+AB81+AC81+AD81+AE81+AF81+AG81</f>
        <v>8381546</v>
      </c>
      <c r="AM81" s="20">
        <f t="shared" si="1"/>
        <v>0</v>
      </c>
      <c r="AN81" s="23"/>
    </row>
    <row r="82" spans="1:40" ht="14.25">
      <c r="A82" s="113">
        <v>1260</v>
      </c>
      <c r="B82" s="13">
        <v>1260</v>
      </c>
      <c r="C82" s="100" t="s">
        <v>89</v>
      </c>
      <c r="D82" s="7">
        <v>1674557</v>
      </c>
      <c r="E82" s="7">
        <v>0</v>
      </c>
      <c r="F82" s="42">
        <f>+D82+E82+H82-J82+L82-M82-N82-O82-P82-Q82-R82+U82+V82+S82+X82+Z82+AF82+AD82+AA82+AG82+AC82</f>
        <v>2242284</v>
      </c>
      <c r="G82" s="42">
        <f>I82-K82+Y82+AB82</f>
        <v>0</v>
      </c>
      <c r="H82" s="7">
        <v>983296</v>
      </c>
      <c r="I82" s="7">
        <v>0</v>
      </c>
      <c r="J82" s="7">
        <v>415569</v>
      </c>
      <c r="K82" s="7">
        <v>0</v>
      </c>
      <c r="L82" s="7">
        <v>0</v>
      </c>
      <c r="M82" s="7">
        <v>0</v>
      </c>
      <c r="N82" s="7">
        <v>0</v>
      </c>
      <c r="O82" s="7">
        <v>0</v>
      </c>
      <c r="P82" s="7">
        <v>0</v>
      </c>
      <c r="Q82" s="7">
        <v>0</v>
      </c>
      <c r="R82" s="7">
        <v>0</v>
      </c>
      <c r="S82" s="7">
        <v>0</v>
      </c>
      <c r="T82" s="41">
        <f>D82+E82</f>
        <v>1674557</v>
      </c>
      <c r="U82" s="7">
        <v>0</v>
      </c>
      <c r="V82" s="7">
        <v>0</v>
      </c>
      <c r="W82" s="7">
        <v>0</v>
      </c>
      <c r="X82" s="7">
        <v>0</v>
      </c>
      <c r="Y82" s="7">
        <v>0</v>
      </c>
      <c r="Z82" s="7">
        <v>0</v>
      </c>
      <c r="AA82" s="7">
        <v>0</v>
      </c>
      <c r="AB82" s="7">
        <v>0</v>
      </c>
      <c r="AC82" s="7">
        <v>0</v>
      </c>
      <c r="AD82" s="7">
        <v>0</v>
      </c>
      <c r="AE82" s="7">
        <v>0</v>
      </c>
      <c r="AF82" s="7">
        <v>0</v>
      </c>
      <c r="AG82" s="7">
        <v>0</v>
      </c>
      <c r="AH82" s="7">
        <v>0</v>
      </c>
      <c r="AI82" s="7">
        <v>0</v>
      </c>
      <c r="AK82" s="19">
        <f>+F82+G82+J82+M82+K82+N82+O82+P82+Q82+R82</f>
        <v>2657853</v>
      </c>
      <c r="AL82" s="18">
        <f>+D82+E82+U82+V82+H82+L82+I82+S82+X82+Y82+Z82+AA82+AB82+AC82+AD82+AE82+AF82+AG82</f>
        <v>2657853</v>
      </c>
      <c r="AM82" s="20">
        <f t="shared" si="1"/>
        <v>0</v>
      </c>
      <c r="AN82" s="23"/>
    </row>
    <row r="83" spans="1:40" ht="14.25">
      <c r="A83" s="113">
        <v>4970</v>
      </c>
      <c r="B83" s="13">
        <v>4970</v>
      </c>
      <c r="C83" s="100" t="s">
        <v>328</v>
      </c>
      <c r="D83" s="7">
        <v>16291903</v>
      </c>
      <c r="E83" s="7">
        <v>0</v>
      </c>
      <c r="F83" s="42">
        <f>+D83+E83+H83-J83+L83-M83-N83-O83-P83-Q83-R83+U83+V83+S83+X83+Z83+AF83+AD83+AA83+AG83+AC83</f>
        <v>15898450.979999999</v>
      </c>
      <c r="G83" s="42">
        <f>I83-K83+Y83+AB83</f>
        <v>0</v>
      </c>
      <c r="H83" s="7">
        <v>3588066</v>
      </c>
      <c r="I83" s="7">
        <v>0</v>
      </c>
      <c r="J83" s="7">
        <v>2894053</v>
      </c>
      <c r="K83" s="7">
        <v>0</v>
      </c>
      <c r="L83" s="7">
        <v>0</v>
      </c>
      <c r="M83" s="7">
        <v>0</v>
      </c>
      <c r="N83" s="7">
        <v>1015453.05</v>
      </c>
      <c r="O83" s="7">
        <v>42950</v>
      </c>
      <c r="P83" s="7">
        <v>0</v>
      </c>
      <c r="Q83" s="7">
        <v>7598.97</v>
      </c>
      <c r="R83" s="7">
        <v>21463</v>
      </c>
      <c r="S83" s="7">
        <v>0</v>
      </c>
      <c r="T83" s="41">
        <f>D83+E83</f>
        <v>16291903</v>
      </c>
      <c r="U83" s="7">
        <v>0</v>
      </c>
      <c r="V83" s="7">
        <v>0</v>
      </c>
      <c r="W83" s="7">
        <v>0</v>
      </c>
      <c r="X83" s="7">
        <v>0</v>
      </c>
      <c r="Y83" s="7">
        <v>0</v>
      </c>
      <c r="Z83" s="7">
        <v>0</v>
      </c>
      <c r="AA83" s="7">
        <v>0</v>
      </c>
      <c r="AB83" s="7">
        <v>0</v>
      </c>
      <c r="AC83" s="7">
        <v>0</v>
      </c>
      <c r="AD83" s="7">
        <v>0</v>
      </c>
      <c r="AE83" s="7">
        <v>0</v>
      </c>
      <c r="AF83" s="7">
        <v>0</v>
      </c>
      <c r="AG83" s="7">
        <v>0</v>
      </c>
      <c r="AH83" s="7">
        <v>0</v>
      </c>
      <c r="AI83" s="7">
        <v>0</v>
      </c>
      <c r="AK83" s="19">
        <f>+F83+G83+J83+M83+K83+N83+O83+P83+Q83+R83</f>
        <v>19879968.999999996</v>
      </c>
      <c r="AL83" s="18">
        <f>+D83+E83+U83+V83+H83+L83+I83+S83+X83+Y83+Z83+AA83+AB83+AC83+AD83+AE83+AF83+AG83</f>
        <v>19879969</v>
      </c>
      <c r="AM83" s="20">
        <f t="shared" si="1"/>
        <v>0</v>
      </c>
      <c r="AN83" s="23"/>
    </row>
    <row r="84" spans="1:40" ht="14.25">
      <c r="A84" s="113">
        <v>1295</v>
      </c>
      <c r="B84" s="13">
        <v>1295</v>
      </c>
      <c r="C84" s="100" t="s">
        <v>90</v>
      </c>
      <c r="D84" s="7">
        <v>2631388</v>
      </c>
      <c r="E84" s="7">
        <v>0</v>
      </c>
      <c r="F84" s="42">
        <f>+D84+E84+H84-J84+L84-M84-N84-O84-P84-Q84-R84+U84+V84+S84+X84+Z84+AF84+AD84+AA84+AG84+AC84</f>
        <v>2315117</v>
      </c>
      <c r="G84" s="42">
        <f>I84-K84+Y84+AB84</f>
        <v>-90000</v>
      </c>
      <c r="H84" s="7">
        <v>416149</v>
      </c>
      <c r="I84" s="7">
        <v>0</v>
      </c>
      <c r="J84" s="7">
        <v>690425</v>
      </c>
      <c r="K84" s="7">
        <v>90000</v>
      </c>
      <c r="L84" s="7">
        <v>0</v>
      </c>
      <c r="M84" s="7">
        <v>0</v>
      </c>
      <c r="N84" s="7">
        <v>41995</v>
      </c>
      <c r="O84" s="7">
        <v>0</v>
      </c>
      <c r="P84" s="7">
        <v>0</v>
      </c>
      <c r="Q84" s="7">
        <v>0</v>
      </c>
      <c r="R84" s="7">
        <v>0</v>
      </c>
      <c r="S84" s="7">
        <v>0</v>
      </c>
      <c r="T84" s="41">
        <f>D84+E84</f>
        <v>2631388</v>
      </c>
      <c r="U84" s="7">
        <v>0</v>
      </c>
      <c r="V84" s="7">
        <v>0</v>
      </c>
      <c r="W84" s="7">
        <v>0</v>
      </c>
      <c r="X84" s="7">
        <v>0</v>
      </c>
      <c r="Y84" s="7">
        <v>0</v>
      </c>
      <c r="Z84" s="7">
        <v>0</v>
      </c>
      <c r="AA84" s="7">
        <v>0</v>
      </c>
      <c r="AB84" s="7">
        <v>0</v>
      </c>
      <c r="AC84" s="7">
        <v>0</v>
      </c>
      <c r="AD84" s="7">
        <v>0</v>
      </c>
      <c r="AE84" s="7">
        <v>0</v>
      </c>
      <c r="AF84" s="7">
        <v>0</v>
      </c>
      <c r="AG84" s="7">
        <v>0</v>
      </c>
      <c r="AH84" s="7">
        <v>0</v>
      </c>
      <c r="AI84" s="7">
        <v>0</v>
      </c>
      <c r="AK84" s="19">
        <f>+F84+G84+J84+M84+K84+N84+O84+P84+Q84+R84</f>
        <v>3047537</v>
      </c>
      <c r="AL84" s="18">
        <f>+D84+E84+U84+V84+H84+L84+I84+S84+X84+Y84+Z84+AA84+AB84+AC84+AD84+AE84+AF84+AG84</f>
        <v>3047537</v>
      </c>
      <c r="AM84" s="20">
        <f t="shared" si="1"/>
        <v>0</v>
      </c>
      <c r="AN84" s="23"/>
    </row>
    <row r="85" spans="1:40" ht="14.25">
      <c r="A85" s="113">
        <v>1309</v>
      </c>
      <c r="B85" s="13">
        <v>1309</v>
      </c>
      <c r="C85" s="100" t="s">
        <v>91</v>
      </c>
      <c r="D85" s="7">
        <v>1781212</v>
      </c>
      <c r="E85" s="7">
        <v>0</v>
      </c>
      <c r="F85" s="42">
        <f>+D85+E85+H85-J85+L85-M85-N85-O85-P85-Q85-R85+U85+V85+S85+X85+Z85+AF85+AD85+AA85+AG85+AC85</f>
        <v>1623490.03</v>
      </c>
      <c r="G85" s="42">
        <f>I85-K85+Y85+AB85</f>
        <v>0</v>
      </c>
      <c r="H85" s="7">
        <v>651359</v>
      </c>
      <c r="I85" s="7">
        <v>0</v>
      </c>
      <c r="J85" s="7">
        <v>723088</v>
      </c>
      <c r="K85" s="7">
        <v>0</v>
      </c>
      <c r="L85" s="7">
        <v>0</v>
      </c>
      <c r="M85" s="7">
        <v>0</v>
      </c>
      <c r="N85" s="7">
        <v>69130</v>
      </c>
      <c r="O85" s="7">
        <v>0</v>
      </c>
      <c r="P85" s="7">
        <v>9264</v>
      </c>
      <c r="Q85" s="7">
        <v>7598.97</v>
      </c>
      <c r="R85" s="7">
        <v>0</v>
      </c>
      <c r="S85" s="7">
        <v>0</v>
      </c>
      <c r="T85" s="41">
        <f>D85+E85</f>
        <v>1781212</v>
      </c>
      <c r="U85" s="7">
        <v>0</v>
      </c>
      <c r="V85" s="7">
        <v>0</v>
      </c>
      <c r="W85" s="7">
        <v>0</v>
      </c>
      <c r="X85" s="7">
        <v>0</v>
      </c>
      <c r="Y85" s="7">
        <v>0</v>
      </c>
      <c r="Z85" s="7">
        <v>0</v>
      </c>
      <c r="AA85" s="7">
        <v>0</v>
      </c>
      <c r="AB85" s="7">
        <v>0</v>
      </c>
      <c r="AC85" s="7">
        <v>0</v>
      </c>
      <c r="AD85" s="7">
        <v>0</v>
      </c>
      <c r="AE85" s="7">
        <v>0</v>
      </c>
      <c r="AF85" s="7">
        <v>0</v>
      </c>
      <c r="AG85" s="7">
        <v>0</v>
      </c>
      <c r="AH85" s="7">
        <v>0</v>
      </c>
      <c r="AI85" s="7">
        <v>0</v>
      </c>
      <c r="AK85" s="19">
        <f>+F85+G85+J85+M85+K85+N85+O85+P85+Q85+R85</f>
        <v>2432571.0000000005</v>
      </c>
      <c r="AL85" s="18">
        <f>+D85+E85+U85+V85+H85+L85+I85+S85+X85+Y85+Z85+AA85+AB85+AC85+AD85+AE85+AF85+AG85</f>
        <v>2432571</v>
      </c>
      <c r="AM85" s="20">
        <f t="shared" si="1"/>
        <v>0</v>
      </c>
      <c r="AN85" s="23"/>
    </row>
    <row r="86" spans="1:40" ht="14.25">
      <c r="A86" s="113">
        <v>1316</v>
      </c>
      <c r="B86" s="13">
        <v>1316</v>
      </c>
      <c r="C86" s="100" t="s">
        <v>92</v>
      </c>
      <c r="D86" s="7">
        <v>7251546</v>
      </c>
      <c r="E86" s="7">
        <v>0</v>
      </c>
      <c r="F86" s="42">
        <f>+D86+E86+H86-J86+L86-M86-N86-O86-P86-Q86-R86+U86+V86+S86+X86+Z86+AF86+AD86+AA86+AG86+AC86</f>
        <v>7064047.449999999</v>
      </c>
      <c r="G86" s="42">
        <f>I86-K86+Y86+AB86</f>
        <v>30000</v>
      </c>
      <c r="H86" s="7">
        <v>1647379</v>
      </c>
      <c r="I86" s="7">
        <v>30000</v>
      </c>
      <c r="J86" s="7">
        <v>1466372</v>
      </c>
      <c r="K86" s="7">
        <v>0</v>
      </c>
      <c r="L86" s="7">
        <v>75496</v>
      </c>
      <c r="M86" s="7">
        <v>0</v>
      </c>
      <c r="N86" s="7">
        <v>313379.15</v>
      </c>
      <c r="O86" s="7">
        <v>0</v>
      </c>
      <c r="P86" s="7">
        <v>130622.4</v>
      </c>
      <c r="Q86" s="7">
        <v>0</v>
      </c>
      <c r="R86" s="7">
        <v>0</v>
      </c>
      <c r="S86" s="7">
        <v>0</v>
      </c>
      <c r="T86" s="41">
        <f>D86+E86</f>
        <v>7251546</v>
      </c>
      <c r="U86" s="7">
        <v>0</v>
      </c>
      <c r="V86" s="7">
        <v>0</v>
      </c>
      <c r="W86" s="7">
        <v>0</v>
      </c>
      <c r="X86" s="7">
        <v>0</v>
      </c>
      <c r="Y86" s="7">
        <v>0</v>
      </c>
      <c r="Z86" s="7">
        <v>0</v>
      </c>
      <c r="AA86" s="7">
        <v>0</v>
      </c>
      <c r="AB86" s="7">
        <v>0</v>
      </c>
      <c r="AC86" s="7">
        <v>0</v>
      </c>
      <c r="AD86" s="7">
        <v>0</v>
      </c>
      <c r="AE86" s="7">
        <v>0</v>
      </c>
      <c r="AF86" s="7">
        <v>0</v>
      </c>
      <c r="AG86" s="7">
        <v>0</v>
      </c>
      <c r="AH86" s="7">
        <v>0</v>
      </c>
      <c r="AI86" s="7">
        <v>0</v>
      </c>
      <c r="AK86" s="19">
        <f>+F86+G86+J86+M86+K86+N86+O86+P86+Q86+R86</f>
        <v>9004421</v>
      </c>
      <c r="AL86" s="18">
        <f>+D86+E86+U86+V86+H86+L86+I86+S86+X86+Y86+Z86+AA86+AB86+AC86+AD86+AE86+AF86+AG86</f>
        <v>9004421</v>
      </c>
      <c r="AM86" s="20">
        <f t="shared" si="1"/>
        <v>0</v>
      </c>
      <c r="AN86" s="23"/>
    </row>
    <row r="87" spans="1:40" ht="14.25">
      <c r="A87" s="113">
        <v>1380</v>
      </c>
      <c r="B87" s="13">
        <v>1380</v>
      </c>
      <c r="C87" s="100" t="s">
        <v>94</v>
      </c>
      <c r="D87" s="7">
        <v>4855972</v>
      </c>
      <c r="E87" s="7">
        <v>0</v>
      </c>
      <c r="F87" s="42">
        <f>+D87+E87+H87-J87+L87-M87-N87-O87-P87-Q87-R87+U87+V87+S87+X87+Z87+AF87+AD87+AA87+AG87+AC87</f>
        <v>74074.53000000026</v>
      </c>
      <c r="G87" s="42">
        <f>I87-K87+Y87+AB87</f>
        <v>-19006</v>
      </c>
      <c r="H87" s="7">
        <v>664817</v>
      </c>
      <c r="I87" s="7">
        <v>0</v>
      </c>
      <c r="J87" s="7">
        <v>6243311.97</v>
      </c>
      <c r="K87" s="7">
        <v>19006</v>
      </c>
      <c r="L87" s="7">
        <v>0</v>
      </c>
      <c r="M87" s="7">
        <v>0</v>
      </c>
      <c r="N87" s="7">
        <v>704223</v>
      </c>
      <c r="O87" s="7">
        <v>0</v>
      </c>
      <c r="P87" s="7">
        <v>0</v>
      </c>
      <c r="Q87" s="7">
        <v>0</v>
      </c>
      <c r="R87" s="7">
        <v>0</v>
      </c>
      <c r="S87" s="7">
        <v>1500820.5</v>
      </c>
      <c r="T87" s="41">
        <f>D87+E87</f>
        <v>4855972</v>
      </c>
      <c r="U87" s="7">
        <v>0</v>
      </c>
      <c r="V87" s="7">
        <v>0</v>
      </c>
      <c r="W87" s="7">
        <v>0</v>
      </c>
      <c r="X87" s="7">
        <v>0</v>
      </c>
      <c r="Y87" s="7">
        <v>0</v>
      </c>
      <c r="Z87" s="7">
        <v>0</v>
      </c>
      <c r="AA87" s="7">
        <v>0</v>
      </c>
      <c r="AB87" s="7">
        <v>0</v>
      </c>
      <c r="AC87" s="7">
        <v>0</v>
      </c>
      <c r="AD87" s="7">
        <v>0</v>
      </c>
      <c r="AE87" s="7">
        <v>0</v>
      </c>
      <c r="AF87" s="7">
        <v>0</v>
      </c>
      <c r="AG87" s="7">
        <v>0</v>
      </c>
      <c r="AH87" s="7">
        <v>0</v>
      </c>
      <c r="AI87" s="160">
        <v>-593.97</v>
      </c>
      <c r="AK87" s="19">
        <f>+F87+G87+J87+M87+K87+N87+O87+P87+Q87+R87</f>
        <v>7021609.5</v>
      </c>
      <c r="AL87" s="18">
        <f>+D87+E87+U87+V87+H87+L87+I87+S87+X87+Y87+Z87+AA87+AB87+AC87+AD87+AE87+AF87+AG87</f>
        <v>7021609.5</v>
      </c>
      <c r="AM87" s="20">
        <f t="shared" si="1"/>
        <v>0</v>
      </c>
      <c r="AN87" s="23"/>
    </row>
    <row r="88" spans="1:40" ht="14.25">
      <c r="A88" s="113">
        <v>1407</v>
      </c>
      <c r="B88" s="13">
        <v>1407</v>
      </c>
      <c r="C88" s="100" t="s">
        <v>95</v>
      </c>
      <c r="D88" s="7">
        <v>3808540</v>
      </c>
      <c r="E88" s="7">
        <v>0</v>
      </c>
      <c r="F88" s="42">
        <f>+D88+E88+H88-J88+L88-M88-N88-O88-P88-Q88-R88+U88+V88+S88+X88+Z88+AF88+AD88+AA88+AG88+AC88</f>
        <v>4592085.53</v>
      </c>
      <c r="G88" s="42">
        <f>I88-K88+Y88+AB88</f>
        <v>0</v>
      </c>
      <c r="H88" s="7">
        <v>1565607</v>
      </c>
      <c r="I88" s="7">
        <v>0</v>
      </c>
      <c r="J88" s="7">
        <v>546075</v>
      </c>
      <c r="K88" s="7">
        <v>0</v>
      </c>
      <c r="L88" s="7">
        <v>0</v>
      </c>
      <c r="M88" s="7">
        <v>0</v>
      </c>
      <c r="N88" s="7">
        <v>228387.5</v>
      </c>
      <c r="O88" s="7">
        <v>0</v>
      </c>
      <c r="P88" s="7">
        <v>0</v>
      </c>
      <c r="Q88" s="7">
        <v>7598.97</v>
      </c>
      <c r="R88" s="7">
        <v>0</v>
      </c>
      <c r="S88" s="7">
        <v>0</v>
      </c>
      <c r="T88" s="41">
        <f>D88+E88</f>
        <v>3808540</v>
      </c>
      <c r="U88" s="7">
        <v>0</v>
      </c>
      <c r="V88" s="7">
        <v>0</v>
      </c>
      <c r="W88" s="7">
        <v>0</v>
      </c>
      <c r="X88" s="7">
        <v>0</v>
      </c>
      <c r="Y88" s="7">
        <v>0</v>
      </c>
      <c r="Z88" s="7">
        <v>0</v>
      </c>
      <c r="AA88" s="7">
        <v>0</v>
      </c>
      <c r="AB88" s="7">
        <v>0</v>
      </c>
      <c r="AC88" s="7">
        <v>0</v>
      </c>
      <c r="AD88" s="7">
        <v>0</v>
      </c>
      <c r="AE88" s="7">
        <v>0</v>
      </c>
      <c r="AF88" s="7">
        <v>0</v>
      </c>
      <c r="AG88" s="7">
        <v>0</v>
      </c>
      <c r="AH88" s="7">
        <v>0</v>
      </c>
      <c r="AI88" s="7">
        <v>0</v>
      </c>
      <c r="AK88" s="19">
        <f>+F88+G88+J88+M88+K88+N88+O88+P88+Q88+R88</f>
        <v>5374147</v>
      </c>
      <c r="AL88" s="18">
        <f>+D88+E88+U88+V88+H88+L88+I88+S88+X88+Y88+Z88+AA88+AB88+AC88+AD88+AE88+AF88+AG88</f>
        <v>5374147</v>
      </c>
      <c r="AM88" s="20">
        <f t="shared" si="1"/>
        <v>0</v>
      </c>
      <c r="AN88" s="23"/>
    </row>
    <row r="89" spans="1:40" ht="14.25">
      <c r="A89" s="113">
        <v>1414</v>
      </c>
      <c r="B89" s="13">
        <v>1414</v>
      </c>
      <c r="C89" s="100" t="s">
        <v>96</v>
      </c>
      <c r="D89" s="7">
        <v>9374813</v>
      </c>
      <c r="E89" s="7">
        <v>0</v>
      </c>
      <c r="F89" s="42">
        <f>+D89+E89+H89-J89+L89-M89-N89-O89-P89-Q89-R89+U89+V89+S89+X89+Z89+AF89+AD89+AA89+AG89+AC89</f>
        <v>11194199.229999999</v>
      </c>
      <c r="G89" s="42">
        <f>I89-K89+Y89+AB89</f>
        <v>0</v>
      </c>
      <c r="H89" s="7">
        <v>4799178</v>
      </c>
      <c r="I89" s="7">
        <v>0</v>
      </c>
      <c r="J89" s="7">
        <v>2316552</v>
      </c>
      <c r="K89" s="7">
        <v>0</v>
      </c>
      <c r="L89" s="7">
        <v>0</v>
      </c>
      <c r="M89" s="7">
        <v>0</v>
      </c>
      <c r="N89" s="7">
        <v>612866.8</v>
      </c>
      <c r="O89" s="7">
        <v>19614</v>
      </c>
      <c r="P89" s="7">
        <v>23160</v>
      </c>
      <c r="Q89" s="7">
        <v>7598.97</v>
      </c>
      <c r="R89" s="7">
        <v>0</v>
      </c>
      <c r="S89" s="7">
        <v>0</v>
      </c>
      <c r="T89" s="41">
        <f>D89+E89</f>
        <v>9374813</v>
      </c>
      <c r="U89" s="7">
        <v>0</v>
      </c>
      <c r="V89" s="7">
        <v>0</v>
      </c>
      <c r="W89" s="7">
        <v>0</v>
      </c>
      <c r="X89" s="7">
        <v>0</v>
      </c>
      <c r="Y89" s="7">
        <v>0</v>
      </c>
      <c r="Z89" s="7">
        <v>0</v>
      </c>
      <c r="AA89" s="7">
        <v>0</v>
      </c>
      <c r="AB89" s="7">
        <v>0</v>
      </c>
      <c r="AC89" s="7">
        <v>0</v>
      </c>
      <c r="AD89" s="7">
        <v>0</v>
      </c>
      <c r="AE89" s="7">
        <v>0</v>
      </c>
      <c r="AF89" s="7">
        <v>0</v>
      </c>
      <c r="AG89" s="7">
        <v>0</v>
      </c>
      <c r="AH89" s="7">
        <v>0</v>
      </c>
      <c r="AI89" s="7">
        <v>0</v>
      </c>
      <c r="AK89" s="19">
        <f>+F89+G89+J89+M89+K89+N89+O89+P89+Q89+R89</f>
        <v>14173991</v>
      </c>
      <c r="AL89" s="18">
        <f>+D89+E89+U89+V89+H89+L89+I89+S89+X89+Y89+Z89+AA89+AB89+AC89+AD89+AE89+AF89+AG89</f>
        <v>14173991</v>
      </c>
      <c r="AM89" s="20">
        <f t="shared" si="1"/>
        <v>0</v>
      </c>
      <c r="AN89" s="23"/>
    </row>
    <row r="90" spans="1:40" ht="14.25">
      <c r="A90" s="113">
        <v>1421</v>
      </c>
      <c r="B90" s="13">
        <v>1421</v>
      </c>
      <c r="C90" s="100" t="s">
        <v>97</v>
      </c>
      <c r="D90" s="7">
        <v>986348</v>
      </c>
      <c r="E90" s="7">
        <v>0</v>
      </c>
      <c r="F90" s="42">
        <f>+D90+E90+H90-J90+L90-M90-N90-O90-P90-Q90-R90+U90+V90+S90+X90+Z90+AF90+AD90+AA90+AG90+AC90</f>
        <v>535584.03</v>
      </c>
      <c r="G90" s="42">
        <f>I90-K90+Y90+AB90</f>
        <v>0</v>
      </c>
      <c r="H90" s="7">
        <v>251388</v>
      </c>
      <c r="I90" s="7">
        <v>0</v>
      </c>
      <c r="J90" s="7">
        <v>536110</v>
      </c>
      <c r="K90" s="7">
        <v>0</v>
      </c>
      <c r="L90" s="7">
        <v>0</v>
      </c>
      <c r="M90" s="7">
        <v>0</v>
      </c>
      <c r="N90" s="7">
        <v>145367</v>
      </c>
      <c r="O90" s="7">
        <v>13076</v>
      </c>
      <c r="P90" s="7">
        <v>0</v>
      </c>
      <c r="Q90" s="7">
        <v>7598.97</v>
      </c>
      <c r="R90" s="7">
        <v>0</v>
      </c>
      <c r="S90" s="7">
        <v>0</v>
      </c>
      <c r="T90" s="41">
        <f>D90+E90</f>
        <v>986348</v>
      </c>
      <c r="U90" s="7">
        <v>0</v>
      </c>
      <c r="V90" s="7">
        <v>0</v>
      </c>
      <c r="W90" s="7">
        <v>0</v>
      </c>
      <c r="X90" s="7">
        <v>0</v>
      </c>
      <c r="Y90" s="7">
        <v>0</v>
      </c>
      <c r="Z90" s="7">
        <v>0</v>
      </c>
      <c r="AA90" s="7">
        <v>0</v>
      </c>
      <c r="AB90" s="7">
        <v>0</v>
      </c>
      <c r="AC90" s="7">
        <v>0</v>
      </c>
      <c r="AD90" s="7">
        <v>0</v>
      </c>
      <c r="AE90" s="7">
        <v>0</v>
      </c>
      <c r="AF90" s="7">
        <v>0</v>
      </c>
      <c r="AG90" s="7">
        <v>0</v>
      </c>
      <c r="AH90" s="7">
        <v>0</v>
      </c>
      <c r="AI90" s="7">
        <v>0</v>
      </c>
      <c r="AK90" s="19">
        <f>+F90+G90+J90+M90+K90+N90+O90+P90+Q90+R90</f>
        <v>1237736</v>
      </c>
      <c r="AL90" s="18">
        <f>+D90+E90+U90+V90+H90+L90+I90+S90+X90+Y90+Z90+AA90+AB90+AC90+AD90+AE90+AF90+AG90</f>
        <v>1237736</v>
      </c>
      <c r="AM90" s="20">
        <f t="shared" si="1"/>
        <v>0</v>
      </c>
      <c r="AN90" s="23"/>
    </row>
    <row r="91" spans="1:40" ht="14.25">
      <c r="A91" s="113">
        <v>2744</v>
      </c>
      <c r="B91" s="13">
        <v>2744</v>
      </c>
      <c r="C91" s="100" t="s">
        <v>181</v>
      </c>
      <c r="D91" s="7">
        <v>1896301</v>
      </c>
      <c r="E91" s="7">
        <v>0</v>
      </c>
      <c r="F91" s="42">
        <f>+D91+E91+H91-J91+L91-M91-N91-O91-P91-Q91-R91+U91+V91+S91+X91+Z91+AF91+AD91+AA91+AG91+AC91</f>
        <v>2072685.5</v>
      </c>
      <c r="G91" s="42">
        <f>I91-K91+Y91+AB91</f>
        <v>0</v>
      </c>
      <c r="H91" s="7">
        <v>1110034</v>
      </c>
      <c r="I91" s="7">
        <v>0</v>
      </c>
      <c r="J91" s="7">
        <v>754055</v>
      </c>
      <c r="K91" s="7">
        <v>0</v>
      </c>
      <c r="L91" s="7">
        <v>0</v>
      </c>
      <c r="M91" s="7">
        <v>0</v>
      </c>
      <c r="N91" s="7">
        <v>153442.5</v>
      </c>
      <c r="O91" s="7">
        <v>26152</v>
      </c>
      <c r="P91" s="7">
        <v>0</v>
      </c>
      <c r="Q91" s="7">
        <v>0</v>
      </c>
      <c r="R91" s="7">
        <v>0</v>
      </c>
      <c r="S91" s="7">
        <v>0</v>
      </c>
      <c r="T91" s="41">
        <f>D91+E91</f>
        <v>1896301</v>
      </c>
      <c r="U91" s="7">
        <v>0</v>
      </c>
      <c r="V91" s="7">
        <v>0</v>
      </c>
      <c r="W91" s="7">
        <v>0</v>
      </c>
      <c r="X91" s="7">
        <v>0</v>
      </c>
      <c r="Y91" s="7">
        <v>0</v>
      </c>
      <c r="Z91" s="7">
        <v>0</v>
      </c>
      <c r="AA91" s="7">
        <v>0</v>
      </c>
      <c r="AB91" s="7">
        <v>0</v>
      </c>
      <c r="AC91" s="7">
        <v>0</v>
      </c>
      <c r="AD91" s="7">
        <v>0</v>
      </c>
      <c r="AE91" s="7">
        <v>0</v>
      </c>
      <c r="AF91" s="7">
        <v>0</v>
      </c>
      <c r="AG91" s="7">
        <v>0</v>
      </c>
      <c r="AH91" s="7">
        <v>0</v>
      </c>
      <c r="AI91" s="7">
        <v>0</v>
      </c>
      <c r="AK91" s="19">
        <f>+F91+G91+J91+M91+K91+N91+O91+P91+Q91+R91</f>
        <v>3006335</v>
      </c>
      <c r="AL91" s="18">
        <f>+D91+E91+U91+V91+H91+L91+I91+S91+X91+Y91+Z91+AA91+AB91+AC91+AD91+AE91+AF91+AG91</f>
        <v>3006335</v>
      </c>
      <c r="AM91" s="20">
        <f t="shared" si="1"/>
        <v>0</v>
      </c>
      <c r="AN91" s="23"/>
    </row>
    <row r="92" spans="1:40" ht="14.25">
      <c r="A92" s="113">
        <v>1428</v>
      </c>
      <c r="B92" s="13">
        <v>1428</v>
      </c>
      <c r="C92" s="100" t="s">
        <v>98</v>
      </c>
      <c r="D92" s="7">
        <v>2578207</v>
      </c>
      <c r="E92" s="7">
        <v>0</v>
      </c>
      <c r="F92" s="42">
        <f>+D92+E92+H92-J92+L92-M92-N92-O92-P92-Q92-R92+U92+V92+S92+X92+Z92+AF92+AD92+AA92+AG92+AC92</f>
        <v>1690075.35</v>
      </c>
      <c r="G92" s="42">
        <f>I92-K92+Y92+AB92</f>
        <v>0</v>
      </c>
      <c r="H92" s="7">
        <v>239126</v>
      </c>
      <c r="I92" s="7">
        <v>0</v>
      </c>
      <c r="J92" s="7">
        <v>1024218</v>
      </c>
      <c r="K92" s="7">
        <v>0</v>
      </c>
      <c r="L92" s="7">
        <v>0</v>
      </c>
      <c r="M92" s="7">
        <v>0</v>
      </c>
      <c r="N92" s="7">
        <v>76237</v>
      </c>
      <c r="O92" s="7">
        <v>26802.65</v>
      </c>
      <c r="P92" s="7">
        <v>0</v>
      </c>
      <c r="Q92" s="7">
        <v>0</v>
      </c>
      <c r="R92" s="7">
        <v>0</v>
      </c>
      <c r="S92" s="7">
        <v>0</v>
      </c>
      <c r="T92" s="41">
        <f>D92+E92</f>
        <v>2578207</v>
      </c>
      <c r="U92" s="7">
        <v>0</v>
      </c>
      <c r="V92" s="7">
        <v>0</v>
      </c>
      <c r="W92" s="7">
        <v>0</v>
      </c>
      <c r="X92" s="7">
        <v>0</v>
      </c>
      <c r="Y92" s="7">
        <v>0</v>
      </c>
      <c r="Z92" s="7">
        <v>0</v>
      </c>
      <c r="AA92" s="7">
        <v>0</v>
      </c>
      <c r="AB92" s="7">
        <v>0</v>
      </c>
      <c r="AC92" s="7">
        <v>0</v>
      </c>
      <c r="AD92" s="7">
        <v>0</v>
      </c>
      <c r="AE92" s="7">
        <v>0</v>
      </c>
      <c r="AF92" s="7">
        <v>0</v>
      </c>
      <c r="AG92" s="7">
        <v>0</v>
      </c>
      <c r="AH92" s="7">
        <v>0</v>
      </c>
      <c r="AI92" s="7">
        <v>0</v>
      </c>
      <c r="AK92" s="19">
        <f>+F92+G92+J92+M92+K92+N92+O92+P92+Q92+R92</f>
        <v>2817333</v>
      </c>
      <c r="AL92" s="18">
        <f>+D92+E92+U92+V92+H92+L92+I92+S92+X92+Y92+Z92+AA92+AB92+AC92+AD92+AE92+AF92+AG92</f>
        <v>2817333</v>
      </c>
      <c r="AM92" s="20">
        <f t="shared" si="1"/>
        <v>0</v>
      </c>
      <c r="AN92" s="23"/>
    </row>
    <row r="93" spans="1:40" ht="14.25">
      <c r="A93" s="113">
        <v>1449</v>
      </c>
      <c r="B93" s="13">
        <v>1449</v>
      </c>
      <c r="C93" s="100" t="s">
        <v>99</v>
      </c>
      <c r="D93" s="7">
        <v>153720</v>
      </c>
      <c r="E93" s="7">
        <v>0</v>
      </c>
      <c r="F93" s="42">
        <f>+D93+E93+H93-J93+L93-M93-N93-O93-P93-Q93-R93+U93+V93+S93+X93+Z93+AF93+AD93+AA93+AG93+AC93</f>
        <v>195231</v>
      </c>
      <c r="G93" s="42">
        <f>I93-K93+Y93+AB93</f>
        <v>0</v>
      </c>
      <c r="H93" s="7">
        <v>366368</v>
      </c>
      <c r="I93" s="7">
        <v>0</v>
      </c>
      <c r="J93" s="7">
        <v>316458</v>
      </c>
      <c r="K93" s="7">
        <v>0</v>
      </c>
      <c r="L93" s="7">
        <v>0</v>
      </c>
      <c r="M93" s="7">
        <v>0</v>
      </c>
      <c r="N93" s="7">
        <v>8399</v>
      </c>
      <c r="O93" s="7">
        <v>0</v>
      </c>
      <c r="P93" s="7">
        <v>0</v>
      </c>
      <c r="Q93" s="7">
        <v>0</v>
      </c>
      <c r="R93" s="7">
        <v>0</v>
      </c>
      <c r="S93" s="7">
        <v>0</v>
      </c>
      <c r="T93" s="41">
        <f>D93+E93</f>
        <v>153720</v>
      </c>
      <c r="U93" s="7">
        <v>0</v>
      </c>
      <c r="V93" s="7">
        <v>0</v>
      </c>
      <c r="W93" s="7">
        <v>0</v>
      </c>
      <c r="X93" s="7">
        <v>0</v>
      </c>
      <c r="Y93" s="7">
        <v>0</v>
      </c>
      <c r="Z93" s="7">
        <v>0</v>
      </c>
      <c r="AA93" s="7">
        <v>0</v>
      </c>
      <c r="AB93" s="7">
        <v>0</v>
      </c>
      <c r="AC93" s="7">
        <v>0</v>
      </c>
      <c r="AD93" s="7">
        <v>0</v>
      </c>
      <c r="AE93" s="7">
        <v>0</v>
      </c>
      <c r="AF93" s="7">
        <v>0</v>
      </c>
      <c r="AG93" s="7">
        <v>0</v>
      </c>
      <c r="AH93" s="7">
        <v>0</v>
      </c>
      <c r="AI93" s="7">
        <v>0</v>
      </c>
      <c r="AK93" s="19">
        <f>+F93+G93+J93+M93+K93+N93+O93+P93+Q93+R93</f>
        <v>520088</v>
      </c>
      <c r="AL93" s="18">
        <f>+D93+E93+U93+V93+H93+L93+I93+S93+X93+Y93+Z93+AA93+AB93+AC93+AD93+AE93+AF93+AG93</f>
        <v>520088</v>
      </c>
      <c r="AM93" s="20">
        <f t="shared" si="1"/>
        <v>0</v>
      </c>
      <c r="AN93" s="23"/>
    </row>
    <row r="94" spans="1:40" ht="14.25">
      <c r="A94" s="113">
        <v>1491</v>
      </c>
      <c r="B94" s="13">
        <v>1491</v>
      </c>
      <c r="C94" s="100" t="s">
        <v>100</v>
      </c>
      <c r="D94" s="7">
        <v>0</v>
      </c>
      <c r="E94" s="7">
        <v>3264</v>
      </c>
      <c r="F94" s="42">
        <f>+D94+E94+H94-J94+L94-M94-N94-O94-P94-Q94-R94+U94+V94+S94+X94+Z94+AF94+AD94+AA94+AG94+AC94</f>
        <v>-27748.28999999998</v>
      </c>
      <c r="G94" s="42">
        <f>I94-K94+Y94+AB94</f>
        <v>27748.29</v>
      </c>
      <c r="H94" s="7">
        <v>170747</v>
      </c>
      <c r="I94" s="7">
        <v>0</v>
      </c>
      <c r="J94" s="7">
        <v>603748</v>
      </c>
      <c r="K94" s="7">
        <v>0</v>
      </c>
      <c r="L94" s="7">
        <v>0</v>
      </c>
      <c r="M94" s="7">
        <v>0</v>
      </c>
      <c r="N94" s="7">
        <v>0</v>
      </c>
      <c r="O94" s="7">
        <v>0</v>
      </c>
      <c r="P94" s="7">
        <v>0</v>
      </c>
      <c r="Q94" s="7">
        <v>0</v>
      </c>
      <c r="R94" s="7">
        <v>0</v>
      </c>
      <c r="S94" s="7">
        <v>0</v>
      </c>
      <c r="T94" s="41">
        <f>D94+E94</f>
        <v>3264</v>
      </c>
      <c r="U94" s="7">
        <v>0</v>
      </c>
      <c r="V94" s="7">
        <v>0</v>
      </c>
      <c r="W94" s="7">
        <v>0</v>
      </c>
      <c r="X94" s="7">
        <v>6061</v>
      </c>
      <c r="Y94" s="7">
        <v>27748.29</v>
      </c>
      <c r="Z94" s="7">
        <v>0</v>
      </c>
      <c r="AA94" s="7">
        <v>0</v>
      </c>
      <c r="AB94" s="7">
        <v>0</v>
      </c>
      <c r="AC94" s="7">
        <v>0</v>
      </c>
      <c r="AD94" s="7">
        <v>19702</v>
      </c>
      <c r="AE94" s="7">
        <v>0</v>
      </c>
      <c r="AF94" s="7">
        <v>103125.71</v>
      </c>
      <c r="AG94" s="7">
        <v>273100</v>
      </c>
      <c r="AH94" s="7">
        <v>0</v>
      </c>
      <c r="AI94" s="7">
        <v>0</v>
      </c>
      <c r="AK94" s="19">
        <f>+F94+G94+J94+M94+K94+N94+O94+P94+Q94+R94</f>
        <v>603748</v>
      </c>
      <c r="AL94" s="18">
        <f>+D94+E94+U94+V94+H94+L94+I94+S94+X94+Y94+Z94+AA94+AB94+AC94+AD94+AE94+AF94+AG94</f>
        <v>603748</v>
      </c>
      <c r="AM94" s="20">
        <f t="shared" si="1"/>
        <v>0</v>
      </c>
      <c r="AN94" s="23"/>
    </row>
    <row r="95" spans="1:40" ht="14.25">
      <c r="A95" s="113">
        <v>1499</v>
      </c>
      <c r="B95" s="13">
        <v>1499</v>
      </c>
      <c r="C95" s="100" t="s">
        <v>101</v>
      </c>
      <c r="D95" s="7">
        <v>2567568</v>
      </c>
      <c r="E95" s="7">
        <v>0</v>
      </c>
      <c r="F95" s="42">
        <f>+D95+E95+H95-J95+L95-M95-N95-O95-P95-Q95-R95+U95+V95+S95+X95+Z95+AF95+AD95+AA95+AG95+AC95</f>
        <v>2348791</v>
      </c>
      <c r="G95" s="42">
        <f>I95-K95+Y95+AB95</f>
        <v>0</v>
      </c>
      <c r="H95" s="7">
        <v>532201</v>
      </c>
      <c r="I95" s="7">
        <v>0</v>
      </c>
      <c r="J95" s="7">
        <v>734180</v>
      </c>
      <c r="K95" s="7">
        <v>0</v>
      </c>
      <c r="L95" s="7">
        <v>0</v>
      </c>
      <c r="M95" s="7">
        <v>0</v>
      </c>
      <c r="N95" s="7">
        <v>16798</v>
      </c>
      <c r="O95" s="7">
        <v>0</v>
      </c>
      <c r="P95" s="7">
        <v>0</v>
      </c>
      <c r="Q95" s="7">
        <v>0</v>
      </c>
      <c r="R95" s="7">
        <v>0</v>
      </c>
      <c r="S95" s="7">
        <v>0</v>
      </c>
      <c r="T95" s="41">
        <f>D95+E95</f>
        <v>2567568</v>
      </c>
      <c r="U95" s="7">
        <v>0</v>
      </c>
      <c r="V95" s="7">
        <v>0</v>
      </c>
      <c r="W95" s="7">
        <v>0</v>
      </c>
      <c r="X95" s="7">
        <v>0</v>
      </c>
      <c r="Y95" s="7">
        <v>0</v>
      </c>
      <c r="Z95" s="7">
        <v>0</v>
      </c>
      <c r="AA95" s="7">
        <v>0</v>
      </c>
      <c r="AB95" s="7">
        <v>0</v>
      </c>
      <c r="AC95" s="7">
        <v>0</v>
      </c>
      <c r="AD95" s="7">
        <v>0</v>
      </c>
      <c r="AE95" s="7">
        <v>0</v>
      </c>
      <c r="AF95" s="7">
        <v>0</v>
      </c>
      <c r="AG95" s="7">
        <v>0</v>
      </c>
      <c r="AH95" s="7">
        <v>0</v>
      </c>
      <c r="AI95" s="7">
        <v>0</v>
      </c>
      <c r="AK95" s="19">
        <f>+F95+G95+J95+M95+K95+N95+O95+P95+Q95+R95</f>
        <v>3099769</v>
      </c>
      <c r="AL95" s="18">
        <f>+D95+E95+U95+V95+H95+L95+I95+S95+X95+Y95+Z95+AA95+AB95+AC95+AD95+AE95+AF95+AG95</f>
        <v>3099769</v>
      </c>
      <c r="AM95" s="20">
        <f t="shared" si="1"/>
        <v>0</v>
      </c>
      <c r="AN95" s="23"/>
    </row>
    <row r="96" spans="1:40" ht="14.25">
      <c r="A96" s="113">
        <v>1540</v>
      </c>
      <c r="B96" s="13">
        <v>1540</v>
      </c>
      <c r="C96" s="100" t="s">
        <v>103</v>
      </c>
      <c r="D96" s="7">
        <v>1793470</v>
      </c>
      <c r="E96" s="7">
        <v>0</v>
      </c>
      <c r="F96" s="42">
        <f>+D96+E96+H96-J96+L96-M96-N96-O96-P96-Q96-R96+U96+V96+S96+X96+Z96+AF96+AD96+AA96+AG96+AC96</f>
        <v>187302.09999999998</v>
      </c>
      <c r="G96" s="42">
        <f>I96-K96+Y96+AB96</f>
        <v>0</v>
      </c>
      <c r="H96" s="7">
        <v>1071203</v>
      </c>
      <c r="I96" s="7">
        <v>0</v>
      </c>
      <c r="J96" s="7">
        <v>2401148</v>
      </c>
      <c r="K96" s="7">
        <v>0</v>
      </c>
      <c r="L96" s="7">
        <v>0</v>
      </c>
      <c r="M96" s="7">
        <v>0</v>
      </c>
      <c r="N96" s="7">
        <v>263146.9</v>
      </c>
      <c r="O96" s="7">
        <v>13076</v>
      </c>
      <c r="P96" s="7">
        <v>0</v>
      </c>
      <c r="Q96" s="7">
        <v>0</v>
      </c>
      <c r="R96" s="7">
        <v>0</v>
      </c>
      <c r="S96" s="7">
        <v>0</v>
      </c>
      <c r="T96" s="41">
        <f>D96+E96</f>
        <v>1793470</v>
      </c>
      <c r="U96" s="7">
        <v>0</v>
      </c>
      <c r="V96" s="7">
        <v>0</v>
      </c>
      <c r="W96" s="7">
        <v>0</v>
      </c>
      <c r="X96" s="7">
        <v>0</v>
      </c>
      <c r="Y96" s="7">
        <v>0</v>
      </c>
      <c r="Z96" s="7">
        <v>0</v>
      </c>
      <c r="AA96" s="7">
        <v>0</v>
      </c>
      <c r="AB96" s="7">
        <v>0</v>
      </c>
      <c r="AC96" s="7">
        <v>0</v>
      </c>
      <c r="AD96" s="7">
        <v>0</v>
      </c>
      <c r="AE96" s="7">
        <v>0</v>
      </c>
      <c r="AF96" s="7">
        <v>0</v>
      </c>
      <c r="AG96" s="7">
        <v>0</v>
      </c>
      <c r="AH96" s="7">
        <v>0</v>
      </c>
      <c r="AI96" s="7">
        <v>0</v>
      </c>
      <c r="AK96" s="19">
        <f>+F96+G96+J96+M96+K96+N96+O96+P96+Q96+R96</f>
        <v>2864673</v>
      </c>
      <c r="AL96" s="18">
        <f>+D96+E96+U96+V96+H96+L96+I96+S96+X96+Y96+Z96+AA96+AB96+AC96+AD96+AE96+AF96+AG96</f>
        <v>2864673</v>
      </c>
      <c r="AM96" s="20">
        <f t="shared" si="1"/>
        <v>0</v>
      </c>
      <c r="AN96" s="23"/>
    </row>
    <row r="97" spans="1:40" ht="14.25">
      <c r="A97" s="113">
        <v>1554</v>
      </c>
      <c r="B97" s="13">
        <v>1554</v>
      </c>
      <c r="C97" s="100" t="s">
        <v>104</v>
      </c>
      <c r="D97" s="7">
        <v>24736770</v>
      </c>
      <c r="E97" s="7">
        <v>0</v>
      </c>
      <c r="F97" s="42">
        <f>+D97+E97+H97-J97+L97-M97-N97-O97-P97-Q97-R97+U97+V97+S97+X97+Z97+AF97+AD97+AA97+AG97+AC97</f>
        <v>19626025.73</v>
      </c>
      <c r="G97" s="42">
        <f>I97-K97+Y97+AB97</f>
        <v>105856</v>
      </c>
      <c r="H97" s="7">
        <v>2875100</v>
      </c>
      <c r="I97" s="7">
        <v>105856</v>
      </c>
      <c r="J97" s="7">
        <v>6575332</v>
      </c>
      <c r="K97" s="7">
        <v>0</v>
      </c>
      <c r="L97" s="7">
        <v>0</v>
      </c>
      <c r="M97" s="7">
        <v>0</v>
      </c>
      <c r="N97" s="7">
        <v>1357147.3</v>
      </c>
      <c r="O97" s="7">
        <v>45766</v>
      </c>
      <c r="P97" s="7">
        <v>0</v>
      </c>
      <c r="Q97" s="7">
        <v>7598.97</v>
      </c>
      <c r="R97" s="7">
        <v>0</v>
      </c>
      <c r="S97" s="7">
        <v>0</v>
      </c>
      <c r="T97" s="41">
        <f>D97+E97</f>
        <v>24736770</v>
      </c>
      <c r="U97" s="7">
        <v>0</v>
      </c>
      <c r="V97" s="7">
        <v>0</v>
      </c>
      <c r="W97" s="7">
        <v>0</v>
      </c>
      <c r="X97" s="7">
        <v>0</v>
      </c>
      <c r="Y97" s="7">
        <v>0</v>
      </c>
      <c r="Z97" s="7">
        <v>0</v>
      </c>
      <c r="AA97" s="7">
        <v>0</v>
      </c>
      <c r="AB97" s="7">
        <v>0</v>
      </c>
      <c r="AC97" s="7">
        <v>0</v>
      </c>
      <c r="AD97" s="7">
        <v>0</v>
      </c>
      <c r="AE97" s="7">
        <v>0</v>
      </c>
      <c r="AF97" s="7">
        <v>0</v>
      </c>
      <c r="AG97" s="7">
        <v>0</v>
      </c>
      <c r="AH97" s="7">
        <v>0</v>
      </c>
      <c r="AI97" s="7">
        <v>0</v>
      </c>
      <c r="AK97" s="19">
        <f>+F97+G97+J97+M97+K97+N97+O97+P97+Q97+R97</f>
        <v>27717726</v>
      </c>
      <c r="AL97" s="18">
        <f>+D97+E97+U97+V97+H97+L97+I97+S97+X97+Y97+Z97+AA97+AB97+AC97+AD97+AE97+AF97+AG97</f>
        <v>27717726</v>
      </c>
      <c r="AM97" s="20">
        <f t="shared" si="1"/>
        <v>0</v>
      </c>
      <c r="AN97" s="23"/>
    </row>
    <row r="98" spans="1:40" ht="14.25">
      <c r="A98" s="113">
        <v>1561</v>
      </c>
      <c r="B98" s="13">
        <v>1561</v>
      </c>
      <c r="C98" s="100" t="s">
        <v>105</v>
      </c>
      <c r="D98" s="7">
        <v>1888412</v>
      </c>
      <c r="E98" s="7">
        <v>0</v>
      </c>
      <c r="F98" s="42">
        <f>+D98+E98+H98-J98+L98-M98-N98-O98-P98-Q98-R98+U98+V98+S98+X98+Z98+AF98+AD98+AA98+AG98+AC98</f>
        <v>1889031</v>
      </c>
      <c r="G98" s="42">
        <f>I98-K98+Y98+AB98</f>
        <v>0</v>
      </c>
      <c r="H98" s="7">
        <v>621602</v>
      </c>
      <c r="I98" s="7">
        <v>0</v>
      </c>
      <c r="J98" s="7">
        <v>511060</v>
      </c>
      <c r="K98" s="7">
        <v>0</v>
      </c>
      <c r="L98" s="7">
        <v>16708</v>
      </c>
      <c r="M98" s="7">
        <v>0</v>
      </c>
      <c r="N98" s="7">
        <v>126631</v>
      </c>
      <c r="O98" s="7">
        <v>0</v>
      </c>
      <c r="P98" s="7">
        <v>0</v>
      </c>
      <c r="Q98" s="7">
        <v>0</v>
      </c>
      <c r="R98" s="7">
        <v>0</v>
      </c>
      <c r="S98" s="7">
        <v>0</v>
      </c>
      <c r="T98" s="41">
        <f>D98+E98</f>
        <v>1888412</v>
      </c>
      <c r="U98" s="7">
        <v>0</v>
      </c>
      <c r="V98" s="7">
        <v>0</v>
      </c>
      <c r="W98" s="7">
        <v>0</v>
      </c>
      <c r="X98" s="7">
        <v>0</v>
      </c>
      <c r="Y98" s="7">
        <v>0</v>
      </c>
      <c r="Z98" s="7">
        <v>0</v>
      </c>
      <c r="AA98" s="7">
        <v>0</v>
      </c>
      <c r="AB98" s="7">
        <v>0</v>
      </c>
      <c r="AC98" s="7">
        <v>0</v>
      </c>
      <c r="AD98" s="7">
        <v>0</v>
      </c>
      <c r="AE98" s="7">
        <v>0</v>
      </c>
      <c r="AF98" s="7">
        <v>0</v>
      </c>
      <c r="AG98" s="7">
        <v>0</v>
      </c>
      <c r="AH98" s="7">
        <v>0</v>
      </c>
      <c r="AI98" s="7">
        <v>0</v>
      </c>
      <c r="AK98" s="19">
        <f>+F98+G98+J98+M98+K98+N98+O98+P98+Q98+R98</f>
        <v>2526722</v>
      </c>
      <c r="AL98" s="18">
        <f>+D98+E98+U98+V98+H98+L98+I98+S98+X98+Y98+Z98+AA98+AB98+AC98+AD98+AE98+AF98+AG98</f>
        <v>2526722</v>
      </c>
      <c r="AM98" s="20">
        <f t="shared" si="1"/>
        <v>0</v>
      </c>
      <c r="AN98" s="23"/>
    </row>
    <row r="99" spans="1:40" ht="14.25">
      <c r="A99" s="113">
        <v>1568</v>
      </c>
      <c r="B99" s="13">
        <v>1568</v>
      </c>
      <c r="C99" s="100" t="s">
        <v>106</v>
      </c>
      <c r="D99" s="7">
        <v>4337234</v>
      </c>
      <c r="E99" s="7">
        <v>0</v>
      </c>
      <c r="F99" s="42">
        <f>+D99+E99+H99-J99+L99-M99-N99-O99-P99-Q99-R99+U99+V99+S99+X99+Z99+AF99+AD99+AA99+AG99+AC99</f>
        <v>3754457.6</v>
      </c>
      <c r="G99" s="42">
        <f>I99-K99+Y99+AB99</f>
        <v>0</v>
      </c>
      <c r="H99" s="7">
        <v>844304</v>
      </c>
      <c r="I99" s="7">
        <v>0</v>
      </c>
      <c r="J99" s="7">
        <v>1322644</v>
      </c>
      <c r="K99" s="7">
        <v>0</v>
      </c>
      <c r="L99" s="7">
        <v>0</v>
      </c>
      <c r="M99" s="7">
        <v>0</v>
      </c>
      <c r="N99" s="7">
        <v>81276.4</v>
      </c>
      <c r="O99" s="7">
        <v>0</v>
      </c>
      <c r="P99" s="7">
        <v>23160</v>
      </c>
      <c r="Q99" s="7">
        <v>0</v>
      </c>
      <c r="R99" s="7">
        <v>0</v>
      </c>
      <c r="S99" s="7">
        <v>0</v>
      </c>
      <c r="T99" s="41">
        <f>D99+E99</f>
        <v>4337234</v>
      </c>
      <c r="U99" s="7">
        <v>0</v>
      </c>
      <c r="V99" s="7">
        <v>0</v>
      </c>
      <c r="W99" s="7">
        <v>0</v>
      </c>
      <c r="X99" s="7">
        <v>0</v>
      </c>
      <c r="Y99" s="7">
        <v>0</v>
      </c>
      <c r="Z99" s="7">
        <v>0</v>
      </c>
      <c r="AA99" s="7">
        <v>0</v>
      </c>
      <c r="AB99" s="7">
        <v>0</v>
      </c>
      <c r="AC99" s="7">
        <v>0</v>
      </c>
      <c r="AD99" s="7">
        <v>0</v>
      </c>
      <c r="AE99" s="7">
        <v>0</v>
      </c>
      <c r="AF99" s="7">
        <v>0</v>
      </c>
      <c r="AG99" s="7">
        <v>0</v>
      </c>
      <c r="AH99" s="7">
        <v>0</v>
      </c>
      <c r="AI99" s="7">
        <v>0</v>
      </c>
      <c r="AK99" s="19">
        <f>+F99+G99+J99+M99+K99+N99+O99+P99+Q99+R99</f>
        <v>5181538</v>
      </c>
      <c r="AL99" s="18">
        <f>+D99+E99+U99+V99+H99+L99+I99+S99+X99+Y99+Z99+AA99+AB99+AC99+AD99+AE99+AF99+AG99</f>
        <v>5181538</v>
      </c>
      <c r="AM99" s="20">
        <f t="shared" si="1"/>
        <v>0</v>
      </c>
      <c r="AN99" s="23"/>
    </row>
    <row r="100" spans="1:40" ht="14.25">
      <c r="A100" s="113">
        <v>1582</v>
      </c>
      <c r="B100" s="13">
        <v>1582</v>
      </c>
      <c r="C100" s="100" t="s">
        <v>107</v>
      </c>
      <c r="D100" s="7">
        <v>0</v>
      </c>
      <c r="E100" s="7">
        <v>3006</v>
      </c>
      <c r="F100" s="42">
        <f>+D100+E100+H100-J100+L100-M100-N100-O100-P100-Q100-R100+U100+V100+S100+X100+Z100+AF100+AD100+AA100+AG100+AC100</f>
        <v>19735</v>
      </c>
      <c r="G100" s="42">
        <f>I100-K100+Y100+AB100</f>
        <v>0</v>
      </c>
      <c r="H100" s="7">
        <v>333644</v>
      </c>
      <c r="I100" s="7">
        <v>0</v>
      </c>
      <c r="J100" s="7">
        <v>316915</v>
      </c>
      <c r="K100" s="7">
        <v>0</v>
      </c>
      <c r="L100" s="7">
        <v>0</v>
      </c>
      <c r="M100" s="7">
        <v>0</v>
      </c>
      <c r="N100" s="7">
        <v>0</v>
      </c>
      <c r="O100" s="7">
        <v>0</v>
      </c>
      <c r="P100" s="7">
        <v>0</v>
      </c>
      <c r="Q100" s="7">
        <v>0</v>
      </c>
      <c r="R100" s="7">
        <v>0</v>
      </c>
      <c r="S100" s="7">
        <v>0</v>
      </c>
      <c r="T100" s="41">
        <f>D100+E100</f>
        <v>3006</v>
      </c>
      <c r="U100" s="7">
        <v>0</v>
      </c>
      <c r="V100" s="7">
        <v>0</v>
      </c>
      <c r="W100" s="7">
        <v>3006</v>
      </c>
      <c r="X100" s="7">
        <v>0</v>
      </c>
      <c r="Y100" s="7">
        <v>0</v>
      </c>
      <c r="Z100" s="7">
        <v>0</v>
      </c>
      <c r="AA100" s="7">
        <v>0</v>
      </c>
      <c r="AB100" s="7">
        <v>0</v>
      </c>
      <c r="AC100" s="7">
        <v>0</v>
      </c>
      <c r="AD100" s="7">
        <v>0</v>
      </c>
      <c r="AE100" s="7">
        <v>0</v>
      </c>
      <c r="AF100" s="7">
        <v>0</v>
      </c>
      <c r="AG100" s="7">
        <v>0</v>
      </c>
      <c r="AH100" s="7">
        <v>0</v>
      </c>
      <c r="AI100" s="7">
        <v>0</v>
      </c>
      <c r="AK100" s="19">
        <f>+F100+G100+J100+M100+K100+N100+O100+P100+Q100+R100</f>
        <v>336650</v>
      </c>
      <c r="AL100" s="18">
        <f>+D100+E100+U100+V100+H100+L100+I100+S100+X100+Y100+Z100+AA100+AB100+AC100+AD100+AE100+AF100+AG100</f>
        <v>336650</v>
      </c>
      <c r="AM100" s="20">
        <f t="shared" si="1"/>
        <v>0</v>
      </c>
      <c r="AN100" s="23"/>
    </row>
    <row r="101" spans="1:40" ht="14.25">
      <c r="A101" s="113">
        <v>1600</v>
      </c>
      <c r="B101" s="13">
        <v>1600</v>
      </c>
      <c r="C101" s="100" t="s">
        <v>108</v>
      </c>
      <c r="D101" s="7">
        <v>1975581</v>
      </c>
      <c r="E101" s="7">
        <v>0</v>
      </c>
      <c r="F101" s="42">
        <f>+D101+E101+H101-J101+L101-M101-N101-O101-P101-Q101-R101+U101+V101+S101+X101+Z101+AF101+AD101+AA101+AG101+AC101</f>
        <v>2092283.6</v>
      </c>
      <c r="G101" s="42">
        <f>I101-K101+Y101+AB101</f>
        <v>-7521</v>
      </c>
      <c r="H101" s="7">
        <v>550592</v>
      </c>
      <c r="I101" s="7">
        <v>42227</v>
      </c>
      <c r="J101" s="7">
        <v>395254</v>
      </c>
      <c r="K101" s="7">
        <v>49748</v>
      </c>
      <c r="L101" s="7">
        <v>0</v>
      </c>
      <c r="M101" s="7">
        <v>0</v>
      </c>
      <c r="N101" s="7">
        <v>38635.4</v>
      </c>
      <c r="O101" s="7">
        <v>0</v>
      </c>
      <c r="P101" s="7">
        <v>0</v>
      </c>
      <c r="Q101" s="7">
        <v>0</v>
      </c>
      <c r="R101" s="7">
        <v>0</v>
      </c>
      <c r="S101" s="7">
        <v>0</v>
      </c>
      <c r="T101" s="41">
        <f>D101+E101</f>
        <v>1975581</v>
      </c>
      <c r="U101" s="7">
        <v>0</v>
      </c>
      <c r="V101" s="7">
        <v>0</v>
      </c>
      <c r="W101" s="7">
        <v>0</v>
      </c>
      <c r="X101" s="7">
        <v>0</v>
      </c>
      <c r="Y101" s="7">
        <v>0</v>
      </c>
      <c r="Z101" s="7">
        <v>0</v>
      </c>
      <c r="AA101" s="7">
        <v>0</v>
      </c>
      <c r="AB101" s="7">
        <v>0</v>
      </c>
      <c r="AC101" s="7">
        <v>0</v>
      </c>
      <c r="AD101" s="7">
        <v>0</v>
      </c>
      <c r="AE101" s="7">
        <v>0</v>
      </c>
      <c r="AF101" s="7">
        <v>0</v>
      </c>
      <c r="AG101" s="7">
        <v>0</v>
      </c>
      <c r="AH101" s="7">
        <v>0</v>
      </c>
      <c r="AI101" s="7">
        <v>0</v>
      </c>
      <c r="AK101" s="19">
        <f>+F101+G101+J101+M101+K101+N101+O101+P101+Q101+R101</f>
        <v>2568400</v>
      </c>
      <c r="AL101" s="18">
        <f>+D101+E101+U101+V101+H101+L101+I101+S101+X101+Y101+Z101+AA101+AB101+AC101+AD101+AE101+AF101+AG101</f>
        <v>2568400</v>
      </c>
      <c r="AM101" s="20">
        <f t="shared" si="1"/>
        <v>0</v>
      </c>
      <c r="AN101" s="23"/>
    </row>
    <row r="102" spans="1:40" ht="14.25">
      <c r="A102" s="113">
        <v>1645</v>
      </c>
      <c r="B102" s="13">
        <v>1645</v>
      </c>
      <c r="C102" s="100" t="s">
        <v>111</v>
      </c>
      <c r="D102" s="7">
        <v>3171634</v>
      </c>
      <c r="E102" s="7">
        <v>0</v>
      </c>
      <c r="F102" s="42">
        <f>+D102+E102+H102-J102+L102-M102-N102-O102-P102-Q102-R102+U102+V102+S102+X102+Z102+AF102+AD102+AA102+AG102+AC102</f>
        <v>4505799</v>
      </c>
      <c r="G102" s="42">
        <f>I102-K102+Y102+AB102</f>
        <v>0</v>
      </c>
      <c r="H102" s="7">
        <v>1943083</v>
      </c>
      <c r="I102" s="7">
        <v>0</v>
      </c>
      <c r="J102" s="7">
        <v>590828</v>
      </c>
      <c r="K102" s="7">
        <v>0</v>
      </c>
      <c r="L102" s="7">
        <v>0</v>
      </c>
      <c r="M102" s="7">
        <v>0</v>
      </c>
      <c r="N102" s="7">
        <v>18090</v>
      </c>
      <c r="O102" s="7">
        <v>0</v>
      </c>
      <c r="P102" s="7">
        <v>0</v>
      </c>
      <c r="Q102" s="7">
        <v>0</v>
      </c>
      <c r="R102" s="7">
        <v>0</v>
      </c>
      <c r="S102" s="7">
        <v>0</v>
      </c>
      <c r="T102" s="41">
        <f>D102+E102</f>
        <v>3171634</v>
      </c>
      <c r="U102" s="7">
        <v>0</v>
      </c>
      <c r="V102" s="7">
        <v>0</v>
      </c>
      <c r="W102" s="7">
        <v>0</v>
      </c>
      <c r="X102" s="7">
        <v>0</v>
      </c>
      <c r="Y102" s="7">
        <v>0</v>
      </c>
      <c r="Z102" s="7">
        <v>0</v>
      </c>
      <c r="AA102" s="7">
        <v>0</v>
      </c>
      <c r="AB102" s="7">
        <v>0</v>
      </c>
      <c r="AC102" s="7">
        <v>0</v>
      </c>
      <c r="AD102" s="7">
        <v>0</v>
      </c>
      <c r="AE102" s="7">
        <v>0</v>
      </c>
      <c r="AF102" s="7">
        <v>0</v>
      </c>
      <c r="AG102" s="7">
        <v>0</v>
      </c>
      <c r="AH102" s="7">
        <v>0</v>
      </c>
      <c r="AI102" s="7">
        <v>0</v>
      </c>
      <c r="AK102" s="19">
        <f>+F102+G102+J102+M102+K102+N102+O102+P102+Q102+R102</f>
        <v>5114717</v>
      </c>
      <c r="AL102" s="18">
        <f>+D102+E102+U102+V102+H102+L102+I102+S102+X102+Y102+Z102+AA102+AB102+AC102+AD102+AE102+AF102+AG102</f>
        <v>5114717</v>
      </c>
      <c r="AM102" s="20">
        <f t="shared" si="1"/>
        <v>0</v>
      </c>
      <c r="AN102" s="23"/>
    </row>
    <row r="103" spans="1:40" ht="14.25">
      <c r="A103" s="113">
        <v>1631</v>
      </c>
      <c r="B103" s="13">
        <v>1631</v>
      </c>
      <c r="C103" s="100" t="s">
        <v>109</v>
      </c>
      <c r="D103" s="7">
        <v>0</v>
      </c>
      <c r="E103" s="7">
        <v>46562</v>
      </c>
      <c r="F103" s="42">
        <f>+D103+E103+H103-J103+L103-M103-N103-O103-P103-Q103-R103+U103+V103+S103+X103+Z103+AF103+AD103+AA103+AG103+AC103</f>
        <v>564441</v>
      </c>
      <c r="G103" s="42">
        <f>I103-K103+Y103+AB103</f>
        <v>0</v>
      </c>
      <c r="H103" s="7">
        <v>1224562</v>
      </c>
      <c r="I103" s="7">
        <v>0</v>
      </c>
      <c r="J103" s="7">
        <v>668520</v>
      </c>
      <c r="K103" s="7">
        <v>0</v>
      </c>
      <c r="L103" s="7">
        <v>0</v>
      </c>
      <c r="M103" s="7">
        <v>0</v>
      </c>
      <c r="N103" s="7">
        <v>35534</v>
      </c>
      <c r="O103" s="7">
        <v>13076</v>
      </c>
      <c r="P103" s="7">
        <v>0</v>
      </c>
      <c r="Q103" s="7">
        <v>0</v>
      </c>
      <c r="R103" s="7">
        <v>0</v>
      </c>
      <c r="S103" s="7">
        <v>0</v>
      </c>
      <c r="T103" s="41">
        <f>D103+E103</f>
        <v>46562</v>
      </c>
      <c r="U103" s="7">
        <v>0</v>
      </c>
      <c r="V103" s="7">
        <v>0</v>
      </c>
      <c r="W103" s="7">
        <v>8399</v>
      </c>
      <c r="X103" s="7">
        <v>10447</v>
      </c>
      <c r="Y103" s="7">
        <v>0</v>
      </c>
      <c r="Z103" s="7">
        <v>0</v>
      </c>
      <c r="AA103" s="7">
        <v>0</v>
      </c>
      <c r="AB103" s="7">
        <v>0</v>
      </c>
      <c r="AC103" s="7">
        <v>0</v>
      </c>
      <c r="AD103" s="7">
        <v>0</v>
      </c>
      <c r="AE103" s="7">
        <v>0</v>
      </c>
      <c r="AF103" s="7">
        <v>0</v>
      </c>
      <c r="AG103" s="7">
        <v>0</v>
      </c>
      <c r="AH103" s="7">
        <v>0</v>
      </c>
      <c r="AI103" s="7">
        <v>0</v>
      </c>
      <c r="AK103" s="19">
        <f>+F103+G103+J103+M103+K103+N103+O103+P103+Q103+R103</f>
        <v>1281571</v>
      </c>
      <c r="AL103" s="18">
        <f>+D103+E103+U103+V103+H103+L103+I103+S103+X103+Y103+Z103+AA103+AB103+AC103+AD103+AE103+AF103+AG103</f>
        <v>1281571</v>
      </c>
      <c r="AM103" s="20">
        <f t="shared" si="1"/>
        <v>0</v>
      </c>
      <c r="AN103" s="23"/>
    </row>
    <row r="104" spans="1:40" ht="14.25">
      <c r="A104" s="113">
        <v>1638</v>
      </c>
      <c r="B104" s="13">
        <v>1638</v>
      </c>
      <c r="C104" s="100" t="s">
        <v>110</v>
      </c>
      <c r="D104" s="7">
        <v>5828503</v>
      </c>
      <c r="E104" s="7">
        <v>0</v>
      </c>
      <c r="F104" s="42">
        <f>+D104+E104+H104-J104+L104-M104-N104-O104-P104-Q104-R104+U104+V104+S104+X104+Z104+AF104+AD104+AA104+AG104+AC104</f>
        <v>10804609.97</v>
      </c>
      <c r="G104" s="42">
        <f>I104-K104+Y104+AB104</f>
        <v>79048</v>
      </c>
      <c r="H104" s="7">
        <v>6723846</v>
      </c>
      <c r="I104" s="7">
        <v>79048</v>
      </c>
      <c r="J104" s="7">
        <v>1428175.03</v>
      </c>
      <c r="K104" s="7">
        <v>0</v>
      </c>
      <c r="L104" s="7">
        <v>0</v>
      </c>
      <c r="M104" s="7">
        <v>0</v>
      </c>
      <c r="N104" s="7">
        <v>299779</v>
      </c>
      <c r="O104" s="7">
        <v>0</v>
      </c>
      <c r="P104" s="7">
        <v>9264</v>
      </c>
      <c r="Q104" s="7">
        <v>0</v>
      </c>
      <c r="R104" s="7">
        <v>10521</v>
      </c>
      <c r="S104" s="7">
        <v>0</v>
      </c>
      <c r="T104" s="41">
        <f>D104+E104</f>
        <v>5828503</v>
      </c>
      <c r="U104" s="7">
        <v>0</v>
      </c>
      <c r="V104" s="7">
        <v>0</v>
      </c>
      <c r="W104" s="7">
        <v>0</v>
      </c>
      <c r="X104" s="7">
        <v>0</v>
      </c>
      <c r="Y104" s="7">
        <v>0</v>
      </c>
      <c r="Z104" s="7">
        <v>0</v>
      </c>
      <c r="AA104" s="7">
        <v>0</v>
      </c>
      <c r="AB104" s="7">
        <v>0</v>
      </c>
      <c r="AC104" s="7">
        <v>0</v>
      </c>
      <c r="AD104" s="7">
        <v>0</v>
      </c>
      <c r="AE104" s="7">
        <v>0</v>
      </c>
      <c r="AF104" s="7">
        <v>0</v>
      </c>
      <c r="AG104" s="7">
        <v>0</v>
      </c>
      <c r="AH104" s="7">
        <v>0</v>
      </c>
      <c r="AI104" s="7">
        <v>593.97</v>
      </c>
      <c r="AK104" s="19">
        <f>+F104+G104+J104+M104+K104+N104+O104+P104+Q104+R104</f>
        <v>12631397</v>
      </c>
      <c r="AL104" s="18">
        <f>+D104+E104+U104+V104+H104+L104+I104+S104+X104+Y104+Z104+AA104+AB104+AC104+AD104+AE104+AF104+AG104</f>
        <v>12631397</v>
      </c>
      <c r="AM104" s="20">
        <f t="shared" si="1"/>
        <v>0</v>
      </c>
      <c r="AN104" s="23"/>
    </row>
    <row r="105" spans="1:40" ht="14.25">
      <c r="A105" s="112">
        <v>1659</v>
      </c>
      <c r="B105" s="12">
        <v>1659</v>
      </c>
      <c r="C105" s="100" t="s">
        <v>112</v>
      </c>
      <c r="D105" s="7">
        <v>3941874</v>
      </c>
      <c r="E105" s="7">
        <v>0</v>
      </c>
      <c r="F105" s="42">
        <f>+D105+E105+H105-J105+L105-M105-N105-O105-P105-Q105-R105+U105+V105+S105+X105+Z105+AF105+AD105+AA105+AG105+AC105</f>
        <v>3510562</v>
      </c>
      <c r="G105" s="42">
        <f>I105-K105+Y105+AB105</f>
        <v>0</v>
      </c>
      <c r="H105" s="7">
        <v>516948</v>
      </c>
      <c r="I105" s="7">
        <v>0</v>
      </c>
      <c r="J105" s="7">
        <v>948260</v>
      </c>
      <c r="K105" s="7">
        <v>0</v>
      </c>
      <c r="L105" s="7">
        <v>0</v>
      </c>
      <c r="M105" s="7">
        <v>0</v>
      </c>
      <c r="N105" s="7">
        <v>0</v>
      </c>
      <c r="O105" s="7">
        <v>0</v>
      </c>
      <c r="P105" s="7">
        <v>0</v>
      </c>
      <c r="Q105" s="7">
        <v>0</v>
      </c>
      <c r="R105" s="7">
        <v>0</v>
      </c>
      <c r="S105" s="7">
        <v>0</v>
      </c>
      <c r="T105" s="41">
        <f>D105+E105</f>
        <v>3941874</v>
      </c>
      <c r="U105" s="7">
        <v>0</v>
      </c>
      <c r="V105" s="7">
        <v>0</v>
      </c>
      <c r="W105" s="7">
        <v>0</v>
      </c>
      <c r="X105" s="7">
        <v>0</v>
      </c>
      <c r="Y105" s="7">
        <v>0</v>
      </c>
      <c r="Z105" s="7">
        <v>0</v>
      </c>
      <c r="AA105" s="7">
        <v>0</v>
      </c>
      <c r="AB105" s="7">
        <v>0</v>
      </c>
      <c r="AC105" s="7">
        <v>0</v>
      </c>
      <c r="AD105" s="7">
        <v>0</v>
      </c>
      <c r="AE105" s="7">
        <v>0</v>
      </c>
      <c r="AF105" s="7">
        <v>0</v>
      </c>
      <c r="AG105" s="7">
        <v>0</v>
      </c>
      <c r="AH105" s="7">
        <v>0</v>
      </c>
      <c r="AI105" s="7">
        <v>0</v>
      </c>
      <c r="AK105" s="19">
        <f>+F105+G105+J105+M105+K105+N105+O105+P105+Q105+R105</f>
        <v>4458822</v>
      </c>
      <c r="AL105" s="18">
        <f>+D105+E105+U105+V105+H105+L105+I105+S105+X105+Y105+Z105+AA105+AB105+AC105+AD105+AE105+AF105+AG105</f>
        <v>4458822</v>
      </c>
      <c r="AM105" s="20">
        <f t="shared" si="1"/>
        <v>0</v>
      </c>
      <c r="AN105" s="23"/>
    </row>
    <row r="106" spans="1:40" ht="14.25">
      <c r="A106" s="112">
        <v>714</v>
      </c>
      <c r="B106" s="12">
        <v>714</v>
      </c>
      <c r="C106" s="100" t="s">
        <v>58</v>
      </c>
      <c r="D106" s="7">
        <v>6458930</v>
      </c>
      <c r="E106" s="7">
        <v>0</v>
      </c>
      <c r="F106" s="42">
        <f>+D106+E106+H106-J106+L106-M106-N106-O106-P106-Q106-R106+U106+V106+S106+X106+Z106+AF106+AD106+AA106+AG106+AC106</f>
        <v>5308122.53</v>
      </c>
      <c r="G106" s="42">
        <f>I106-K106+Y106+AB106</f>
        <v>0</v>
      </c>
      <c r="H106" s="7">
        <v>919890</v>
      </c>
      <c r="I106" s="7">
        <v>0</v>
      </c>
      <c r="J106" s="7">
        <v>889637</v>
      </c>
      <c r="K106" s="7">
        <v>0</v>
      </c>
      <c r="L106" s="7">
        <v>3850</v>
      </c>
      <c r="M106" s="7">
        <v>13076</v>
      </c>
      <c r="N106" s="7">
        <v>819034.5</v>
      </c>
      <c r="O106" s="7">
        <v>183064</v>
      </c>
      <c r="P106" s="7">
        <v>342768</v>
      </c>
      <c r="Q106" s="7">
        <v>7598.97</v>
      </c>
      <c r="R106" s="7">
        <v>0</v>
      </c>
      <c r="S106" s="7">
        <v>0</v>
      </c>
      <c r="T106" s="41">
        <f>D106+E106</f>
        <v>6458930</v>
      </c>
      <c r="U106" s="7">
        <v>180631</v>
      </c>
      <c r="V106" s="7">
        <v>0</v>
      </c>
      <c r="W106" s="7">
        <v>0</v>
      </c>
      <c r="X106" s="7">
        <v>0</v>
      </c>
      <c r="Y106" s="7">
        <v>0</v>
      </c>
      <c r="Z106" s="7">
        <v>0</v>
      </c>
      <c r="AA106" s="7">
        <v>0</v>
      </c>
      <c r="AB106" s="7">
        <v>0</v>
      </c>
      <c r="AC106" s="7">
        <v>0</v>
      </c>
      <c r="AD106" s="7">
        <v>0</v>
      </c>
      <c r="AE106" s="7">
        <v>0</v>
      </c>
      <c r="AF106" s="7">
        <v>0</v>
      </c>
      <c r="AG106" s="7">
        <v>0</v>
      </c>
      <c r="AH106" s="7">
        <v>0</v>
      </c>
      <c r="AI106" s="7">
        <v>0</v>
      </c>
      <c r="AK106" s="19">
        <f>+F106+G106+J106+M106+K106+N106+O106+P106+Q106+R106</f>
        <v>7563301</v>
      </c>
      <c r="AL106" s="18">
        <f>+D106+E106+U106+V106+H106+L106+I106+S106+X106+Y106+Z106+AA106+AB106+AC106+AD106+AE106+AF106+AG106</f>
        <v>7563301</v>
      </c>
      <c r="AM106" s="20">
        <f t="shared" si="1"/>
        <v>0</v>
      </c>
      <c r="AN106" s="23"/>
    </row>
    <row r="107" spans="1:40" ht="14.25">
      <c r="A107" s="113">
        <v>1666</v>
      </c>
      <c r="B107" s="13">
        <v>1666</v>
      </c>
      <c r="C107" s="100" t="s">
        <v>113</v>
      </c>
      <c r="D107" s="7">
        <v>888719</v>
      </c>
      <c r="E107" s="7">
        <v>0</v>
      </c>
      <c r="F107" s="42">
        <f>+D107+E107+H107-J107+L107-M107-N107-O107-P107-Q107-R107+U107+V107+S107+X107+Z107+AF107+AD107+AA107+AG107+AC107</f>
        <v>1074986</v>
      </c>
      <c r="G107" s="42">
        <f>I107-K107+Y107+AB107</f>
        <v>0</v>
      </c>
      <c r="H107" s="7">
        <v>585303</v>
      </c>
      <c r="I107" s="7">
        <v>0</v>
      </c>
      <c r="J107" s="7">
        <v>390637</v>
      </c>
      <c r="K107" s="7">
        <v>0</v>
      </c>
      <c r="L107" s="7">
        <v>0</v>
      </c>
      <c r="M107" s="7">
        <v>0</v>
      </c>
      <c r="N107" s="7">
        <v>8399</v>
      </c>
      <c r="O107" s="7">
        <v>0</v>
      </c>
      <c r="P107" s="7">
        <v>0</v>
      </c>
      <c r="Q107" s="7">
        <v>0</v>
      </c>
      <c r="R107" s="7">
        <v>0</v>
      </c>
      <c r="S107" s="7">
        <v>0</v>
      </c>
      <c r="T107" s="41">
        <f>D107+E107</f>
        <v>888719</v>
      </c>
      <c r="U107" s="7">
        <v>0</v>
      </c>
      <c r="V107" s="7">
        <v>0</v>
      </c>
      <c r="W107" s="7">
        <v>0</v>
      </c>
      <c r="X107" s="7">
        <v>0</v>
      </c>
      <c r="Y107" s="7">
        <v>0</v>
      </c>
      <c r="Z107" s="7">
        <v>0</v>
      </c>
      <c r="AA107" s="7">
        <v>0</v>
      </c>
      <c r="AB107" s="7">
        <v>0</v>
      </c>
      <c r="AC107" s="7">
        <v>0</v>
      </c>
      <c r="AD107" s="7">
        <v>0</v>
      </c>
      <c r="AE107" s="7">
        <v>0</v>
      </c>
      <c r="AF107" s="7">
        <v>0</v>
      </c>
      <c r="AG107" s="7">
        <v>0</v>
      </c>
      <c r="AH107" s="7">
        <v>0</v>
      </c>
      <c r="AI107" s="7">
        <v>0</v>
      </c>
      <c r="AK107" s="19">
        <f>+F107+G107+J107+M107+K107+N107+O107+P107+Q107+R107</f>
        <v>1474022</v>
      </c>
      <c r="AL107" s="18">
        <f>+D107+E107+U107+V107+H107+L107+I107+S107+X107+Y107+Z107+AA107+AB107+AC107+AD107+AE107+AF107+AG107</f>
        <v>1474022</v>
      </c>
      <c r="AM107" s="20">
        <f t="shared" si="1"/>
        <v>0</v>
      </c>
      <c r="AN107" s="23"/>
    </row>
    <row r="108" spans="1:40" ht="14.25">
      <c r="A108" s="113">
        <v>1687</v>
      </c>
      <c r="B108" s="13">
        <v>1687</v>
      </c>
      <c r="C108" s="100" t="s">
        <v>115</v>
      </c>
      <c r="D108" s="7">
        <v>195730</v>
      </c>
      <c r="E108" s="7">
        <v>0</v>
      </c>
      <c r="F108" s="42">
        <f>+D108+E108+H108-J108+L108-M108-N108-O108-P108-Q108-R108+U108+V108+S108+X108+Z108+AF108+AD108+AA108+AG108+AC108</f>
        <v>1180769.5</v>
      </c>
      <c r="G108" s="42">
        <f>I108-K108+Y108+AB108</f>
        <v>0</v>
      </c>
      <c r="H108" s="7">
        <v>1541918</v>
      </c>
      <c r="I108" s="7">
        <v>0</v>
      </c>
      <c r="J108" s="7">
        <v>477088</v>
      </c>
      <c r="K108" s="7">
        <v>0</v>
      </c>
      <c r="L108" s="7">
        <v>0</v>
      </c>
      <c r="M108" s="7">
        <v>0</v>
      </c>
      <c r="N108" s="7">
        <v>79790.5</v>
      </c>
      <c r="O108" s="7">
        <v>0</v>
      </c>
      <c r="P108" s="7">
        <v>0</v>
      </c>
      <c r="Q108" s="7">
        <v>0</v>
      </c>
      <c r="R108" s="7">
        <v>0</v>
      </c>
      <c r="S108" s="7">
        <v>0</v>
      </c>
      <c r="T108" s="41">
        <f>D108+E108</f>
        <v>195730</v>
      </c>
      <c r="U108" s="7">
        <v>0</v>
      </c>
      <c r="V108" s="7">
        <v>0</v>
      </c>
      <c r="W108" s="7">
        <v>0</v>
      </c>
      <c r="X108" s="7">
        <v>0</v>
      </c>
      <c r="Y108" s="7">
        <v>0</v>
      </c>
      <c r="Z108" s="7">
        <v>0</v>
      </c>
      <c r="AA108" s="7">
        <v>0</v>
      </c>
      <c r="AB108" s="7">
        <v>0</v>
      </c>
      <c r="AC108" s="7">
        <v>0</v>
      </c>
      <c r="AD108" s="7">
        <v>0</v>
      </c>
      <c r="AE108" s="7">
        <v>0</v>
      </c>
      <c r="AF108" s="7">
        <v>0</v>
      </c>
      <c r="AG108" s="7">
        <v>0</v>
      </c>
      <c r="AH108" s="7">
        <v>0</v>
      </c>
      <c r="AI108" s="7">
        <v>0</v>
      </c>
      <c r="AK108" s="19">
        <f>+F108+G108+J108+M108+K108+N108+O108+P108+Q108+R108</f>
        <v>1737648</v>
      </c>
      <c r="AL108" s="18">
        <f>+D108+E108+U108+V108+H108+L108+I108+S108+X108+Y108+Z108+AA108+AB108+AC108+AD108+AE108+AF108+AG108</f>
        <v>1737648</v>
      </c>
      <c r="AM108" s="20">
        <f t="shared" si="1"/>
        <v>0</v>
      </c>
      <c r="AN108" s="23"/>
    </row>
    <row r="109" spans="1:40" ht="14.25">
      <c r="A109" s="113">
        <v>1694</v>
      </c>
      <c r="B109" s="13">
        <v>1694</v>
      </c>
      <c r="C109" s="100" t="s">
        <v>116</v>
      </c>
      <c r="D109" s="7">
        <v>4735371</v>
      </c>
      <c r="E109" s="7">
        <v>0</v>
      </c>
      <c r="F109" s="42">
        <f>+D109+E109+H109-J109+L109-M109-N109-O109-P109-Q109-R109+U109+V109+S109+X109+Z109+AF109+AD109+AA109+AG109+AC109</f>
        <v>4670406</v>
      </c>
      <c r="G109" s="42">
        <f>I109-K109+Y109+AB109</f>
        <v>0</v>
      </c>
      <c r="H109" s="7">
        <v>1015352</v>
      </c>
      <c r="I109" s="7">
        <v>0</v>
      </c>
      <c r="J109" s="7">
        <v>957580</v>
      </c>
      <c r="K109" s="7">
        <v>0</v>
      </c>
      <c r="L109" s="7">
        <v>0</v>
      </c>
      <c r="M109" s="7">
        <v>8224</v>
      </c>
      <c r="N109" s="7">
        <v>85928</v>
      </c>
      <c r="O109" s="7">
        <v>0</v>
      </c>
      <c r="P109" s="7">
        <v>18528</v>
      </c>
      <c r="Q109" s="7">
        <v>0</v>
      </c>
      <c r="R109" s="7">
        <v>10057</v>
      </c>
      <c r="S109" s="7">
        <v>0</v>
      </c>
      <c r="T109" s="41">
        <f>D109+E109</f>
        <v>4735371</v>
      </c>
      <c r="U109" s="7">
        <v>0</v>
      </c>
      <c r="V109" s="7">
        <v>0</v>
      </c>
      <c r="W109" s="7">
        <v>0</v>
      </c>
      <c r="X109" s="7">
        <v>0</v>
      </c>
      <c r="Y109" s="7">
        <v>0</v>
      </c>
      <c r="Z109" s="7">
        <v>0</v>
      </c>
      <c r="AA109" s="7">
        <v>0</v>
      </c>
      <c r="AB109" s="7">
        <v>0</v>
      </c>
      <c r="AC109" s="7">
        <v>0</v>
      </c>
      <c r="AD109" s="7">
        <v>0</v>
      </c>
      <c r="AE109" s="7">
        <v>0</v>
      </c>
      <c r="AF109" s="7">
        <v>0</v>
      </c>
      <c r="AG109" s="7">
        <v>0</v>
      </c>
      <c r="AH109" s="7">
        <v>0</v>
      </c>
      <c r="AI109" s="7">
        <v>0</v>
      </c>
      <c r="AK109" s="19">
        <f>+F109+G109+J109+M109+K109+N109+O109+P109+Q109+R109</f>
        <v>5750723</v>
      </c>
      <c r="AL109" s="18">
        <f>+D109+E109+U109+V109+H109+L109+I109+S109+X109+Y109+Z109+AA109+AB109+AC109+AD109+AE109+AF109+AG109</f>
        <v>5750723</v>
      </c>
      <c r="AM109" s="20">
        <f t="shared" si="1"/>
        <v>0</v>
      </c>
      <c r="AN109" s="23"/>
    </row>
    <row r="110" spans="1:40" ht="14.25">
      <c r="A110" s="113">
        <v>1729</v>
      </c>
      <c r="B110" s="13">
        <v>1729</v>
      </c>
      <c r="C110" s="100" t="s">
        <v>117</v>
      </c>
      <c r="D110" s="7">
        <v>2074751</v>
      </c>
      <c r="E110" s="7">
        <v>0</v>
      </c>
      <c r="F110" s="42">
        <f>+D110+E110+H110-J110+L110-M110-N110-O110-P110-Q110-R110+U110+V110+S110+X110+Z110+AF110+AD110+AA110+AG110+AC110</f>
        <v>3020089.6</v>
      </c>
      <c r="G110" s="42">
        <f>I110-K110+Y110+AB110</f>
        <v>0</v>
      </c>
      <c r="H110" s="7">
        <v>1506872</v>
      </c>
      <c r="I110" s="7">
        <v>0</v>
      </c>
      <c r="J110" s="7">
        <v>488010</v>
      </c>
      <c r="K110" s="7">
        <v>0</v>
      </c>
      <c r="L110" s="7">
        <v>0</v>
      </c>
      <c r="M110" s="7">
        <v>0</v>
      </c>
      <c r="N110" s="7">
        <v>73523.4</v>
      </c>
      <c r="O110" s="7">
        <v>0</v>
      </c>
      <c r="P110" s="7">
        <v>0</v>
      </c>
      <c r="Q110" s="7">
        <v>0</v>
      </c>
      <c r="R110" s="7">
        <v>0</v>
      </c>
      <c r="S110" s="7">
        <v>0</v>
      </c>
      <c r="T110" s="41">
        <f>D110+E110</f>
        <v>2074751</v>
      </c>
      <c r="U110" s="7">
        <v>0</v>
      </c>
      <c r="V110" s="7">
        <v>0</v>
      </c>
      <c r="W110" s="7">
        <v>0</v>
      </c>
      <c r="X110" s="7">
        <v>0</v>
      </c>
      <c r="Y110" s="7">
        <v>0</v>
      </c>
      <c r="Z110" s="7">
        <v>0</v>
      </c>
      <c r="AA110" s="7">
        <v>0</v>
      </c>
      <c r="AB110" s="7">
        <v>0</v>
      </c>
      <c r="AC110" s="7">
        <v>0</v>
      </c>
      <c r="AD110" s="7">
        <v>0</v>
      </c>
      <c r="AE110" s="7">
        <v>0</v>
      </c>
      <c r="AF110" s="7">
        <v>0</v>
      </c>
      <c r="AG110" s="7">
        <v>0</v>
      </c>
      <c r="AH110" s="7">
        <v>0</v>
      </c>
      <c r="AI110" s="7">
        <v>0</v>
      </c>
      <c r="AK110" s="19">
        <f>+F110+G110+J110+M110+K110+N110+O110+P110+Q110+R110</f>
        <v>3581623</v>
      </c>
      <c r="AL110" s="18">
        <f>+D110+E110+U110+V110+H110+L110+I110+S110+X110+Y110+Z110+AA110+AB110+AC110+AD110+AE110+AF110+AG110</f>
        <v>3581623</v>
      </c>
      <c r="AM110" s="20">
        <f t="shared" si="1"/>
        <v>0</v>
      </c>
      <c r="AN110" s="23"/>
    </row>
    <row r="111" spans="1:40" ht="14.25">
      <c r="A111" s="113">
        <v>1736</v>
      </c>
      <c r="B111" s="13">
        <v>1736</v>
      </c>
      <c r="C111" s="100" t="s">
        <v>118</v>
      </c>
      <c r="D111" s="7">
        <v>1312879</v>
      </c>
      <c r="E111" s="7">
        <v>0</v>
      </c>
      <c r="F111" s="42">
        <f>+D111+E111+H111-J111+L111-M111-N111-O111-P111-Q111-R111+U111+V111+S111+X111+Z111+AF111+AD111+AA111+AG111+AC111</f>
        <v>1154810</v>
      </c>
      <c r="G111" s="42">
        <f>I111-K111+Y111+AB111</f>
        <v>0</v>
      </c>
      <c r="H111" s="7">
        <v>634679</v>
      </c>
      <c r="I111" s="7">
        <v>0</v>
      </c>
      <c r="J111" s="7">
        <v>713927</v>
      </c>
      <c r="K111" s="7">
        <v>0</v>
      </c>
      <c r="L111" s="7">
        <v>0</v>
      </c>
      <c r="M111" s="7">
        <v>0</v>
      </c>
      <c r="N111" s="7">
        <v>78821</v>
      </c>
      <c r="O111" s="7">
        <v>0</v>
      </c>
      <c r="P111" s="7">
        <v>0</v>
      </c>
      <c r="Q111" s="7">
        <v>0</v>
      </c>
      <c r="R111" s="7">
        <v>0</v>
      </c>
      <c r="S111" s="7">
        <v>0</v>
      </c>
      <c r="T111" s="41">
        <f>D111+E111</f>
        <v>1312879</v>
      </c>
      <c r="U111" s="7">
        <v>0</v>
      </c>
      <c r="V111" s="7">
        <v>0</v>
      </c>
      <c r="W111" s="7">
        <v>0</v>
      </c>
      <c r="X111" s="7">
        <v>0</v>
      </c>
      <c r="Y111" s="7">
        <v>0</v>
      </c>
      <c r="Z111" s="7">
        <v>0</v>
      </c>
      <c r="AA111" s="7">
        <v>0</v>
      </c>
      <c r="AB111" s="7">
        <v>0</v>
      </c>
      <c r="AC111" s="7">
        <v>0</v>
      </c>
      <c r="AD111" s="7">
        <v>0</v>
      </c>
      <c r="AE111" s="7">
        <v>0</v>
      </c>
      <c r="AF111" s="7">
        <v>0</v>
      </c>
      <c r="AG111" s="7">
        <v>0</v>
      </c>
      <c r="AH111" s="7">
        <v>0</v>
      </c>
      <c r="AI111" s="7">
        <v>0</v>
      </c>
      <c r="AK111" s="19">
        <f>+F111+G111+J111+M111+K111+N111+O111+P111+Q111+R111</f>
        <v>1947558</v>
      </c>
      <c r="AL111" s="18">
        <f>+D111+E111+U111+V111+H111+L111+I111+S111+X111+Y111+Z111+AA111+AB111+AC111+AD111+AE111+AF111+AG111</f>
        <v>1947558</v>
      </c>
      <c r="AM111" s="20">
        <f t="shared" si="1"/>
        <v>0</v>
      </c>
      <c r="AN111" s="23"/>
    </row>
    <row r="112" spans="1:40" ht="14.25">
      <c r="A112" s="113">
        <v>1813</v>
      </c>
      <c r="B112" s="13">
        <v>1813</v>
      </c>
      <c r="C112" s="100" t="s">
        <v>119</v>
      </c>
      <c r="D112" s="7">
        <v>2175373</v>
      </c>
      <c r="E112" s="7">
        <v>0</v>
      </c>
      <c r="F112" s="42">
        <f>+D112+E112+H112-J112+L112-M112-N112-O112-P112-Q112-R112+U112+V112+S112+X112+Z112+AF112+AD112+AA112+AG112+AC112</f>
        <v>2828469</v>
      </c>
      <c r="G112" s="42">
        <f>I112-K112+Y112+AB112</f>
        <v>30000</v>
      </c>
      <c r="H112" s="7">
        <v>957086</v>
      </c>
      <c r="I112" s="7">
        <v>30000</v>
      </c>
      <c r="J112" s="7">
        <v>303990</v>
      </c>
      <c r="K112" s="7">
        <v>0</v>
      </c>
      <c r="L112" s="7">
        <v>0</v>
      </c>
      <c r="M112" s="7">
        <v>0</v>
      </c>
      <c r="N112" s="7">
        <v>0</v>
      </c>
      <c r="O112" s="7">
        <v>0</v>
      </c>
      <c r="P112" s="7">
        <v>0</v>
      </c>
      <c r="Q112" s="7">
        <v>0</v>
      </c>
      <c r="R112" s="7">
        <v>0</v>
      </c>
      <c r="S112" s="7">
        <v>0</v>
      </c>
      <c r="T112" s="41">
        <f>D112+E112</f>
        <v>2175373</v>
      </c>
      <c r="U112" s="7">
        <v>0</v>
      </c>
      <c r="V112" s="7">
        <v>0</v>
      </c>
      <c r="W112" s="7">
        <v>0</v>
      </c>
      <c r="X112" s="7">
        <v>0</v>
      </c>
      <c r="Y112" s="7">
        <v>0</v>
      </c>
      <c r="Z112" s="7">
        <v>0</v>
      </c>
      <c r="AA112" s="7">
        <v>0</v>
      </c>
      <c r="AB112" s="7">
        <v>0</v>
      </c>
      <c r="AC112" s="7">
        <v>0</v>
      </c>
      <c r="AD112" s="7">
        <v>0</v>
      </c>
      <c r="AE112" s="7">
        <v>0</v>
      </c>
      <c r="AF112" s="7">
        <v>0</v>
      </c>
      <c r="AG112" s="7">
        <v>0</v>
      </c>
      <c r="AH112" s="7">
        <v>0</v>
      </c>
      <c r="AI112" s="7">
        <v>0</v>
      </c>
      <c r="AK112" s="19">
        <f>+F112+G112+J112+M112+K112+N112+O112+P112+Q112+R112</f>
        <v>3162459</v>
      </c>
      <c r="AL112" s="18">
        <f>+D112+E112+U112+V112+H112+L112+I112+S112+X112+Y112+Z112+AA112+AB112+AC112+AD112+AE112+AF112+AG112</f>
        <v>3162459</v>
      </c>
      <c r="AM112" s="20">
        <f t="shared" si="1"/>
        <v>0</v>
      </c>
      <c r="AN112" s="23"/>
    </row>
    <row r="113" spans="1:40" ht="14.25">
      <c r="A113" s="113">
        <v>5757</v>
      </c>
      <c r="B113" s="13">
        <v>5757</v>
      </c>
      <c r="C113" s="100" t="s">
        <v>371</v>
      </c>
      <c r="D113" s="7">
        <v>1500584</v>
      </c>
      <c r="E113" s="7">
        <v>0</v>
      </c>
      <c r="F113" s="42">
        <f>+D113+E113+H113-J113+L113-M113-N113-O113-P113-Q113-R113+U113+V113+S113+X113+Z113+AF113+AD113+AA113+AG113+AC113</f>
        <v>872116</v>
      </c>
      <c r="G113" s="42">
        <f>I113-K113+Y113+AB113</f>
        <v>0</v>
      </c>
      <c r="H113" s="7">
        <v>575219</v>
      </c>
      <c r="I113" s="7">
        <v>0</v>
      </c>
      <c r="J113" s="7">
        <v>1136495</v>
      </c>
      <c r="K113" s="7">
        <v>0</v>
      </c>
      <c r="L113" s="7">
        <v>0</v>
      </c>
      <c r="M113" s="7">
        <v>0</v>
      </c>
      <c r="N113" s="7">
        <v>67192</v>
      </c>
      <c r="O113" s="7">
        <v>0</v>
      </c>
      <c r="P113" s="7">
        <v>0</v>
      </c>
      <c r="Q113" s="7">
        <v>0</v>
      </c>
      <c r="R113" s="7">
        <v>0</v>
      </c>
      <c r="S113" s="7">
        <v>0</v>
      </c>
      <c r="T113" s="41">
        <f>D113+E113</f>
        <v>1500584</v>
      </c>
      <c r="U113" s="7">
        <v>0</v>
      </c>
      <c r="V113" s="7">
        <v>0</v>
      </c>
      <c r="W113" s="7">
        <v>0</v>
      </c>
      <c r="X113" s="7">
        <v>0</v>
      </c>
      <c r="Y113" s="7">
        <v>0</v>
      </c>
      <c r="Z113" s="7">
        <v>0</v>
      </c>
      <c r="AA113" s="7">
        <v>0</v>
      </c>
      <c r="AB113" s="7">
        <v>0</v>
      </c>
      <c r="AC113" s="7">
        <v>0</v>
      </c>
      <c r="AD113" s="7">
        <v>0</v>
      </c>
      <c r="AE113" s="7">
        <v>0</v>
      </c>
      <c r="AF113" s="7">
        <v>0</v>
      </c>
      <c r="AG113" s="7">
        <v>0</v>
      </c>
      <c r="AH113" s="7">
        <v>0</v>
      </c>
      <c r="AI113" s="7">
        <v>0</v>
      </c>
      <c r="AK113" s="19">
        <f>+F113+G113+J113+M113+K113+N113+O113+P113+Q113+R113</f>
        <v>2075803</v>
      </c>
      <c r="AL113" s="18">
        <f>+D113+E113+U113+V113+H113+L113+I113+S113+X113+Y113+Z113+AA113+AB113+AC113+AD113+AE113+AF113+AG113</f>
        <v>2075803</v>
      </c>
      <c r="AM113" s="20">
        <f t="shared" si="1"/>
        <v>0</v>
      </c>
      <c r="AN113" s="23"/>
    </row>
    <row r="114" spans="1:40" ht="14.25">
      <c r="A114" s="113">
        <v>1855</v>
      </c>
      <c r="B114" s="13">
        <v>1855</v>
      </c>
      <c r="C114" s="100" t="s">
        <v>121</v>
      </c>
      <c r="D114" s="7">
        <v>30136</v>
      </c>
      <c r="E114" s="7">
        <v>30088</v>
      </c>
      <c r="F114" s="42">
        <f>+D114+E114+H114-J114+L114-M114-N114-O114-P114-Q114-R114+U114+V114+S114+X114+Z114+AF114+AD114+AA114+AG114+AC114</f>
        <v>0</v>
      </c>
      <c r="G114" s="42">
        <f>I114-K114+Y114+AB114</f>
        <v>0</v>
      </c>
      <c r="H114" s="7">
        <v>140548</v>
      </c>
      <c r="I114" s="7">
        <v>0</v>
      </c>
      <c r="J114" s="7">
        <v>726166</v>
      </c>
      <c r="K114" s="7">
        <v>0</v>
      </c>
      <c r="L114" s="7">
        <v>0</v>
      </c>
      <c r="M114" s="7">
        <v>0</v>
      </c>
      <c r="N114" s="7">
        <v>0</v>
      </c>
      <c r="O114" s="7">
        <v>0</v>
      </c>
      <c r="P114" s="7">
        <v>0</v>
      </c>
      <c r="Q114" s="7">
        <v>0</v>
      </c>
      <c r="R114" s="7">
        <v>0</v>
      </c>
      <c r="S114" s="7">
        <v>39881</v>
      </c>
      <c r="T114" s="41">
        <f>D114+E114</f>
        <v>60224</v>
      </c>
      <c r="U114" s="7">
        <v>0</v>
      </c>
      <c r="V114" s="7">
        <v>0</v>
      </c>
      <c r="W114" s="7">
        <v>0</v>
      </c>
      <c r="X114" s="7">
        <v>55877</v>
      </c>
      <c r="Y114" s="7">
        <v>0</v>
      </c>
      <c r="Z114" s="7">
        <v>0</v>
      </c>
      <c r="AA114" s="7">
        <v>0</v>
      </c>
      <c r="AB114" s="7">
        <v>0</v>
      </c>
      <c r="AC114" s="7">
        <v>0</v>
      </c>
      <c r="AD114" s="7">
        <v>24360</v>
      </c>
      <c r="AE114" s="7">
        <v>0</v>
      </c>
      <c r="AF114" s="7">
        <v>147029.13</v>
      </c>
      <c r="AG114" s="7">
        <v>258246.87</v>
      </c>
      <c r="AH114" s="7">
        <v>0</v>
      </c>
      <c r="AI114" s="7">
        <v>0</v>
      </c>
      <c r="AK114" s="19">
        <f>+F114+G114+J114+M114+K114+N114+O114+P114+Q114+R114</f>
        <v>726166</v>
      </c>
      <c r="AL114" s="18">
        <f>+D114+E114+U114+V114+H114+L114+I114+S114+X114+Y114+Z114+AA114+AB114+AC114+AD114+AE114+AF114+AG114</f>
        <v>726166</v>
      </c>
      <c r="AM114" s="20">
        <f t="shared" si="1"/>
        <v>0</v>
      </c>
      <c r="AN114" s="23"/>
    </row>
    <row r="115" spans="1:40" ht="14.25">
      <c r="A115" s="113">
        <v>1862</v>
      </c>
      <c r="B115" s="13">
        <v>1862</v>
      </c>
      <c r="C115" s="100" t="s">
        <v>122</v>
      </c>
      <c r="D115" s="7">
        <v>17895726</v>
      </c>
      <c r="E115" s="7">
        <v>0</v>
      </c>
      <c r="F115" s="42">
        <f>+D115+E115+H115-J115+L115-M115-N115-O115-P115-Q115-R115+U115+V115+S115+X115+Z115+AF115+AD115+AA115+AG115+AC115</f>
        <v>10322839.28</v>
      </c>
      <c r="G115" s="42">
        <f>I115-K115+Y115+AB115</f>
        <v>-20482</v>
      </c>
      <c r="H115" s="7">
        <v>1768631</v>
      </c>
      <c r="I115" s="7">
        <v>0</v>
      </c>
      <c r="J115" s="7">
        <v>5842857</v>
      </c>
      <c r="K115" s="7">
        <v>20482</v>
      </c>
      <c r="L115" s="7">
        <v>0</v>
      </c>
      <c r="M115" s="7">
        <v>0</v>
      </c>
      <c r="N115" s="7">
        <v>2952242.5</v>
      </c>
      <c r="O115" s="7">
        <v>495266</v>
      </c>
      <c r="P115" s="7">
        <v>5558.4</v>
      </c>
      <c r="Q115" s="7">
        <v>45593.82</v>
      </c>
      <c r="R115" s="7">
        <v>0</v>
      </c>
      <c r="S115" s="7">
        <v>0</v>
      </c>
      <c r="T115" s="41">
        <f>D115+E115</f>
        <v>17895726</v>
      </c>
      <c r="U115" s="7">
        <v>0</v>
      </c>
      <c r="V115" s="7">
        <v>0</v>
      </c>
      <c r="W115" s="7">
        <v>0</v>
      </c>
      <c r="X115" s="7">
        <v>0</v>
      </c>
      <c r="Y115" s="7">
        <v>0</v>
      </c>
      <c r="Z115" s="7">
        <v>0</v>
      </c>
      <c r="AA115" s="7">
        <v>0</v>
      </c>
      <c r="AB115" s="7">
        <v>0</v>
      </c>
      <c r="AC115" s="7">
        <v>0</v>
      </c>
      <c r="AD115" s="7">
        <v>0</v>
      </c>
      <c r="AE115" s="7">
        <v>0</v>
      </c>
      <c r="AF115" s="7">
        <v>0</v>
      </c>
      <c r="AG115" s="7">
        <v>0</v>
      </c>
      <c r="AH115" s="7">
        <v>0</v>
      </c>
      <c r="AI115" s="7">
        <v>0</v>
      </c>
      <c r="AK115" s="19">
        <f>+F115+G115+J115+M115+K115+N115+O115+P115+Q115+R115</f>
        <v>19664357</v>
      </c>
      <c r="AL115" s="18">
        <f>+D115+E115+U115+V115+H115+L115+I115+S115+X115+Y115+Z115+AA115+AB115+AC115+AD115+AE115+AF115+AG115</f>
        <v>19664357</v>
      </c>
      <c r="AM115" s="20">
        <f t="shared" si="1"/>
        <v>0</v>
      </c>
      <c r="AN115" s="23"/>
    </row>
    <row r="116" spans="1:40" ht="14.25">
      <c r="A116" s="113">
        <v>1870</v>
      </c>
      <c r="B116" s="13">
        <v>1870</v>
      </c>
      <c r="C116" s="100" t="s">
        <v>123</v>
      </c>
      <c r="D116" s="7">
        <v>0</v>
      </c>
      <c r="E116" s="7">
        <v>889</v>
      </c>
      <c r="F116" s="42">
        <f>+D116+E116+H116-J116+L116-M116-N116-O116-P116-Q116-R116+U116+V116+S116+X116+Z116+AF116+AD116+AA116+AG116+AC116</f>
        <v>541150.66</v>
      </c>
      <c r="G116" s="42">
        <f>I116-K116+Y116+AB116</f>
        <v>-12827.66</v>
      </c>
      <c r="H116" s="7">
        <v>932593</v>
      </c>
      <c r="I116" s="7">
        <v>0</v>
      </c>
      <c r="J116" s="7">
        <v>388960</v>
      </c>
      <c r="K116" s="7">
        <v>15310</v>
      </c>
      <c r="L116" s="7">
        <v>0</v>
      </c>
      <c r="M116" s="7">
        <v>0</v>
      </c>
      <c r="N116" s="7">
        <v>8399</v>
      </c>
      <c r="O116" s="7">
        <v>0</v>
      </c>
      <c r="P116" s="7">
        <v>0</v>
      </c>
      <c r="Q116" s="7">
        <v>0</v>
      </c>
      <c r="R116" s="7">
        <v>12183</v>
      </c>
      <c r="S116" s="7">
        <v>0</v>
      </c>
      <c r="T116" s="41">
        <f>D116+E116</f>
        <v>889</v>
      </c>
      <c r="U116" s="7">
        <v>0</v>
      </c>
      <c r="V116" s="7">
        <v>0</v>
      </c>
      <c r="W116" s="7">
        <v>0</v>
      </c>
      <c r="X116" s="7">
        <v>1653</v>
      </c>
      <c r="Y116" s="7">
        <v>2482.34</v>
      </c>
      <c r="Z116" s="7">
        <v>0</v>
      </c>
      <c r="AA116" s="7">
        <v>0</v>
      </c>
      <c r="AB116" s="7">
        <v>0</v>
      </c>
      <c r="AC116" s="7">
        <v>0</v>
      </c>
      <c r="AD116" s="7">
        <v>0</v>
      </c>
      <c r="AE116" s="7">
        <v>0</v>
      </c>
      <c r="AF116" s="7">
        <v>15557.66</v>
      </c>
      <c r="AG116" s="7">
        <v>0</v>
      </c>
      <c r="AH116" s="7">
        <v>0</v>
      </c>
      <c r="AI116" s="7">
        <v>0</v>
      </c>
      <c r="AK116" s="19">
        <f>+F116+G116+J116+M116+K116+N116+O116+P116+Q116+R116</f>
        <v>953175</v>
      </c>
      <c r="AL116" s="18">
        <f>+D116+E116+U116+V116+H116+L116+I116+S116+X116+Y116+Z116+AA116+AB116+AC116+AD116+AE116+AF116+AG116</f>
        <v>953175</v>
      </c>
      <c r="AM116" s="20">
        <f t="shared" si="1"/>
        <v>0</v>
      </c>
      <c r="AN116" s="23"/>
    </row>
    <row r="117" spans="1:40" ht="14.25">
      <c r="A117" s="113">
        <v>1883</v>
      </c>
      <c r="B117" s="13">
        <v>1883</v>
      </c>
      <c r="C117" s="100" t="s">
        <v>124</v>
      </c>
      <c r="D117" s="7">
        <v>6597845</v>
      </c>
      <c r="E117" s="7">
        <v>0</v>
      </c>
      <c r="F117" s="42">
        <f>+D117+E117+H117-J117+L117-M117-N117-O117-P117-Q117-R117+U117+V117+S117+X117+Z117+AF117+AD117+AA117+AG117+AC117</f>
        <v>5589475.5</v>
      </c>
      <c r="G117" s="42">
        <f>I117-K117+Y117+AB117</f>
        <v>0</v>
      </c>
      <c r="H117" s="7">
        <v>1577416</v>
      </c>
      <c r="I117" s="7">
        <v>0</v>
      </c>
      <c r="J117" s="7">
        <v>1327432</v>
      </c>
      <c r="K117" s="7">
        <v>0</v>
      </c>
      <c r="L117" s="7">
        <v>0</v>
      </c>
      <c r="M117" s="7">
        <v>8224</v>
      </c>
      <c r="N117" s="7">
        <v>902245.5</v>
      </c>
      <c r="O117" s="7">
        <v>292300</v>
      </c>
      <c r="P117" s="7">
        <v>55584</v>
      </c>
      <c r="Q117" s="7">
        <v>0</v>
      </c>
      <c r="R117" s="7">
        <v>0</v>
      </c>
      <c r="S117" s="7">
        <v>0</v>
      </c>
      <c r="T117" s="41">
        <f>D117+E117</f>
        <v>6597845</v>
      </c>
      <c r="U117" s="7">
        <v>0</v>
      </c>
      <c r="V117" s="7">
        <v>0</v>
      </c>
      <c r="W117" s="7">
        <v>0</v>
      </c>
      <c r="X117" s="7">
        <v>0</v>
      </c>
      <c r="Y117" s="7">
        <v>0</v>
      </c>
      <c r="Z117" s="7">
        <v>0</v>
      </c>
      <c r="AA117" s="7">
        <v>0</v>
      </c>
      <c r="AB117" s="7">
        <v>0</v>
      </c>
      <c r="AC117" s="7">
        <v>0</v>
      </c>
      <c r="AD117" s="7">
        <v>0</v>
      </c>
      <c r="AE117" s="7">
        <v>0</v>
      </c>
      <c r="AF117" s="7">
        <v>0</v>
      </c>
      <c r="AG117" s="7">
        <v>0</v>
      </c>
      <c r="AH117" s="7">
        <v>0</v>
      </c>
      <c r="AI117" s="7">
        <v>0</v>
      </c>
      <c r="AK117" s="19">
        <f>+F117+G117+J117+M117+K117+N117+O117+P117+Q117+R117</f>
        <v>8175261</v>
      </c>
      <c r="AL117" s="18">
        <f>+D117+E117+U117+V117+H117+L117+I117+S117+X117+Y117+Z117+AA117+AB117+AC117+AD117+AE117+AF117+AG117</f>
        <v>8175261</v>
      </c>
      <c r="AM117" s="20">
        <f t="shared" si="1"/>
        <v>0</v>
      </c>
      <c r="AN117" s="23"/>
    </row>
    <row r="118" spans="1:40" ht="14.25">
      <c r="A118" s="113">
        <v>1890</v>
      </c>
      <c r="B118" s="13">
        <v>1890</v>
      </c>
      <c r="C118" s="100" t="s">
        <v>125</v>
      </c>
      <c r="D118" s="7">
        <v>889325</v>
      </c>
      <c r="E118" s="7">
        <v>0</v>
      </c>
      <c r="F118" s="42">
        <f>+D118+E118+H118-J118+L118-M118-N118-O118-P118-Q118-R118+U118+V118+S118+X118+Z118+AF118+AD118+AA118+AG118+AC118</f>
        <v>1339287.7</v>
      </c>
      <c r="G118" s="42">
        <f>I118-K118+Y118+AB118</f>
        <v>0</v>
      </c>
      <c r="H118" s="7">
        <v>412972</v>
      </c>
      <c r="I118" s="7">
        <v>0</v>
      </c>
      <c r="J118" s="7">
        <v>199888</v>
      </c>
      <c r="K118" s="7">
        <v>0</v>
      </c>
      <c r="L118" s="7">
        <v>0</v>
      </c>
      <c r="M118" s="7">
        <v>0</v>
      </c>
      <c r="N118" s="7">
        <v>62967.3</v>
      </c>
      <c r="O118" s="7">
        <v>29421</v>
      </c>
      <c r="P118" s="7">
        <v>0</v>
      </c>
      <c r="Q118" s="7">
        <v>0</v>
      </c>
      <c r="R118" s="7">
        <v>0</v>
      </c>
      <c r="S118" s="7">
        <v>0</v>
      </c>
      <c r="T118" s="41">
        <f>D118+E118</f>
        <v>889325</v>
      </c>
      <c r="U118" s="7">
        <v>329267</v>
      </c>
      <c r="V118" s="7">
        <v>0</v>
      </c>
      <c r="W118" s="7">
        <v>0</v>
      </c>
      <c r="X118" s="7">
        <v>0</v>
      </c>
      <c r="Y118" s="7">
        <v>0</v>
      </c>
      <c r="Z118" s="7">
        <v>0</v>
      </c>
      <c r="AA118" s="7">
        <v>0</v>
      </c>
      <c r="AB118" s="7">
        <v>0</v>
      </c>
      <c r="AC118" s="7">
        <v>0</v>
      </c>
      <c r="AD118" s="7">
        <v>0</v>
      </c>
      <c r="AE118" s="7">
        <v>0</v>
      </c>
      <c r="AF118" s="7">
        <v>0</v>
      </c>
      <c r="AG118" s="7">
        <v>0</v>
      </c>
      <c r="AH118" s="7">
        <v>0</v>
      </c>
      <c r="AI118" s="7">
        <v>0</v>
      </c>
      <c r="AK118" s="19">
        <f>+F118+G118+J118+M118+K118+N118+O118+P118+Q118+R118</f>
        <v>1631564</v>
      </c>
      <c r="AL118" s="18">
        <f>+D118+E118+U118+V118+H118+L118+I118+S118+X118+Y118+Z118+AA118+AB118+AC118+AD118+AE118+AF118+AG118</f>
        <v>1631564</v>
      </c>
      <c r="AM118" s="20">
        <f t="shared" si="1"/>
        <v>0</v>
      </c>
      <c r="AN118" s="23"/>
    </row>
    <row r="119" spans="1:40" ht="14.25">
      <c r="A119" s="113">
        <v>1900</v>
      </c>
      <c r="B119" s="13">
        <v>1900</v>
      </c>
      <c r="C119" s="100" t="s">
        <v>127</v>
      </c>
      <c r="D119" s="7">
        <v>8803009</v>
      </c>
      <c r="E119" s="7">
        <v>0</v>
      </c>
      <c r="F119" s="42">
        <f>+D119+E119+H119-J119+L119-M119-N119-O119-P119-Q119-R119+U119+V119+S119+X119+Z119+AF119+AD119+AA119+AG119+AC119</f>
        <v>10717132.1</v>
      </c>
      <c r="G119" s="42">
        <f>I119-K119+Y119+AB119</f>
        <v>0</v>
      </c>
      <c r="H119" s="7">
        <v>3837437</v>
      </c>
      <c r="I119" s="7">
        <v>0</v>
      </c>
      <c r="J119" s="7">
        <v>1189166</v>
      </c>
      <c r="K119" s="7">
        <v>0</v>
      </c>
      <c r="L119" s="7">
        <v>0</v>
      </c>
      <c r="M119" s="7">
        <v>32896</v>
      </c>
      <c r="N119" s="7">
        <v>695545.9</v>
      </c>
      <c r="O119" s="7">
        <v>42950</v>
      </c>
      <c r="P119" s="7">
        <v>0</v>
      </c>
      <c r="Q119" s="7">
        <v>0</v>
      </c>
      <c r="R119" s="7">
        <v>0</v>
      </c>
      <c r="S119" s="7">
        <v>0</v>
      </c>
      <c r="T119" s="41">
        <f>D119+E119</f>
        <v>8803009</v>
      </c>
      <c r="U119" s="7">
        <v>37244</v>
      </c>
      <c r="V119" s="7">
        <v>0</v>
      </c>
      <c r="W119" s="7">
        <v>0</v>
      </c>
      <c r="X119" s="7">
        <v>0</v>
      </c>
      <c r="Y119" s="7">
        <v>0</v>
      </c>
      <c r="Z119" s="7">
        <v>0</v>
      </c>
      <c r="AA119" s="7">
        <v>0</v>
      </c>
      <c r="AB119" s="7">
        <v>0</v>
      </c>
      <c r="AC119" s="7">
        <v>0</v>
      </c>
      <c r="AD119" s="7">
        <v>0</v>
      </c>
      <c r="AE119" s="7">
        <v>0</v>
      </c>
      <c r="AF119" s="7">
        <v>0</v>
      </c>
      <c r="AG119" s="7">
        <v>0</v>
      </c>
      <c r="AH119" s="7">
        <v>0</v>
      </c>
      <c r="AI119" s="7">
        <v>0</v>
      </c>
      <c r="AK119" s="19">
        <f>+F119+G119+J119+M119+K119+N119+O119+P119+Q119+R119</f>
        <v>12677690</v>
      </c>
      <c r="AL119" s="18">
        <f>+D119+E119+U119+V119+H119+L119+I119+S119+X119+Y119+Z119+AA119+AB119+AC119+AD119+AE119+AF119+AG119</f>
        <v>12677690</v>
      </c>
      <c r="AM119" s="20">
        <f t="shared" si="1"/>
        <v>0</v>
      </c>
      <c r="AN119" s="23"/>
    </row>
    <row r="120" spans="1:40" ht="14.25">
      <c r="A120" s="113">
        <v>1939</v>
      </c>
      <c r="B120" s="13">
        <v>1939</v>
      </c>
      <c r="C120" s="100" t="s">
        <v>128</v>
      </c>
      <c r="D120" s="7">
        <v>1169925</v>
      </c>
      <c r="E120" s="7">
        <v>0</v>
      </c>
      <c r="F120" s="42">
        <f>+D120+E120+H120-J120+L120-M120-N120-O120-P120-Q120-R120+U120+V120+S120+X120+Z120+AF120+AD120+AA120+AG120+AC120</f>
        <v>663614</v>
      </c>
      <c r="G120" s="42">
        <f>I120-K120+Y120+AB120</f>
        <v>0</v>
      </c>
      <c r="H120" s="7">
        <v>381471</v>
      </c>
      <c r="I120" s="7">
        <v>0</v>
      </c>
      <c r="J120" s="7">
        <v>887782</v>
      </c>
      <c r="K120" s="7">
        <v>0</v>
      </c>
      <c r="L120" s="7">
        <v>0</v>
      </c>
      <c r="M120" s="7">
        <v>0</v>
      </c>
      <c r="N120" s="7">
        <v>0</v>
      </c>
      <c r="O120" s="7">
        <v>0</v>
      </c>
      <c r="P120" s="7">
        <v>0</v>
      </c>
      <c r="Q120" s="7">
        <v>0</v>
      </c>
      <c r="R120" s="7">
        <v>0</v>
      </c>
      <c r="S120" s="7">
        <v>0</v>
      </c>
      <c r="T120" s="41">
        <f>D120+E120</f>
        <v>1169925</v>
      </c>
      <c r="U120" s="7">
        <v>0</v>
      </c>
      <c r="V120" s="7">
        <v>0</v>
      </c>
      <c r="W120" s="7">
        <v>0</v>
      </c>
      <c r="X120" s="7">
        <v>0</v>
      </c>
      <c r="Y120" s="7">
        <v>0</v>
      </c>
      <c r="Z120" s="7">
        <v>0</v>
      </c>
      <c r="AA120" s="7">
        <v>0</v>
      </c>
      <c r="AB120" s="7">
        <v>0</v>
      </c>
      <c r="AC120" s="7">
        <v>0</v>
      </c>
      <c r="AD120" s="7">
        <v>0</v>
      </c>
      <c r="AE120" s="7">
        <v>0</v>
      </c>
      <c r="AF120" s="7">
        <v>0</v>
      </c>
      <c r="AG120" s="7">
        <v>0</v>
      </c>
      <c r="AH120" s="7">
        <v>0</v>
      </c>
      <c r="AI120" s="7">
        <v>0</v>
      </c>
      <c r="AK120" s="19">
        <f>+F120+G120+J120+M120+K120+N120+O120+P120+Q120+R120</f>
        <v>1551396</v>
      </c>
      <c r="AL120" s="18">
        <f>+D120+E120+U120+V120+H120+L120+I120+S120+X120+Y120+Z120+AA120+AB120+AC120+AD120+AE120+AF120+AG120</f>
        <v>1551396</v>
      </c>
      <c r="AM120" s="20">
        <f t="shared" si="1"/>
        <v>0</v>
      </c>
      <c r="AN120" s="23"/>
    </row>
    <row r="121" spans="1:40" ht="14.25">
      <c r="A121" s="113">
        <v>1953</v>
      </c>
      <c r="B121" s="13">
        <v>1953</v>
      </c>
      <c r="C121" s="100" t="s">
        <v>130</v>
      </c>
      <c r="D121" s="7">
        <v>3612949</v>
      </c>
      <c r="E121" s="7">
        <v>0</v>
      </c>
      <c r="F121" s="42">
        <f>+D121+E121+H121-J121+L121-M121-N121-O121-P121-Q121-R121+U121+V121+S121+X121+Z121+AF121+AD121+AA121+AG121+AC121</f>
        <v>2997307</v>
      </c>
      <c r="G121" s="42">
        <f>I121-K121+Y121+AB121</f>
        <v>-30000</v>
      </c>
      <c r="H121" s="7">
        <v>1650724</v>
      </c>
      <c r="I121" s="7">
        <v>0</v>
      </c>
      <c r="J121" s="7">
        <v>1604012</v>
      </c>
      <c r="K121" s="7">
        <v>30000</v>
      </c>
      <c r="L121" s="7">
        <v>0</v>
      </c>
      <c r="M121" s="7">
        <v>0</v>
      </c>
      <c r="N121" s="7">
        <v>596974</v>
      </c>
      <c r="O121" s="7">
        <v>65380</v>
      </c>
      <c r="P121" s="7">
        <v>0</v>
      </c>
      <c r="Q121" s="7">
        <v>0</v>
      </c>
      <c r="R121" s="7">
        <v>0</v>
      </c>
      <c r="S121" s="7">
        <v>0</v>
      </c>
      <c r="T121" s="41">
        <f>D121+E121</f>
        <v>3612949</v>
      </c>
      <c r="U121" s="7">
        <v>0</v>
      </c>
      <c r="V121" s="7">
        <v>0</v>
      </c>
      <c r="W121" s="7">
        <v>0</v>
      </c>
      <c r="X121" s="7">
        <v>0</v>
      </c>
      <c r="Y121" s="7">
        <v>0</v>
      </c>
      <c r="Z121" s="7">
        <v>0</v>
      </c>
      <c r="AA121" s="7">
        <v>0</v>
      </c>
      <c r="AB121" s="7">
        <v>0</v>
      </c>
      <c r="AC121" s="7">
        <v>0</v>
      </c>
      <c r="AD121" s="7">
        <v>0</v>
      </c>
      <c r="AE121" s="7">
        <v>0</v>
      </c>
      <c r="AF121" s="7">
        <v>0</v>
      </c>
      <c r="AG121" s="7">
        <v>0</v>
      </c>
      <c r="AH121" s="7">
        <v>0</v>
      </c>
      <c r="AI121" s="7">
        <v>0</v>
      </c>
      <c r="AK121" s="19">
        <f>+F121+G121+J121+M121+K121+N121+O121+P121+Q121+R121</f>
        <v>5263673</v>
      </c>
      <c r="AL121" s="18">
        <f>+D121+E121+U121+V121+H121+L121+I121+S121+X121+Y121+Z121+AA121+AB121+AC121+AD121+AE121+AF121+AG121</f>
        <v>5263673</v>
      </c>
      <c r="AM121" s="20">
        <f t="shared" si="1"/>
        <v>0</v>
      </c>
      <c r="AN121" s="23"/>
    </row>
    <row r="122" spans="1:40" ht="14.25">
      <c r="A122" s="113">
        <v>2009</v>
      </c>
      <c r="B122" s="13">
        <v>2009</v>
      </c>
      <c r="C122" s="100" t="s">
        <v>131</v>
      </c>
      <c r="D122" s="7">
        <v>3631758</v>
      </c>
      <c r="E122" s="7">
        <v>0</v>
      </c>
      <c r="F122" s="42">
        <f>+D122+E122+H122-J122+L122-M122-N122-O122-P122-Q122-R122+U122+V122+S122+X122+Z122+AF122+AD122+AA122+AG122+AC122</f>
        <v>3219494</v>
      </c>
      <c r="G122" s="42">
        <f>I122-K122+Y122+AB122</f>
        <v>0</v>
      </c>
      <c r="H122" s="7">
        <v>679538</v>
      </c>
      <c r="I122" s="7">
        <v>0</v>
      </c>
      <c r="J122" s="7">
        <v>976687</v>
      </c>
      <c r="K122" s="7">
        <v>0</v>
      </c>
      <c r="L122" s="7">
        <v>0</v>
      </c>
      <c r="M122" s="7">
        <v>16448</v>
      </c>
      <c r="N122" s="7">
        <v>59439</v>
      </c>
      <c r="O122" s="7">
        <v>39228</v>
      </c>
      <c r="P122" s="7">
        <v>0</v>
      </c>
      <c r="Q122" s="7">
        <v>0</v>
      </c>
      <c r="R122" s="7">
        <v>0</v>
      </c>
      <c r="S122" s="7">
        <v>0</v>
      </c>
      <c r="T122" s="41">
        <f>D122+E122</f>
        <v>3631758</v>
      </c>
      <c r="U122" s="7">
        <v>0</v>
      </c>
      <c r="V122" s="7">
        <v>0</v>
      </c>
      <c r="W122" s="7">
        <v>0</v>
      </c>
      <c r="X122" s="7">
        <v>0</v>
      </c>
      <c r="Y122" s="7">
        <v>0</v>
      </c>
      <c r="Z122" s="7">
        <v>0</v>
      </c>
      <c r="AA122" s="7">
        <v>0</v>
      </c>
      <c r="AB122" s="7">
        <v>0</v>
      </c>
      <c r="AC122" s="7">
        <v>0</v>
      </c>
      <c r="AD122" s="7">
        <v>0</v>
      </c>
      <c r="AE122" s="7">
        <v>0</v>
      </c>
      <c r="AF122" s="7">
        <v>0</v>
      </c>
      <c r="AG122" s="7">
        <v>0</v>
      </c>
      <c r="AH122" s="7">
        <v>0</v>
      </c>
      <c r="AI122" s="7">
        <v>0</v>
      </c>
      <c r="AK122" s="19">
        <f>+F122+G122+J122+M122+K122+N122+O122+P122+Q122+R122</f>
        <v>4311296</v>
      </c>
      <c r="AL122" s="18">
        <f>+D122+E122+U122+V122+H122+L122+I122+S122+X122+Y122+Z122+AA122+AB122+AC122+AD122+AE122+AF122+AG122</f>
        <v>4311296</v>
      </c>
      <c r="AM122" s="20">
        <f t="shared" si="1"/>
        <v>0</v>
      </c>
      <c r="AN122" s="23"/>
    </row>
    <row r="123" spans="1:40" ht="14.25">
      <c r="A123" s="113">
        <v>2044</v>
      </c>
      <c r="B123" s="13">
        <v>2044</v>
      </c>
      <c r="C123" s="100" t="s">
        <v>133</v>
      </c>
      <c r="D123" s="7">
        <v>0</v>
      </c>
      <c r="E123" s="7">
        <v>0</v>
      </c>
      <c r="F123" s="42">
        <f>+D123+E123+H123-J123+L123-M123-N123-O123-P123-Q123-R123+U123+V123+S123+X123+Z123+AF123+AD123+AA123+AG123+AC123</f>
        <v>425775</v>
      </c>
      <c r="G123" s="42">
        <f>I123-K123+Y123+AB123</f>
        <v>0</v>
      </c>
      <c r="H123" s="7">
        <v>664371</v>
      </c>
      <c r="I123" s="7">
        <v>0</v>
      </c>
      <c r="J123" s="7">
        <v>238596</v>
      </c>
      <c r="K123" s="7">
        <v>0</v>
      </c>
      <c r="L123" s="7">
        <v>0</v>
      </c>
      <c r="M123" s="7">
        <v>0</v>
      </c>
      <c r="N123" s="7">
        <v>0</v>
      </c>
      <c r="O123" s="7">
        <v>0</v>
      </c>
      <c r="P123" s="7">
        <v>0</v>
      </c>
      <c r="Q123" s="7">
        <v>0</v>
      </c>
      <c r="R123" s="7">
        <v>0</v>
      </c>
      <c r="S123" s="7">
        <v>0</v>
      </c>
      <c r="T123" s="41">
        <f>D123+E123</f>
        <v>0</v>
      </c>
      <c r="U123" s="7">
        <v>0</v>
      </c>
      <c r="V123" s="7">
        <v>0</v>
      </c>
      <c r="W123" s="7">
        <v>0</v>
      </c>
      <c r="X123" s="7">
        <v>0</v>
      </c>
      <c r="Y123" s="7">
        <v>0</v>
      </c>
      <c r="Z123" s="7">
        <v>0</v>
      </c>
      <c r="AA123" s="7">
        <v>0</v>
      </c>
      <c r="AB123" s="7">
        <v>0</v>
      </c>
      <c r="AC123" s="7">
        <v>0</v>
      </c>
      <c r="AD123" s="7">
        <v>0</v>
      </c>
      <c r="AE123" s="7">
        <v>0</v>
      </c>
      <c r="AF123" s="7">
        <v>0</v>
      </c>
      <c r="AG123" s="7">
        <v>0</v>
      </c>
      <c r="AH123" s="7">
        <v>0</v>
      </c>
      <c r="AI123" s="7">
        <v>0</v>
      </c>
      <c r="AK123" s="19">
        <f>+F123+G123+J123+M123+K123+N123+O123+P123+Q123+R123</f>
        <v>664371</v>
      </c>
      <c r="AL123" s="18">
        <f>+D123+E123+U123+V123+H123+L123+I123+S123+X123+Y123+Z123+AA123+AB123+AC123+AD123+AE123+AF123+AG123</f>
        <v>664371</v>
      </c>
      <c r="AM123" s="20">
        <f t="shared" si="1"/>
        <v>0</v>
      </c>
      <c r="AN123" s="23"/>
    </row>
    <row r="124" spans="1:40" ht="14.25">
      <c r="A124" s="113">
        <v>2051</v>
      </c>
      <c r="B124" s="13">
        <v>2051</v>
      </c>
      <c r="C124" s="100" t="s">
        <v>134</v>
      </c>
      <c r="D124" s="7">
        <v>1730959</v>
      </c>
      <c r="E124" s="7">
        <v>0</v>
      </c>
      <c r="F124" s="42">
        <f>+D124+E124+H124-J124+L124-M124-N124-O124-P124-Q124-R124+U124+V124+S124+X124+Z124+AF124+AD124+AA124+AG124+AC124</f>
        <v>851620.35</v>
      </c>
      <c r="G124" s="42">
        <f>I124-K124+Y124+AB124</f>
        <v>-23059</v>
      </c>
      <c r="H124" s="7">
        <v>331873</v>
      </c>
      <c r="I124" s="7">
        <v>0</v>
      </c>
      <c r="J124" s="7">
        <v>1138692</v>
      </c>
      <c r="K124" s="7">
        <v>23059</v>
      </c>
      <c r="L124" s="7">
        <v>0</v>
      </c>
      <c r="M124" s="7">
        <v>0</v>
      </c>
      <c r="N124" s="7">
        <v>58793</v>
      </c>
      <c r="O124" s="7">
        <v>13726.65</v>
      </c>
      <c r="P124" s="7">
        <v>0</v>
      </c>
      <c r="Q124" s="7">
        <v>0</v>
      </c>
      <c r="R124" s="7">
        <v>0</v>
      </c>
      <c r="S124" s="7">
        <v>0</v>
      </c>
      <c r="T124" s="41">
        <f>D124+E124</f>
        <v>1730959</v>
      </c>
      <c r="U124" s="7">
        <v>0</v>
      </c>
      <c r="V124" s="7">
        <v>0</v>
      </c>
      <c r="W124" s="7">
        <v>0</v>
      </c>
      <c r="X124" s="7">
        <v>0</v>
      </c>
      <c r="Y124" s="7">
        <v>0</v>
      </c>
      <c r="Z124" s="7">
        <v>0</v>
      </c>
      <c r="AA124" s="7">
        <v>0</v>
      </c>
      <c r="AB124" s="7">
        <v>0</v>
      </c>
      <c r="AC124" s="7">
        <v>0</v>
      </c>
      <c r="AD124" s="7">
        <v>0</v>
      </c>
      <c r="AE124" s="7">
        <v>0</v>
      </c>
      <c r="AF124" s="7">
        <v>0</v>
      </c>
      <c r="AG124" s="7">
        <v>0</v>
      </c>
      <c r="AH124" s="7">
        <v>0</v>
      </c>
      <c r="AI124" s="7">
        <v>0</v>
      </c>
      <c r="AK124" s="19">
        <f>+F124+G124+J124+M124+K124+N124+O124+P124+Q124+R124</f>
        <v>2062832</v>
      </c>
      <c r="AL124" s="18">
        <f>+D124+E124+U124+V124+H124+L124+I124+S124+X124+Y124+Z124+AA124+AB124+AC124+AD124+AE124+AF124+AG124</f>
        <v>2062832</v>
      </c>
      <c r="AM124" s="20">
        <f t="shared" si="1"/>
        <v>0</v>
      </c>
      <c r="AN124" s="23"/>
    </row>
    <row r="125" spans="1:40" ht="14.25">
      <c r="A125" s="113">
        <v>2058</v>
      </c>
      <c r="B125" s="13">
        <v>2058</v>
      </c>
      <c r="C125" s="100" t="s">
        <v>135</v>
      </c>
      <c r="D125" s="7">
        <v>5094488</v>
      </c>
      <c r="E125" s="7">
        <v>0</v>
      </c>
      <c r="F125" s="42">
        <f>+D125+E125+H125-J125+L125-M125-N125-O125-P125-Q125-R125+U125+V125+S125+X125+Z125+AF125+AD125+AA125+AG125+AC125</f>
        <v>3382579.2</v>
      </c>
      <c r="G125" s="42">
        <f>I125-K125+Y125+AB125</f>
        <v>0</v>
      </c>
      <c r="H125" s="7">
        <v>649860</v>
      </c>
      <c r="I125" s="7">
        <v>0</v>
      </c>
      <c r="J125" s="7">
        <v>1375712</v>
      </c>
      <c r="K125" s="7">
        <v>0</v>
      </c>
      <c r="L125" s="7">
        <v>0</v>
      </c>
      <c r="M125" s="7">
        <v>0</v>
      </c>
      <c r="N125" s="7">
        <v>754386.8</v>
      </c>
      <c r="O125" s="7">
        <v>364218</v>
      </c>
      <c r="P125" s="7">
        <v>37056</v>
      </c>
      <c r="Q125" s="7">
        <v>0</v>
      </c>
      <c r="R125" s="7">
        <v>0</v>
      </c>
      <c r="S125" s="7">
        <v>0</v>
      </c>
      <c r="T125" s="41">
        <f>D125+E125</f>
        <v>5094488</v>
      </c>
      <c r="U125" s="7">
        <v>169604</v>
      </c>
      <c r="V125" s="7">
        <v>0</v>
      </c>
      <c r="W125" s="7">
        <v>0</v>
      </c>
      <c r="X125" s="7">
        <v>0</v>
      </c>
      <c r="Y125" s="7">
        <v>0</v>
      </c>
      <c r="Z125" s="7">
        <v>0</v>
      </c>
      <c r="AA125" s="7">
        <v>0</v>
      </c>
      <c r="AB125" s="7">
        <v>0</v>
      </c>
      <c r="AC125" s="7">
        <v>0</v>
      </c>
      <c r="AD125" s="7">
        <v>0</v>
      </c>
      <c r="AE125" s="7">
        <v>0</v>
      </c>
      <c r="AF125" s="7">
        <v>0</v>
      </c>
      <c r="AG125" s="7">
        <v>0</v>
      </c>
      <c r="AH125" s="7">
        <v>0</v>
      </c>
      <c r="AI125" s="7">
        <v>0</v>
      </c>
      <c r="AK125" s="19">
        <f>+F125+G125+J125+M125+K125+N125+O125+P125+Q125+R125</f>
        <v>5913952</v>
      </c>
      <c r="AL125" s="18">
        <f>+D125+E125+U125+V125+H125+L125+I125+S125+X125+Y125+Z125+AA125+AB125+AC125+AD125+AE125+AF125+AG125</f>
        <v>5913952</v>
      </c>
      <c r="AM125" s="20">
        <f t="shared" si="1"/>
        <v>0</v>
      </c>
      <c r="AN125" s="23"/>
    </row>
    <row r="126" spans="1:40" ht="14.25">
      <c r="A126" s="113">
        <v>2114</v>
      </c>
      <c r="B126" s="13">
        <v>2114</v>
      </c>
      <c r="C126" s="100" t="s">
        <v>136</v>
      </c>
      <c r="D126" s="7">
        <v>0</v>
      </c>
      <c r="E126" s="7">
        <v>556</v>
      </c>
      <c r="F126" s="42">
        <f>+D126+E126+H126-J126+L126-M126-N126-O126-P126-Q126-R126+U126+V126+S126+X126+Z126+AF126+AD126+AA126+AG126+AC126</f>
        <v>72213</v>
      </c>
      <c r="G126" s="42">
        <f>I126-K126+Y126+AB126</f>
        <v>0</v>
      </c>
      <c r="H126" s="7">
        <v>265962</v>
      </c>
      <c r="I126" s="7">
        <v>0</v>
      </c>
      <c r="J126" s="7">
        <v>193749</v>
      </c>
      <c r="K126" s="7">
        <v>0</v>
      </c>
      <c r="L126" s="7">
        <v>0</v>
      </c>
      <c r="M126" s="7">
        <v>0</v>
      </c>
      <c r="N126" s="7">
        <v>9045</v>
      </c>
      <c r="O126" s="7">
        <v>0</v>
      </c>
      <c r="P126" s="7">
        <v>0</v>
      </c>
      <c r="Q126" s="7">
        <v>0</v>
      </c>
      <c r="R126" s="7">
        <v>0</v>
      </c>
      <c r="S126" s="7">
        <v>0</v>
      </c>
      <c r="T126" s="41">
        <f>D126+E126</f>
        <v>556</v>
      </c>
      <c r="U126" s="7">
        <v>0</v>
      </c>
      <c r="V126" s="7">
        <v>0</v>
      </c>
      <c r="W126" s="7">
        <v>0</v>
      </c>
      <c r="X126" s="7">
        <v>1032</v>
      </c>
      <c r="Y126" s="7">
        <v>0</v>
      </c>
      <c r="Z126" s="7">
        <v>0</v>
      </c>
      <c r="AA126" s="7">
        <v>0</v>
      </c>
      <c r="AB126" s="7">
        <v>0</v>
      </c>
      <c r="AC126" s="7">
        <v>0</v>
      </c>
      <c r="AD126" s="7">
        <v>0</v>
      </c>
      <c r="AE126" s="7">
        <v>0</v>
      </c>
      <c r="AF126" s="7">
        <v>0</v>
      </c>
      <c r="AG126" s="7">
        <v>7457</v>
      </c>
      <c r="AH126" s="7">
        <v>0</v>
      </c>
      <c r="AI126" s="7">
        <v>0</v>
      </c>
      <c r="AK126" s="19">
        <f>+F126+G126+J126+M126+K126+N126+O126+P126+Q126+R126</f>
        <v>275007</v>
      </c>
      <c r="AL126" s="18">
        <f>+D126+E126+U126+V126+H126+L126+I126+S126+X126+Y126+Z126+AA126+AB126+AC126+AD126+AE126+AF126+AG126</f>
        <v>275007</v>
      </c>
      <c r="AM126" s="20">
        <f t="shared" si="1"/>
        <v>0</v>
      </c>
      <c r="AN126" s="23"/>
    </row>
    <row r="127" spans="1:40" ht="14.25">
      <c r="A127" s="113">
        <v>2128</v>
      </c>
      <c r="B127" s="13">
        <v>2128</v>
      </c>
      <c r="C127" s="100" t="s">
        <v>137</v>
      </c>
      <c r="D127" s="7">
        <v>1474630</v>
      </c>
      <c r="E127" s="7">
        <v>0</v>
      </c>
      <c r="F127" s="42">
        <f>+D127+E127+H127-J127+L127-M127-N127-O127-P127-Q127-R127+U127+V127+S127+X127+Z127+AF127+AD127+AA127+AG127+AC127</f>
        <v>968159.5</v>
      </c>
      <c r="G127" s="42">
        <f>I127-K127+Y127+AB127</f>
        <v>0</v>
      </c>
      <c r="H127" s="7">
        <v>409697</v>
      </c>
      <c r="I127" s="7">
        <v>0</v>
      </c>
      <c r="J127" s="7">
        <v>815703</v>
      </c>
      <c r="K127" s="7">
        <v>0</v>
      </c>
      <c r="L127" s="7">
        <v>0</v>
      </c>
      <c r="M127" s="7">
        <v>0</v>
      </c>
      <c r="N127" s="7">
        <v>100464.5</v>
      </c>
      <c r="O127" s="7">
        <v>0</v>
      </c>
      <c r="P127" s="7">
        <v>0</v>
      </c>
      <c r="Q127" s="7">
        <v>0</v>
      </c>
      <c r="R127" s="7">
        <v>0</v>
      </c>
      <c r="S127" s="7">
        <v>0</v>
      </c>
      <c r="T127" s="41">
        <f>D127+E127</f>
        <v>1474630</v>
      </c>
      <c r="U127" s="7">
        <v>0</v>
      </c>
      <c r="V127" s="7">
        <v>0</v>
      </c>
      <c r="W127" s="7">
        <v>0</v>
      </c>
      <c r="X127" s="7">
        <v>0</v>
      </c>
      <c r="Y127" s="7">
        <v>0</v>
      </c>
      <c r="Z127" s="7">
        <v>0</v>
      </c>
      <c r="AA127" s="7">
        <v>0</v>
      </c>
      <c r="AB127" s="7">
        <v>0</v>
      </c>
      <c r="AC127" s="7">
        <v>0</v>
      </c>
      <c r="AD127" s="7">
        <v>0</v>
      </c>
      <c r="AE127" s="7">
        <v>0</v>
      </c>
      <c r="AF127" s="7">
        <v>0</v>
      </c>
      <c r="AG127" s="7">
        <v>0</v>
      </c>
      <c r="AH127" s="7">
        <v>0</v>
      </c>
      <c r="AI127" s="7">
        <v>0</v>
      </c>
      <c r="AK127" s="19">
        <f>+F127+G127+J127+M127+K127+N127+O127+P127+Q127+R127</f>
        <v>1884327</v>
      </c>
      <c r="AL127" s="18">
        <f>+D127+E127+U127+V127+H127+L127+I127+S127+X127+Y127+Z127+AA127+AB127+AC127+AD127+AE127+AF127+AG127</f>
        <v>1884327</v>
      </c>
      <c r="AM127" s="20">
        <f t="shared" si="1"/>
        <v>0</v>
      </c>
      <c r="AN127" s="23"/>
    </row>
    <row r="128" spans="1:40" ht="14.25">
      <c r="A128" s="113">
        <v>2135</v>
      </c>
      <c r="B128" s="13">
        <v>2135</v>
      </c>
      <c r="C128" s="100" t="s">
        <v>138</v>
      </c>
      <c r="D128" s="7">
        <v>714147</v>
      </c>
      <c r="E128" s="7">
        <v>0</v>
      </c>
      <c r="F128" s="42">
        <f>+D128+E128+H128-J128+L128-M128-N128-O128-P128-Q128-R128+U128+V128+S128+X128+Z128+AF128+AD128+AA128+AG128+AC128</f>
        <v>806396</v>
      </c>
      <c r="G128" s="42">
        <f>I128-K128+Y128+AB128</f>
        <v>0</v>
      </c>
      <c r="H128" s="7">
        <v>723023</v>
      </c>
      <c r="I128" s="7">
        <v>0</v>
      </c>
      <c r="J128" s="7">
        <v>592501</v>
      </c>
      <c r="K128" s="7">
        <v>0</v>
      </c>
      <c r="L128" s="7">
        <v>0</v>
      </c>
      <c r="M128" s="7">
        <v>0</v>
      </c>
      <c r="N128" s="7">
        <v>25197</v>
      </c>
      <c r="O128" s="7">
        <v>13076</v>
      </c>
      <c r="P128" s="7">
        <v>0</v>
      </c>
      <c r="Q128" s="7">
        <v>0</v>
      </c>
      <c r="R128" s="7">
        <v>0</v>
      </c>
      <c r="S128" s="7">
        <v>0</v>
      </c>
      <c r="T128" s="41">
        <f>D128+E128</f>
        <v>714147</v>
      </c>
      <c r="U128" s="7">
        <v>0</v>
      </c>
      <c r="V128" s="7">
        <v>0</v>
      </c>
      <c r="W128" s="7">
        <v>0</v>
      </c>
      <c r="X128" s="7">
        <v>0</v>
      </c>
      <c r="Y128" s="7">
        <v>0</v>
      </c>
      <c r="Z128" s="7">
        <v>0</v>
      </c>
      <c r="AA128" s="7">
        <v>0</v>
      </c>
      <c r="AB128" s="7">
        <v>0</v>
      </c>
      <c r="AC128" s="7">
        <v>0</v>
      </c>
      <c r="AD128" s="7">
        <v>0</v>
      </c>
      <c r="AE128" s="7">
        <v>0</v>
      </c>
      <c r="AF128" s="7">
        <v>0</v>
      </c>
      <c r="AG128" s="7">
        <v>0</v>
      </c>
      <c r="AH128" s="7">
        <v>0</v>
      </c>
      <c r="AI128" s="7">
        <v>0</v>
      </c>
      <c r="AK128" s="19">
        <f>+F128+G128+J128+M128+K128+N128+O128+P128+Q128+R128</f>
        <v>1437170</v>
      </c>
      <c r="AL128" s="18">
        <f>+D128+E128+U128+V128+H128+L128+I128+S128+X128+Y128+Z128+AA128+AB128+AC128+AD128+AE128+AF128+AG128</f>
        <v>1437170</v>
      </c>
      <c r="AM128" s="20">
        <f t="shared" si="1"/>
        <v>0</v>
      </c>
      <c r="AN128" s="23"/>
    </row>
    <row r="129" spans="1:40" ht="14.25">
      <c r="A129" s="113">
        <v>2142</v>
      </c>
      <c r="B129" s="13">
        <v>2142</v>
      </c>
      <c r="C129" s="100" t="s">
        <v>139</v>
      </c>
      <c r="D129" s="7">
        <v>398234</v>
      </c>
      <c r="E129" s="7">
        <v>0</v>
      </c>
      <c r="F129" s="42">
        <f>+D129+E129+H129-J129+L129-M129-N129-O129-P129-Q129-R129+U129+V129+S129+X129+Z129+AF129+AD129+AA129+AG129+AC129</f>
        <v>287503</v>
      </c>
      <c r="G129" s="42">
        <f>I129-K129+Y129+AB129</f>
        <v>0</v>
      </c>
      <c r="H129" s="7">
        <v>198508</v>
      </c>
      <c r="I129" s="7">
        <v>0</v>
      </c>
      <c r="J129" s="7">
        <v>309239</v>
      </c>
      <c r="K129" s="7">
        <v>0</v>
      </c>
      <c r="L129" s="7">
        <v>0</v>
      </c>
      <c r="M129" s="7">
        <v>0</v>
      </c>
      <c r="N129" s="7">
        <v>0</v>
      </c>
      <c r="O129" s="7">
        <v>0</v>
      </c>
      <c r="P129" s="7">
        <v>0</v>
      </c>
      <c r="Q129" s="7">
        <v>0</v>
      </c>
      <c r="R129" s="7">
        <v>0</v>
      </c>
      <c r="S129" s="7">
        <v>0</v>
      </c>
      <c r="T129" s="41">
        <f>D129+E129</f>
        <v>398234</v>
      </c>
      <c r="U129" s="7">
        <v>0</v>
      </c>
      <c r="V129" s="7">
        <v>0</v>
      </c>
      <c r="W129" s="7">
        <v>0</v>
      </c>
      <c r="X129" s="7">
        <v>0</v>
      </c>
      <c r="Y129" s="7">
        <v>0</v>
      </c>
      <c r="Z129" s="7">
        <v>0</v>
      </c>
      <c r="AA129" s="7">
        <v>0</v>
      </c>
      <c r="AB129" s="7">
        <v>0</v>
      </c>
      <c r="AC129" s="7">
        <v>0</v>
      </c>
      <c r="AD129" s="7">
        <v>0</v>
      </c>
      <c r="AE129" s="7">
        <v>0</v>
      </c>
      <c r="AF129" s="7">
        <v>0</v>
      </c>
      <c r="AG129" s="7">
        <v>0</v>
      </c>
      <c r="AH129" s="7">
        <v>0</v>
      </c>
      <c r="AI129" s="7">
        <v>0</v>
      </c>
      <c r="AK129" s="19">
        <f>+F129+G129+J129+M129+K129+N129+O129+P129+Q129+R129</f>
        <v>596742</v>
      </c>
      <c r="AL129" s="18">
        <f>+D129+E129+U129+V129+H129+L129+I129+S129+X129+Y129+Z129+AA129+AB129+AC129+AD129+AE129+AF129+AG129</f>
        <v>596742</v>
      </c>
      <c r="AM129" s="20">
        <f t="shared" si="1"/>
        <v>0</v>
      </c>
      <c r="AN129" s="23"/>
    </row>
    <row r="130" spans="1:40" ht="14.25">
      <c r="A130" s="113">
        <v>2184</v>
      </c>
      <c r="B130" s="13">
        <v>2184</v>
      </c>
      <c r="C130" s="100" t="s">
        <v>141</v>
      </c>
      <c r="D130" s="7">
        <v>82480</v>
      </c>
      <c r="E130" s="7">
        <v>0</v>
      </c>
      <c r="F130" s="42">
        <f>+D130+E130+H130-J130+L130-M130-N130-O130-P130-Q130-R130+U130+V130+S130+X130+Z130+AF130+AD130+AA130+AG130+AC130</f>
        <v>113822.07</v>
      </c>
      <c r="G130" s="42">
        <f>I130-K130+Y130+AB130</f>
        <v>0</v>
      </c>
      <c r="H130" s="7">
        <v>917099</v>
      </c>
      <c r="I130" s="7">
        <v>0</v>
      </c>
      <c r="J130" s="7">
        <v>820817</v>
      </c>
      <c r="K130" s="7">
        <v>0</v>
      </c>
      <c r="L130" s="7">
        <v>0</v>
      </c>
      <c r="M130" s="7">
        <v>0</v>
      </c>
      <c r="N130" s="7">
        <v>447136.49</v>
      </c>
      <c r="O130" s="7">
        <v>67241</v>
      </c>
      <c r="P130" s="7">
        <v>0</v>
      </c>
      <c r="Q130" s="7">
        <v>0</v>
      </c>
      <c r="R130" s="7">
        <v>0</v>
      </c>
      <c r="S130" s="7">
        <v>120771</v>
      </c>
      <c r="T130" s="41">
        <f>D130+E130</f>
        <v>82480</v>
      </c>
      <c r="U130" s="7">
        <v>0</v>
      </c>
      <c r="V130" s="7">
        <v>0</v>
      </c>
      <c r="W130" s="7">
        <v>0</v>
      </c>
      <c r="X130" s="7">
        <v>0</v>
      </c>
      <c r="Y130" s="7">
        <v>0</v>
      </c>
      <c r="Z130" s="7">
        <v>0</v>
      </c>
      <c r="AA130" s="7">
        <v>0</v>
      </c>
      <c r="AB130" s="7">
        <v>0</v>
      </c>
      <c r="AC130" s="7">
        <v>0</v>
      </c>
      <c r="AD130" s="7">
        <v>0</v>
      </c>
      <c r="AE130" s="7">
        <v>0</v>
      </c>
      <c r="AF130" s="7">
        <v>0</v>
      </c>
      <c r="AG130" s="7">
        <v>328666.56</v>
      </c>
      <c r="AH130" s="7">
        <v>0</v>
      </c>
      <c r="AI130" s="7">
        <v>0</v>
      </c>
      <c r="AK130" s="19">
        <f>+F130+G130+J130+M130+K130+N130+O130+P130+Q130+R130</f>
        <v>1449016.56</v>
      </c>
      <c r="AL130" s="18">
        <f>+D130+E130+U130+V130+H130+L130+I130+S130+X130+Y130+Z130+AA130+AB130+AC130+AD130+AE130+AF130+AG130</f>
        <v>1449016.56</v>
      </c>
      <c r="AM130" s="20">
        <f aca="true" t="shared" si="2" ref="AM130:AM194">AK130-AL130</f>
        <v>0</v>
      </c>
      <c r="AN130" s="23"/>
    </row>
    <row r="131" spans="1:40" ht="14.25">
      <c r="A131" s="113">
        <v>2198</v>
      </c>
      <c r="B131" s="13">
        <v>2198</v>
      </c>
      <c r="C131" s="100" t="s">
        <v>142</v>
      </c>
      <c r="D131" s="7">
        <v>1979431</v>
      </c>
      <c r="E131" s="7">
        <v>0</v>
      </c>
      <c r="F131" s="42">
        <f>+D131+E131+H131-J131+L131-M131-N131-O131-P131-Q131-R131+U131+V131+S131+X131+Z131+AF131+AD131+AA131+AG131+AC131</f>
        <v>1415125</v>
      </c>
      <c r="G131" s="42">
        <f>I131-K131+Y131+AB131</f>
        <v>0</v>
      </c>
      <c r="H131" s="7">
        <v>465172</v>
      </c>
      <c r="I131" s="7">
        <v>0</v>
      </c>
      <c r="J131" s="7">
        <v>1029478</v>
      </c>
      <c r="K131" s="7">
        <v>0</v>
      </c>
      <c r="L131" s="7">
        <v>0</v>
      </c>
      <c r="M131" s="7">
        <v>0</v>
      </c>
      <c r="N131" s="7">
        <v>0</v>
      </c>
      <c r="O131" s="7">
        <v>0</v>
      </c>
      <c r="P131" s="7">
        <v>0</v>
      </c>
      <c r="Q131" s="7">
        <v>0</v>
      </c>
      <c r="R131" s="7">
        <v>0</v>
      </c>
      <c r="S131" s="7">
        <v>0</v>
      </c>
      <c r="T131" s="41">
        <f>D131+E131</f>
        <v>1979431</v>
      </c>
      <c r="U131" s="7">
        <v>0</v>
      </c>
      <c r="V131" s="7">
        <v>0</v>
      </c>
      <c r="W131" s="7">
        <v>0</v>
      </c>
      <c r="X131" s="7">
        <v>0</v>
      </c>
      <c r="Y131" s="7">
        <v>0</v>
      </c>
      <c r="Z131" s="7">
        <v>0</v>
      </c>
      <c r="AA131" s="7">
        <v>0</v>
      </c>
      <c r="AB131" s="7">
        <v>0</v>
      </c>
      <c r="AC131" s="7">
        <v>0</v>
      </c>
      <c r="AD131" s="7">
        <v>0</v>
      </c>
      <c r="AE131" s="7">
        <v>0</v>
      </c>
      <c r="AF131" s="7">
        <v>0</v>
      </c>
      <c r="AG131" s="7">
        <v>0</v>
      </c>
      <c r="AH131" s="7">
        <v>0</v>
      </c>
      <c r="AI131" s="7">
        <v>0</v>
      </c>
      <c r="AK131" s="19">
        <f>+F131+G131+J131+M131+K131+N131+O131+P131+Q131+R131</f>
        <v>2444603</v>
      </c>
      <c r="AL131" s="18">
        <f>+D131+E131+U131+V131+H131+L131+I131+S131+X131+Y131+Z131+AA131+AB131+AC131+AD131+AE131+AF131+AG131</f>
        <v>2444603</v>
      </c>
      <c r="AM131" s="20">
        <f t="shared" si="2"/>
        <v>0</v>
      </c>
      <c r="AN131" s="23"/>
    </row>
    <row r="132" spans="1:40" ht="14.25">
      <c r="A132" s="113">
        <v>2212</v>
      </c>
      <c r="B132" s="13">
        <v>2212</v>
      </c>
      <c r="C132" s="100" t="s">
        <v>143</v>
      </c>
      <c r="D132" s="7">
        <v>12152</v>
      </c>
      <c r="E132" s="7">
        <v>9761</v>
      </c>
      <c r="F132" s="42">
        <f>+D132+E132+H132-J132+L132-M132-N132-O132-P132-Q132-R132+U132+V132+S132+X132+Z132+AF132+AD132+AA132+AG132+AC132</f>
        <v>0</v>
      </c>
      <c r="G132" s="42">
        <f>I132-K132+Y132+AB132</f>
        <v>0</v>
      </c>
      <c r="H132" s="7">
        <v>73065</v>
      </c>
      <c r="I132" s="7">
        <v>0</v>
      </c>
      <c r="J132" s="7">
        <v>190678</v>
      </c>
      <c r="K132" s="7">
        <v>0</v>
      </c>
      <c r="L132" s="7">
        <v>0</v>
      </c>
      <c r="M132" s="7">
        <v>0</v>
      </c>
      <c r="N132" s="7">
        <v>0</v>
      </c>
      <c r="O132" s="7">
        <v>0</v>
      </c>
      <c r="P132" s="7">
        <v>0</v>
      </c>
      <c r="Q132" s="7">
        <v>0</v>
      </c>
      <c r="R132" s="7">
        <v>0</v>
      </c>
      <c r="S132" s="7">
        <v>16256</v>
      </c>
      <c r="T132" s="41">
        <f>D132+E132</f>
        <v>21913</v>
      </c>
      <c r="U132" s="7">
        <v>0</v>
      </c>
      <c r="V132" s="7">
        <v>0</v>
      </c>
      <c r="W132" s="7">
        <v>0</v>
      </c>
      <c r="X132" s="7">
        <v>18128</v>
      </c>
      <c r="Y132" s="7">
        <v>0</v>
      </c>
      <c r="Z132" s="7">
        <v>0</v>
      </c>
      <c r="AA132" s="7">
        <v>0</v>
      </c>
      <c r="AB132" s="7">
        <v>0</v>
      </c>
      <c r="AC132" s="7">
        <v>0</v>
      </c>
      <c r="AD132" s="7">
        <v>5622</v>
      </c>
      <c r="AE132" s="7">
        <v>0</v>
      </c>
      <c r="AF132" s="7">
        <v>23522.04</v>
      </c>
      <c r="AG132" s="7">
        <v>32171.96</v>
      </c>
      <c r="AH132" s="7">
        <v>0</v>
      </c>
      <c r="AI132" s="7">
        <v>0</v>
      </c>
      <c r="AK132" s="19">
        <f>+F132+G132+J132+M132+K132+N132+O132+P132+Q132+R132</f>
        <v>190678</v>
      </c>
      <c r="AL132" s="18">
        <f>+D132+E132+U132+V132+H132+L132+I132+S132+X132+Y132+Z132+AA132+AB132+AC132+AD132+AE132+AF132+AG132</f>
        <v>190678</v>
      </c>
      <c r="AM132" s="20">
        <f t="shared" si="2"/>
        <v>0</v>
      </c>
      <c r="AN132" s="23"/>
    </row>
    <row r="133" spans="1:40" ht="14.25">
      <c r="A133" s="113">
        <v>2217</v>
      </c>
      <c r="B133" s="13">
        <v>2217</v>
      </c>
      <c r="C133" s="100" t="s">
        <v>144</v>
      </c>
      <c r="D133" s="7">
        <v>3199370</v>
      </c>
      <c r="E133" s="7">
        <v>0</v>
      </c>
      <c r="F133" s="42">
        <f>+D133+E133+H133-J133+L133-M133-N133-O133-P133-Q133-R133+U133+V133+S133+X133+Z133+AF133+AD133+AA133+AG133+AC133</f>
        <v>3333841.5</v>
      </c>
      <c r="G133" s="42">
        <f>I133-K133+Y133+AB133</f>
        <v>0</v>
      </c>
      <c r="H133" s="7">
        <v>1503528</v>
      </c>
      <c r="I133" s="7">
        <v>0</v>
      </c>
      <c r="J133" s="7">
        <v>845208</v>
      </c>
      <c r="K133" s="7">
        <v>0</v>
      </c>
      <c r="L133" s="7">
        <v>0</v>
      </c>
      <c r="M133" s="7">
        <v>0</v>
      </c>
      <c r="N133" s="7">
        <v>443531.5</v>
      </c>
      <c r="O133" s="7">
        <v>80317</v>
      </c>
      <c r="P133" s="7">
        <v>0</v>
      </c>
      <c r="Q133" s="7">
        <v>0</v>
      </c>
      <c r="R133" s="7">
        <v>0</v>
      </c>
      <c r="S133" s="7">
        <v>0</v>
      </c>
      <c r="T133" s="41">
        <f>D133+E133</f>
        <v>3199370</v>
      </c>
      <c r="U133" s="7">
        <v>0</v>
      </c>
      <c r="V133" s="7">
        <v>0</v>
      </c>
      <c r="W133" s="7">
        <v>0</v>
      </c>
      <c r="X133" s="7">
        <v>0</v>
      </c>
      <c r="Y133" s="7">
        <v>0</v>
      </c>
      <c r="Z133" s="7">
        <v>0</v>
      </c>
      <c r="AA133" s="7">
        <v>0</v>
      </c>
      <c r="AB133" s="7">
        <v>0</v>
      </c>
      <c r="AC133" s="7">
        <v>0</v>
      </c>
      <c r="AD133" s="7">
        <v>0</v>
      </c>
      <c r="AE133" s="7">
        <v>0</v>
      </c>
      <c r="AF133" s="7">
        <v>0</v>
      </c>
      <c r="AG133" s="7">
        <v>0</v>
      </c>
      <c r="AH133" s="7">
        <v>0</v>
      </c>
      <c r="AI133" s="7">
        <v>0</v>
      </c>
      <c r="AK133" s="19">
        <f>+F133+G133+J133+M133+K133+N133+O133+P133+Q133+R133</f>
        <v>4702898</v>
      </c>
      <c r="AL133" s="18">
        <f>+D133+E133+U133+V133+H133+L133+I133+S133+X133+Y133+Z133+AA133+AB133+AC133+AD133+AE133+AF133+AG133</f>
        <v>4702898</v>
      </c>
      <c r="AM133" s="20">
        <f t="shared" si="2"/>
        <v>0</v>
      </c>
      <c r="AN133" s="23"/>
    </row>
    <row r="134" spans="1:40" ht="14.25">
      <c r="A134" s="113">
        <v>2226</v>
      </c>
      <c r="B134" s="13">
        <v>2226</v>
      </c>
      <c r="C134" s="100" t="s">
        <v>145</v>
      </c>
      <c r="D134" s="7">
        <v>737619</v>
      </c>
      <c r="E134" s="7">
        <v>0</v>
      </c>
      <c r="F134" s="42">
        <f>+D134+E134+H134-J134+L134-M134-N134-O134-P134-Q134-R134+U134+V134+S134+X134+Z134+AF134+AD134+AA134+AG134+AC134</f>
        <v>603881</v>
      </c>
      <c r="G134" s="42">
        <f>I134-K134+Y134+AB134</f>
        <v>-30000</v>
      </c>
      <c r="H134" s="7">
        <v>399611</v>
      </c>
      <c r="I134" s="7">
        <v>0</v>
      </c>
      <c r="J134" s="7">
        <v>533349</v>
      </c>
      <c r="K134" s="7">
        <v>30000</v>
      </c>
      <c r="L134" s="7">
        <v>0</v>
      </c>
      <c r="M134" s="7">
        <v>0</v>
      </c>
      <c r="N134" s="7">
        <v>0</v>
      </c>
      <c r="O134" s="7">
        <v>0</v>
      </c>
      <c r="P134" s="7">
        <v>0</v>
      </c>
      <c r="Q134" s="7">
        <v>0</v>
      </c>
      <c r="R134" s="7">
        <v>0</v>
      </c>
      <c r="S134" s="7">
        <v>0</v>
      </c>
      <c r="T134" s="41">
        <f>D134+E134</f>
        <v>737619</v>
      </c>
      <c r="U134" s="7">
        <v>0</v>
      </c>
      <c r="V134" s="7">
        <v>0</v>
      </c>
      <c r="W134" s="7">
        <v>0</v>
      </c>
      <c r="X134" s="7">
        <v>0</v>
      </c>
      <c r="Y134" s="7">
        <v>0</v>
      </c>
      <c r="Z134" s="7">
        <v>0</v>
      </c>
      <c r="AA134" s="7">
        <v>0</v>
      </c>
      <c r="AB134" s="7">
        <v>0</v>
      </c>
      <c r="AC134" s="7">
        <v>0</v>
      </c>
      <c r="AD134" s="7">
        <v>0</v>
      </c>
      <c r="AE134" s="7">
        <v>0</v>
      </c>
      <c r="AF134" s="7">
        <v>0</v>
      </c>
      <c r="AG134" s="7">
        <v>0</v>
      </c>
      <c r="AH134" s="7">
        <v>0</v>
      </c>
      <c r="AI134" s="7">
        <v>0</v>
      </c>
      <c r="AK134" s="19">
        <f>+F134+G134+J134+M134+K134+N134+O134+P134+Q134+R134</f>
        <v>1137230</v>
      </c>
      <c r="AL134" s="18">
        <f>+D134+E134+U134+V134+H134+L134+I134+S134+X134+Y134+Z134+AA134+AB134+AC134+AD134+AE134+AF134+AG134</f>
        <v>1137230</v>
      </c>
      <c r="AM134" s="20">
        <f t="shared" si="2"/>
        <v>0</v>
      </c>
      <c r="AN134" s="23"/>
    </row>
    <row r="135" spans="1:40" ht="14.25">
      <c r="A135" s="113">
        <v>2233</v>
      </c>
      <c r="B135" s="13">
        <v>2233</v>
      </c>
      <c r="C135" s="100" t="s">
        <v>146</v>
      </c>
      <c r="D135" s="7">
        <v>1937545</v>
      </c>
      <c r="E135" s="7">
        <v>0</v>
      </c>
      <c r="F135" s="42">
        <f>+D135+E135+H135-J135+L135-M135-N135-O135-P135-Q135-R135+U135+V135+S135+X135+Z135+AF135+AD135+AA135+AG135+AC135</f>
        <v>10439780</v>
      </c>
      <c r="G135" s="42">
        <f>I135-K135+Y135+AB135</f>
        <v>0</v>
      </c>
      <c r="H135" s="7">
        <v>8809372</v>
      </c>
      <c r="I135" s="7">
        <v>0</v>
      </c>
      <c r="J135" s="7">
        <v>307137</v>
      </c>
      <c r="K135" s="7">
        <v>0</v>
      </c>
      <c r="L135" s="7">
        <v>0</v>
      </c>
      <c r="M135" s="7">
        <v>0</v>
      </c>
      <c r="N135" s="7">
        <v>0</v>
      </c>
      <c r="O135" s="7">
        <v>0</v>
      </c>
      <c r="P135" s="7">
        <v>0</v>
      </c>
      <c r="Q135" s="7">
        <v>0</v>
      </c>
      <c r="R135" s="7">
        <v>0</v>
      </c>
      <c r="S135" s="7">
        <v>0</v>
      </c>
      <c r="T135" s="41">
        <f>D135+E135</f>
        <v>1937545</v>
      </c>
      <c r="U135" s="7">
        <v>0</v>
      </c>
      <c r="V135" s="7">
        <v>0</v>
      </c>
      <c r="W135" s="7">
        <v>0</v>
      </c>
      <c r="X135" s="7">
        <v>0</v>
      </c>
      <c r="Y135" s="7">
        <v>0</v>
      </c>
      <c r="Z135" s="7">
        <v>0</v>
      </c>
      <c r="AA135" s="7">
        <v>0</v>
      </c>
      <c r="AB135" s="7">
        <v>0</v>
      </c>
      <c r="AC135" s="7">
        <v>0</v>
      </c>
      <c r="AD135" s="7">
        <v>0</v>
      </c>
      <c r="AE135" s="7">
        <v>0</v>
      </c>
      <c r="AF135" s="7">
        <v>0</v>
      </c>
      <c r="AG135" s="7">
        <v>0</v>
      </c>
      <c r="AH135" s="7">
        <v>0</v>
      </c>
      <c r="AI135" s="7">
        <v>0</v>
      </c>
      <c r="AK135" s="19">
        <f>+F135+G135+J135+M135+K135+N135+O135+P135+Q135+R135</f>
        <v>10746917</v>
      </c>
      <c r="AL135" s="18">
        <f>+D135+E135+U135+V135+H135+L135+I135+S135+X135+Y135+Z135+AA135+AB135+AC135+AD135+AE135+AF135+AG135</f>
        <v>10746917</v>
      </c>
      <c r="AM135" s="20">
        <f t="shared" si="2"/>
        <v>0</v>
      </c>
      <c r="AN135" s="23"/>
    </row>
    <row r="136" spans="1:40" ht="14.25">
      <c r="A136" s="113">
        <v>2289</v>
      </c>
      <c r="B136" s="13">
        <v>2289</v>
      </c>
      <c r="C136" s="101" t="s">
        <v>148</v>
      </c>
      <c r="D136" s="7">
        <v>63841782</v>
      </c>
      <c r="E136" s="7">
        <v>0</v>
      </c>
      <c r="F136" s="42">
        <f>+D136+E136+H136-J136+L136-M136-N136-O136-P136-Q136-R136+U136+V136+S136+X136+Z136+AF136+AD136+AA136+AG136+AC136</f>
        <v>39928862.809999995</v>
      </c>
      <c r="G136" s="42">
        <f>I136-K136+Y136+AB136</f>
        <v>0</v>
      </c>
      <c r="H136" s="7">
        <v>4293045</v>
      </c>
      <c r="I136" s="7">
        <v>0</v>
      </c>
      <c r="J136" s="7">
        <v>18625655</v>
      </c>
      <c r="K136" s="7">
        <v>0</v>
      </c>
      <c r="L136" s="7">
        <v>0</v>
      </c>
      <c r="M136" s="7">
        <v>29524</v>
      </c>
      <c r="N136" s="7">
        <v>8589500.7</v>
      </c>
      <c r="O136" s="7">
        <v>254027</v>
      </c>
      <c r="P136" s="7">
        <v>528048</v>
      </c>
      <c r="Q136" s="7">
        <v>129182.49</v>
      </c>
      <c r="R136" s="7">
        <v>50027</v>
      </c>
      <c r="S136" s="7">
        <v>0</v>
      </c>
      <c r="T136" s="41">
        <f>D136+E136</f>
        <v>63841782</v>
      </c>
      <c r="U136" s="7">
        <v>0</v>
      </c>
      <c r="V136" s="7">
        <v>0</v>
      </c>
      <c r="W136" s="7">
        <v>0</v>
      </c>
      <c r="X136" s="7">
        <v>0</v>
      </c>
      <c r="Y136" s="7">
        <v>0</v>
      </c>
      <c r="Z136" s="7">
        <v>0</v>
      </c>
      <c r="AA136" s="7">
        <v>0</v>
      </c>
      <c r="AB136" s="7">
        <v>0</v>
      </c>
      <c r="AC136" s="7">
        <v>0</v>
      </c>
      <c r="AD136" s="7">
        <v>0</v>
      </c>
      <c r="AE136" s="7">
        <v>0</v>
      </c>
      <c r="AF136" s="7">
        <v>0</v>
      </c>
      <c r="AG136" s="7">
        <v>0</v>
      </c>
      <c r="AH136" s="7">
        <v>0</v>
      </c>
      <c r="AI136" s="7">
        <v>0</v>
      </c>
      <c r="AK136" s="19">
        <f>+F136+G136+J136+M136+K136+N136+O136+P136+Q136+R136</f>
        <v>68134826.99999999</v>
      </c>
      <c r="AL136" s="18">
        <f>+D136+E136+U136+V136+H136+L136+I136+S136+X136+Y136+Z136+AA136+AB136+AC136+AD136+AE136+AF136+AG136</f>
        <v>68134827</v>
      </c>
      <c r="AM136" s="20">
        <f t="shared" si="2"/>
        <v>0</v>
      </c>
      <c r="AN136" s="23"/>
    </row>
    <row r="137" spans="1:40" ht="14.25">
      <c r="A137" s="113">
        <v>2310</v>
      </c>
      <c r="B137" s="13">
        <v>2310</v>
      </c>
      <c r="C137" s="100" t="s">
        <v>151</v>
      </c>
      <c r="D137" s="7">
        <v>0</v>
      </c>
      <c r="E137" s="7">
        <v>0</v>
      </c>
      <c r="F137" s="42">
        <f>+D137+E137+H137-J137+L137-M137-N137-O137-P137-Q137-R137+U137+V137+S137+X137+Z137+AF137+AD137+AA137+AG137+AC137</f>
        <v>368807</v>
      </c>
      <c r="G137" s="42">
        <f>I137-K137+Y137+AB137</f>
        <v>4380</v>
      </c>
      <c r="H137" s="7">
        <v>861159</v>
      </c>
      <c r="I137" s="7">
        <v>0</v>
      </c>
      <c r="J137" s="7">
        <v>487972</v>
      </c>
      <c r="K137" s="7">
        <v>0</v>
      </c>
      <c r="L137" s="7">
        <v>0</v>
      </c>
      <c r="M137" s="7">
        <v>0</v>
      </c>
      <c r="N137" s="7">
        <v>18090</v>
      </c>
      <c r="O137" s="7">
        <v>0</v>
      </c>
      <c r="P137" s="7">
        <v>0</v>
      </c>
      <c r="Q137" s="7">
        <v>0</v>
      </c>
      <c r="R137" s="7">
        <v>12779</v>
      </c>
      <c r="S137" s="7">
        <v>0</v>
      </c>
      <c r="T137" s="41">
        <f>D137+E137</f>
        <v>0</v>
      </c>
      <c r="U137" s="7">
        <v>0</v>
      </c>
      <c r="V137" s="7">
        <v>0</v>
      </c>
      <c r="W137" s="7">
        <v>0</v>
      </c>
      <c r="X137" s="7">
        <v>0</v>
      </c>
      <c r="Y137" s="7">
        <v>4380</v>
      </c>
      <c r="Z137" s="7">
        <v>0</v>
      </c>
      <c r="AA137" s="7">
        <v>0</v>
      </c>
      <c r="AB137" s="7">
        <v>0</v>
      </c>
      <c r="AC137" s="7">
        <v>0</v>
      </c>
      <c r="AD137" s="7">
        <v>0</v>
      </c>
      <c r="AE137" s="7">
        <v>0</v>
      </c>
      <c r="AF137" s="7">
        <v>0</v>
      </c>
      <c r="AG137" s="7">
        <v>26489</v>
      </c>
      <c r="AH137" s="7">
        <v>0</v>
      </c>
      <c r="AI137" s="7">
        <v>0</v>
      </c>
      <c r="AK137" s="19">
        <f>+F137+G137+J137+M137+K137+N137+O137+P137+Q137+R137</f>
        <v>892028</v>
      </c>
      <c r="AL137" s="18">
        <f>+D137+E137+U137+V137+H137+L137+I137+S137+X137+Y137+Z137+AA137+AB137+AC137+AD137+AE137+AF137+AG137</f>
        <v>892028</v>
      </c>
      <c r="AM137" s="20">
        <f t="shared" si="2"/>
        <v>0</v>
      </c>
      <c r="AN137" s="23"/>
    </row>
    <row r="138" spans="1:40" s="102" customFormat="1" ht="14.25">
      <c r="A138" s="113">
        <v>2296</v>
      </c>
      <c r="B138" s="200">
        <v>2296</v>
      </c>
      <c r="C138" s="129" t="s">
        <v>149</v>
      </c>
      <c r="D138" s="7">
        <v>6860704</v>
      </c>
      <c r="E138" s="7">
        <v>0</v>
      </c>
      <c r="F138" s="42">
        <f>+D138+E138+H138-J138+L138-M138-N138-O138-P138-Q138-R138+U138+V138+S138+X138+Z138+AF138+AD138+AA138+AG138+AC138</f>
        <v>8063024.97</v>
      </c>
      <c r="G138" s="42">
        <f>I138-K138+Y138+AB138</f>
        <v>0</v>
      </c>
      <c r="H138" s="7">
        <v>2184166</v>
      </c>
      <c r="I138" s="7">
        <v>0</v>
      </c>
      <c r="J138" s="7">
        <v>746851.59</v>
      </c>
      <c r="K138" s="7">
        <v>0</v>
      </c>
      <c r="L138" s="7">
        <v>16448</v>
      </c>
      <c r="M138" s="7">
        <v>42600</v>
      </c>
      <c r="N138" s="7">
        <v>378306.5</v>
      </c>
      <c r="O138" s="7">
        <v>0</v>
      </c>
      <c r="P138" s="7">
        <v>9264</v>
      </c>
      <c r="Q138" s="7">
        <v>15197.94</v>
      </c>
      <c r="R138" s="7">
        <v>0</v>
      </c>
      <c r="S138" s="7">
        <v>0</v>
      </c>
      <c r="T138" s="41">
        <f>D138+E138</f>
        <v>6860704</v>
      </c>
      <c r="U138" s="7">
        <v>193927</v>
      </c>
      <c r="V138" s="7">
        <v>0</v>
      </c>
      <c r="W138" s="7">
        <v>0</v>
      </c>
      <c r="X138" s="7">
        <v>0</v>
      </c>
      <c r="Y138" s="7">
        <v>0</v>
      </c>
      <c r="Z138" s="7">
        <v>0</v>
      </c>
      <c r="AA138" s="7">
        <v>0</v>
      </c>
      <c r="AB138" s="7">
        <v>0</v>
      </c>
      <c r="AC138" s="7">
        <v>0</v>
      </c>
      <c r="AD138" s="7">
        <v>0</v>
      </c>
      <c r="AE138" s="7">
        <v>0</v>
      </c>
      <c r="AF138" s="7">
        <v>0</v>
      </c>
      <c r="AG138" s="7">
        <v>0</v>
      </c>
      <c r="AH138" s="7">
        <v>0</v>
      </c>
      <c r="AI138" s="160">
        <v>-502.59</v>
      </c>
      <c r="AK138" s="19">
        <f>+F138+G138+J138+M138+K138+N138+O138+P138+Q138+R138</f>
        <v>9255245</v>
      </c>
      <c r="AL138" s="18">
        <f>+D138+E138+U138+V138+H138+L138+I138+S138+X138+Y138+Z138+AA138+AB138+AC138+AD138+AE138+AF138+AG138</f>
        <v>9255245</v>
      </c>
      <c r="AM138" s="20">
        <f t="shared" si="2"/>
        <v>0</v>
      </c>
      <c r="AN138" s="23"/>
    </row>
    <row r="139" spans="1:40" ht="14.25">
      <c r="A139" s="113">
        <v>2303</v>
      </c>
      <c r="B139" s="13">
        <v>2303</v>
      </c>
      <c r="C139" s="100" t="s">
        <v>150</v>
      </c>
      <c r="D139" s="7">
        <v>8257673</v>
      </c>
      <c r="E139" s="7">
        <v>0</v>
      </c>
      <c r="F139" s="42">
        <f>+D139+E139+H139-J139+L139-M139-N139-O139-P139-Q139-R139+U139+V139+S139+X139+Z139+AF139+AD139+AA139+AG139+AC139</f>
        <v>6368949.359999999</v>
      </c>
      <c r="G139" s="42">
        <f>I139-K139+Y139+AB139</f>
        <v>0</v>
      </c>
      <c r="H139" s="7">
        <v>3558054</v>
      </c>
      <c r="I139" s="7">
        <v>0</v>
      </c>
      <c r="J139" s="7">
        <v>4169426</v>
      </c>
      <c r="K139" s="7">
        <v>0</v>
      </c>
      <c r="L139" s="7">
        <v>241697</v>
      </c>
      <c r="M139" s="7">
        <v>0</v>
      </c>
      <c r="N139" s="7">
        <v>1487341.99</v>
      </c>
      <c r="O139" s="7">
        <v>54815.65</v>
      </c>
      <c r="P139" s="7">
        <v>4632</v>
      </c>
      <c r="Q139" s="7">
        <v>0</v>
      </c>
      <c r="R139" s="7">
        <v>10545</v>
      </c>
      <c r="S139" s="7">
        <v>0</v>
      </c>
      <c r="T139" s="41">
        <f>D139+E139</f>
        <v>8257673</v>
      </c>
      <c r="U139" s="7">
        <v>38286</v>
      </c>
      <c r="V139" s="7">
        <v>0</v>
      </c>
      <c r="W139" s="7">
        <v>0</v>
      </c>
      <c r="X139" s="7">
        <v>0</v>
      </c>
      <c r="Y139" s="7">
        <v>0</v>
      </c>
      <c r="Z139" s="7">
        <v>0</v>
      </c>
      <c r="AA139" s="7">
        <v>0</v>
      </c>
      <c r="AB139" s="7">
        <v>0</v>
      </c>
      <c r="AC139" s="7">
        <v>0</v>
      </c>
      <c r="AD139" s="7">
        <v>0</v>
      </c>
      <c r="AE139" s="7">
        <v>0</v>
      </c>
      <c r="AF139" s="7">
        <v>0</v>
      </c>
      <c r="AG139" s="7">
        <v>0</v>
      </c>
      <c r="AH139" s="7">
        <v>0</v>
      </c>
      <c r="AI139" s="7">
        <v>0</v>
      </c>
      <c r="AK139" s="19">
        <f>+F139+G139+J139+M139+K139+N139+O139+P139+Q139+R139</f>
        <v>12095710</v>
      </c>
      <c r="AL139" s="18">
        <f>+D139+E139+U139+V139+H139+L139+I139+S139+X139+Y139+Z139+AA139+AB139+AC139+AD139+AE139+AF139+AG139</f>
        <v>12095710</v>
      </c>
      <c r="AM139" s="20">
        <f t="shared" si="2"/>
        <v>0</v>
      </c>
      <c r="AN139" s="23"/>
    </row>
    <row r="140" spans="1:40" ht="14.25">
      <c r="A140" s="113">
        <v>2394</v>
      </c>
      <c r="B140" s="13">
        <v>2394</v>
      </c>
      <c r="C140" s="100" t="s">
        <v>152</v>
      </c>
      <c r="D140" s="7">
        <v>1019648</v>
      </c>
      <c r="E140" s="7">
        <v>0</v>
      </c>
      <c r="F140" s="42">
        <f>+D140+E140+H140-J140+L140-M140-N140-O140-P140-Q140-R140+U140+V140+S140+X140+Z140+AF140+AD140+AA140+AG140+AC140</f>
        <v>779034</v>
      </c>
      <c r="G140" s="42">
        <f>I140-K140+Y140+AB140</f>
        <v>0</v>
      </c>
      <c r="H140" s="7">
        <v>100168</v>
      </c>
      <c r="I140" s="7">
        <v>0</v>
      </c>
      <c r="J140" s="7">
        <v>332383</v>
      </c>
      <c r="K140" s="7">
        <v>0</v>
      </c>
      <c r="L140" s="7">
        <v>0</v>
      </c>
      <c r="M140" s="7">
        <v>0</v>
      </c>
      <c r="N140" s="7">
        <v>8399</v>
      </c>
      <c r="O140" s="7">
        <v>0</v>
      </c>
      <c r="P140" s="7">
        <v>0</v>
      </c>
      <c r="Q140" s="7">
        <v>0</v>
      </c>
      <c r="R140" s="7">
        <v>0</v>
      </c>
      <c r="S140" s="7">
        <v>0</v>
      </c>
      <c r="T140" s="41">
        <f>D140+E140</f>
        <v>1019648</v>
      </c>
      <c r="U140" s="7">
        <v>0</v>
      </c>
      <c r="V140" s="7">
        <v>0</v>
      </c>
      <c r="W140" s="7">
        <v>0</v>
      </c>
      <c r="X140" s="7">
        <v>0</v>
      </c>
      <c r="Y140" s="7">
        <v>0</v>
      </c>
      <c r="Z140" s="7">
        <v>0</v>
      </c>
      <c r="AA140" s="7">
        <v>0</v>
      </c>
      <c r="AB140" s="7">
        <v>0</v>
      </c>
      <c r="AC140" s="7">
        <v>0</v>
      </c>
      <c r="AD140" s="7">
        <v>0</v>
      </c>
      <c r="AE140" s="7">
        <v>0</v>
      </c>
      <c r="AF140" s="7">
        <v>0</v>
      </c>
      <c r="AG140" s="7">
        <v>0</v>
      </c>
      <c r="AH140" s="7">
        <v>0</v>
      </c>
      <c r="AI140" s="7">
        <v>0</v>
      </c>
      <c r="AK140" s="19">
        <f>+F140+G140+J140+M140+K140+N140+O140+P140+Q140+R140</f>
        <v>1119816</v>
      </c>
      <c r="AL140" s="18">
        <f>+D140+E140+U140+V140+H140+L140+I140+S140+X140+Y140+Z140+AA140+AB140+AC140+AD140+AE140+AF140+AG140</f>
        <v>1119816</v>
      </c>
      <c r="AM140" s="20">
        <f t="shared" si="2"/>
        <v>0</v>
      </c>
      <c r="AN140" s="23"/>
    </row>
    <row r="141" spans="1:40" ht="14.25">
      <c r="A141" s="113">
        <v>2415</v>
      </c>
      <c r="B141" s="13">
        <v>2415</v>
      </c>
      <c r="C141" s="100" t="s">
        <v>153</v>
      </c>
      <c r="D141" s="7">
        <v>739919</v>
      </c>
      <c r="E141" s="7">
        <v>0</v>
      </c>
      <c r="F141" s="42">
        <f>+D141+E141+H141-J141+L141-M141-N141-O141-P141-Q141-R141+U141+V141+S141+X141+Z141+AF141+AD141+AA141+AG141+AC141</f>
        <v>880293.5</v>
      </c>
      <c r="G141" s="42">
        <f>I141-K141+Y141+AB141</f>
        <v>0</v>
      </c>
      <c r="H141" s="7">
        <v>548484</v>
      </c>
      <c r="I141" s="7">
        <v>0</v>
      </c>
      <c r="J141" s="7">
        <v>387112</v>
      </c>
      <c r="K141" s="7">
        <v>0</v>
      </c>
      <c r="L141" s="7">
        <v>0</v>
      </c>
      <c r="M141" s="7">
        <v>0</v>
      </c>
      <c r="N141" s="7">
        <v>20997.5</v>
      </c>
      <c r="O141" s="7">
        <v>0</v>
      </c>
      <c r="P141" s="7">
        <v>0</v>
      </c>
      <c r="Q141" s="7">
        <v>0</v>
      </c>
      <c r="R141" s="7">
        <v>0</v>
      </c>
      <c r="S141" s="7">
        <v>0</v>
      </c>
      <c r="T141" s="41">
        <f>D141+E141</f>
        <v>739919</v>
      </c>
      <c r="U141" s="7">
        <v>0</v>
      </c>
      <c r="V141" s="7">
        <v>0</v>
      </c>
      <c r="W141" s="7">
        <v>0</v>
      </c>
      <c r="X141" s="7">
        <v>0</v>
      </c>
      <c r="Y141" s="7">
        <v>0</v>
      </c>
      <c r="Z141" s="7">
        <v>0</v>
      </c>
      <c r="AA141" s="7">
        <v>0</v>
      </c>
      <c r="AB141" s="7">
        <v>0</v>
      </c>
      <c r="AC141" s="7">
        <v>0</v>
      </c>
      <c r="AD141" s="7">
        <v>0</v>
      </c>
      <c r="AE141" s="7">
        <v>0</v>
      </c>
      <c r="AF141" s="7">
        <v>0</v>
      </c>
      <c r="AG141" s="7">
        <v>0</v>
      </c>
      <c r="AH141" s="7">
        <v>0</v>
      </c>
      <c r="AI141" s="7">
        <v>0</v>
      </c>
      <c r="AK141" s="19">
        <f>+F141+G141+J141+M141+K141+N141+O141+P141+Q141+R141</f>
        <v>1288403</v>
      </c>
      <c r="AL141" s="18">
        <f>+D141+E141+U141+V141+H141+L141+I141+S141+X141+Y141+Z141+AA141+AB141+AC141+AD141+AE141+AF141+AG141</f>
        <v>1288403</v>
      </c>
      <c r="AM141" s="20">
        <f t="shared" si="2"/>
        <v>0</v>
      </c>
      <c r="AN141" s="23"/>
    </row>
    <row r="142" spans="1:40" ht="14.25">
      <c r="A142" s="113">
        <v>2420</v>
      </c>
      <c r="B142" s="13">
        <v>2420</v>
      </c>
      <c r="C142" s="100" t="s">
        <v>154</v>
      </c>
      <c r="D142" s="7">
        <v>9457727</v>
      </c>
      <c r="E142" s="7">
        <v>0</v>
      </c>
      <c r="F142" s="42">
        <f>+D142+E142+H142-J142+L142-M142-N142-O142-P142-Q142-R142+U142+V142+S142+X142+Z142+AF142+AD142+AA142+AG142+AC142</f>
        <v>8133009.8</v>
      </c>
      <c r="G142" s="42">
        <f>I142-K142+Y142+AB142</f>
        <v>0</v>
      </c>
      <c r="H142" s="7">
        <v>1109967</v>
      </c>
      <c r="I142" s="7">
        <v>0</v>
      </c>
      <c r="J142" s="7">
        <v>1537554</v>
      </c>
      <c r="K142" s="7">
        <v>0</v>
      </c>
      <c r="L142" s="7">
        <v>0</v>
      </c>
      <c r="M142" s="7">
        <v>0</v>
      </c>
      <c r="N142" s="7">
        <v>866425.23</v>
      </c>
      <c r="O142" s="7">
        <v>123267</v>
      </c>
      <c r="P142" s="7">
        <v>115800</v>
      </c>
      <c r="Q142" s="7">
        <v>7598.97</v>
      </c>
      <c r="R142" s="7">
        <v>0</v>
      </c>
      <c r="S142" s="7">
        <v>0</v>
      </c>
      <c r="T142" s="41">
        <f>D142+E142</f>
        <v>9457727</v>
      </c>
      <c r="U142" s="7">
        <v>215961</v>
      </c>
      <c r="V142" s="7">
        <v>0</v>
      </c>
      <c r="W142" s="7">
        <v>0</v>
      </c>
      <c r="X142" s="7">
        <v>0</v>
      </c>
      <c r="Y142" s="7">
        <v>0</v>
      </c>
      <c r="Z142" s="7">
        <v>0</v>
      </c>
      <c r="AA142" s="7">
        <v>0</v>
      </c>
      <c r="AB142" s="7">
        <v>0</v>
      </c>
      <c r="AC142" s="7">
        <v>0</v>
      </c>
      <c r="AD142" s="7">
        <v>0</v>
      </c>
      <c r="AE142" s="7">
        <v>0</v>
      </c>
      <c r="AF142" s="7">
        <v>0</v>
      </c>
      <c r="AG142" s="7">
        <v>0</v>
      </c>
      <c r="AH142" s="7">
        <v>0</v>
      </c>
      <c r="AI142" s="7">
        <v>0</v>
      </c>
      <c r="AK142" s="19">
        <f>+F142+G142+J142+M142+K142+N142+O142+P142+Q142+R142</f>
        <v>10783655.000000002</v>
      </c>
      <c r="AL142" s="18">
        <f>+D142+E142+U142+V142+H142+L142+I142+S142+X142+Y142+Z142+AA142+AB142+AC142+AD142+AE142+AF142+AG142</f>
        <v>10783655</v>
      </c>
      <c r="AM142" s="20">
        <f t="shared" si="2"/>
        <v>0</v>
      </c>
      <c r="AN142" s="23"/>
    </row>
    <row r="143" spans="1:40" ht="14.25">
      <c r="A143" s="113">
        <v>2443</v>
      </c>
      <c r="B143" s="13">
        <v>2443</v>
      </c>
      <c r="C143" s="100" t="s">
        <v>157</v>
      </c>
      <c r="D143" s="7">
        <v>4120994</v>
      </c>
      <c r="E143" s="7">
        <v>0</v>
      </c>
      <c r="F143" s="42">
        <f>+D143+E143+H143-J143+L143-M143-N143-O143-P143-Q143-R143+U143+V143+S143+X143+Z143+AF143+AD143+AA143+AG143+AC143</f>
        <v>1109771.75</v>
      </c>
      <c r="G143" s="42">
        <f>I143-K143+Y143+AB143</f>
        <v>0</v>
      </c>
      <c r="H143" s="7">
        <v>530970</v>
      </c>
      <c r="I143" s="7">
        <v>0</v>
      </c>
      <c r="J143" s="7">
        <v>2989860</v>
      </c>
      <c r="K143" s="7">
        <v>0</v>
      </c>
      <c r="L143" s="7">
        <v>0</v>
      </c>
      <c r="M143" s="7">
        <v>0</v>
      </c>
      <c r="N143" s="7">
        <v>434648.25</v>
      </c>
      <c r="O143" s="7">
        <v>117684</v>
      </c>
      <c r="P143" s="7">
        <v>0</v>
      </c>
      <c r="Q143" s="7">
        <v>0</v>
      </c>
      <c r="R143" s="7">
        <v>0</v>
      </c>
      <c r="S143" s="7">
        <v>0</v>
      </c>
      <c r="T143" s="41">
        <f>D143+E143</f>
        <v>4120994</v>
      </c>
      <c r="U143" s="7">
        <v>0</v>
      </c>
      <c r="V143" s="7">
        <v>0</v>
      </c>
      <c r="W143" s="7">
        <v>0</v>
      </c>
      <c r="X143" s="7">
        <v>0</v>
      </c>
      <c r="Y143" s="7">
        <v>0</v>
      </c>
      <c r="Z143" s="7">
        <v>0</v>
      </c>
      <c r="AA143" s="7">
        <v>0</v>
      </c>
      <c r="AB143" s="7">
        <v>0</v>
      </c>
      <c r="AC143" s="7">
        <v>0</v>
      </c>
      <c r="AD143" s="7">
        <v>0</v>
      </c>
      <c r="AE143" s="7">
        <v>0</v>
      </c>
      <c r="AF143" s="7">
        <v>0</v>
      </c>
      <c r="AG143" s="7">
        <v>0</v>
      </c>
      <c r="AH143" s="7">
        <v>0</v>
      </c>
      <c r="AI143" s="7">
        <v>0</v>
      </c>
      <c r="AK143" s="19">
        <f>+F143+G143+J143+M143+K143+N143+O143+P143+Q143+R143</f>
        <v>4651964</v>
      </c>
      <c r="AL143" s="18">
        <f>+D143+E143+U143+V143+H143+L143+I143+S143+X143+Y143+Z143+AA143+AB143+AC143+AD143+AE143+AF143+AG143</f>
        <v>4651964</v>
      </c>
      <c r="AM143" s="20">
        <f t="shared" si="2"/>
        <v>0</v>
      </c>
      <c r="AN143" s="23"/>
    </row>
    <row r="144" spans="1:40" ht="14.25">
      <c r="A144" s="113">
        <v>2436</v>
      </c>
      <c r="B144" s="13">
        <v>2436</v>
      </c>
      <c r="C144" s="100" t="s">
        <v>156</v>
      </c>
      <c r="D144" s="7">
        <v>2352288</v>
      </c>
      <c r="E144" s="7">
        <v>0</v>
      </c>
      <c r="F144" s="42">
        <f>+D144+E144+H144-J144+L144-M144-N144-O144-P144-Q144-R144+U144+V144+S144+X144+Z144+AF144+AD144+AA144+AG144+AC144</f>
        <v>854123</v>
      </c>
      <c r="G144" s="42">
        <f>I144-K144+Y144+AB144</f>
        <v>30000</v>
      </c>
      <c r="H144" s="7">
        <v>402044</v>
      </c>
      <c r="I144" s="7">
        <v>30000</v>
      </c>
      <c r="J144" s="7">
        <v>1611963</v>
      </c>
      <c r="K144" s="7">
        <v>0</v>
      </c>
      <c r="L144" s="7">
        <v>8224</v>
      </c>
      <c r="M144" s="7">
        <v>8224</v>
      </c>
      <c r="N144" s="7">
        <v>198990</v>
      </c>
      <c r="O144" s="7">
        <v>52304</v>
      </c>
      <c r="P144" s="7">
        <v>13896</v>
      </c>
      <c r="Q144" s="7">
        <v>0</v>
      </c>
      <c r="R144" s="7">
        <v>23056</v>
      </c>
      <c r="S144" s="7">
        <v>0</v>
      </c>
      <c r="T144" s="41">
        <f>D144+E144</f>
        <v>2352288</v>
      </c>
      <c r="U144" s="7">
        <v>0</v>
      </c>
      <c r="V144" s="7">
        <v>0</v>
      </c>
      <c r="W144" s="7">
        <v>0</v>
      </c>
      <c r="X144" s="7">
        <v>0</v>
      </c>
      <c r="Y144" s="7">
        <v>0</v>
      </c>
      <c r="Z144" s="7">
        <v>0</v>
      </c>
      <c r="AA144" s="7">
        <v>0</v>
      </c>
      <c r="AB144" s="7">
        <v>0</v>
      </c>
      <c r="AC144" s="7">
        <v>0</v>
      </c>
      <c r="AD144" s="7">
        <v>0</v>
      </c>
      <c r="AE144" s="7">
        <v>0</v>
      </c>
      <c r="AF144" s="7">
        <v>0</v>
      </c>
      <c r="AG144" s="7">
        <v>0</v>
      </c>
      <c r="AH144" s="7">
        <v>0</v>
      </c>
      <c r="AI144" s="7">
        <v>0</v>
      </c>
      <c r="AK144" s="19">
        <f>+F144+G144+J144+M144+K144+N144+O144+P144+Q144+R144</f>
        <v>2792556</v>
      </c>
      <c r="AL144" s="18">
        <f>+D144+E144+U144+V144+H144+L144+I144+S144+X144+Y144+Z144+AA144+AB144+AC144+AD144+AE144+AF144+AG144</f>
        <v>2792556</v>
      </c>
      <c r="AM144" s="20">
        <f t="shared" si="2"/>
        <v>0</v>
      </c>
      <c r="AN144" s="23"/>
    </row>
    <row r="145" spans="1:40" ht="14.25">
      <c r="A145" s="113">
        <v>2460</v>
      </c>
      <c r="B145" s="13">
        <v>2460</v>
      </c>
      <c r="C145" s="100" t="s">
        <v>159</v>
      </c>
      <c r="D145" s="7">
        <v>1719753</v>
      </c>
      <c r="E145" s="7">
        <v>0</v>
      </c>
      <c r="F145" s="42">
        <f>+D145+E145+H145-J145+L145-M145-N145-O145-P145-Q145-R145+U145+V145+S145+X145+Z145+AF145+AD145+AA145+AG145+AC145</f>
        <v>1051969.6</v>
      </c>
      <c r="G145" s="42">
        <f>I145-K145+Y145+AB145</f>
        <v>0</v>
      </c>
      <c r="H145" s="7">
        <v>952032</v>
      </c>
      <c r="I145" s="7">
        <v>0</v>
      </c>
      <c r="J145" s="7">
        <v>1290118</v>
      </c>
      <c r="K145" s="7">
        <v>0</v>
      </c>
      <c r="L145" s="7">
        <v>0</v>
      </c>
      <c r="M145" s="7">
        <v>0</v>
      </c>
      <c r="N145" s="7">
        <v>159581</v>
      </c>
      <c r="O145" s="7">
        <v>71918</v>
      </c>
      <c r="P145" s="7">
        <v>98198.4</v>
      </c>
      <c r="Q145" s="7">
        <v>0</v>
      </c>
      <c r="R145" s="7">
        <v>0</v>
      </c>
      <c r="S145" s="7">
        <v>0</v>
      </c>
      <c r="T145" s="41">
        <f>D145+E145</f>
        <v>1719753</v>
      </c>
      <c r="U145" s="7">
        <v>0</v>
      </c>
      <c r="V145" s="7">
        <v>0</v>
      </c>
      <c r="W145" s="7">
        <v>0</v>
      </c>
      <c r="X145" s="7">
        <v>0</v>
      </c>
      <c r="Y145" s="7">
        <v>0</v>
      </c>
      <c r="Z145" s="7">
        <v>0</v>
      </c>
      <c r="AA145" s="7">
        <v>0</v>
      </c>
      <c r="AB145" s="7">
        <v>0</v>
      </c>
      <c r="AC145" s="7">
        <v>0</v>
      </c>
      <c r="AD145" s="7">
        <v>0</v>
      </c>
      <c r="AE145" s="7">
        <v>0</v>
      </c>
      <c r="AF145" s="7">
        <v>0</v>
      </c>
      <c r="AG145" s="7">
        <v>0</v>
      </c>
      <c r="AH145" s="7">
        <v>0</v>
      </c>
      <c r="AI145" s="7">
        <v>0</v>
      </c>
      <c r="AK145" s="19">
        <f>+F145+G145+J145+M145+K145+N145+O145+P145+Q145+R145</f>
        <v>2671785</v>
      </c>
      <c r="AL145" s="18">
        <f>+D145+E145+U145+V145+H145+L145+I145+S145+X145+Y145+Z145+AA145+AB145+AC145+AD145+AE145+AF145+AG145</f>
        <v>2671785</v>
      </c>
      <c r="AM145" s="20">
        <f t="shared" si="2"/>
        <v>0</v>
      </c>
      <c r="AN145" s="23"/>
    </row>
    <row r="146" spans="1:40" ht="14.25">
      <c r="A146" s="113">
        <v>2478</v>
      </c>
      <c r="B146" s="13">
        <v>2478</v>
      </c>
      <c r="C146" s="100" t="s">
        <v>160</v>
      </c>
      <c r="D146" s="7">
        <v>0</v>
      </c>
      <c r="E146" s="7">
        <v>62773</v>
      </c>
      <c r="F146" s="42">
        <f>+D146+E146+H146-J146+L146-M146-N146-O146-P146-Q146-R146+U146+V146+S146+X146+Z146+AF146+AD146+AA146+AG146+AC146</f>
        <v>1524627</v>
      </c>
      <c r="G146" s="42">
        <f>I146-K146+Y146+AB146</f>
        <v>0</v>
      </c>
      <c r="H146" s="7">
        <v>1888864</v>
      </c>
      <c r="I146" s="7">
        <v>0</v>
      </c>
      <c r="J146" s="7">
        <v>367305</v>
      </c>
      <c r="K146" s="7">
        <v>0</v>
      </c>
      <c r="L146" s="7">
        <v>0</v>
      </c>
      <c r="M146" s="7">
        <v>0</v>
      </c>
      <c r="N146" s="7">
        <v>0</v>
      </c>
      <c r="O146" s="7">
        <v>0</v>
      </c>
      <c r="P146" s="7">
        <v>125064</v>
      </c>
      <c r="Q146" s="7">
        <v>0</v>
      </c>
      <c r="R146" s="7">
        <v>0</v>
      </c>
      <c r="S146" s="7">
        <v>0</v>
      </c>
      <c r="T146" s="41">
        <f>D146+E146</f>
        <v>62773</v>
      </c>
      <c r="U146" s="7">
        <v>0</v>
      </c>
      <c r="V146" s="7">
        <v>0</v>
      </c>
      <c r="W146" s="7">
        <v>3068</v>
      </c>
      <c r="X146" s="7">
        <v>65359</v>
      </c>
      <c r="Y146" s="7">
        <v>0</v>
      </c>
      <c r="Z146" s="7">
        <v>0</v>
      </c>
      <c r="AA146" s="7">
        <v>0</v>
      </c>
      <c r="AB146" s="7">
        <v>0</v>
      </c>
      <c r="AC146" s="7">
        <v>0</v>
      </c>
      <c r="AD146" s="7">
        <v>0</v>
      </c>
      <c r="AE146" s="7">
        <v>0</v>
      </c>
      <c r="AF146" s="7">
        <v>0</v>
      </c>
      <c r="AG146" s="7">
        <v>0</v>
      </c>
      <c r="AH146" s="7">
        <v>0</v>
      </c>
      <c r="AI146" s="7">
        <v>0</v>
      </c>
      <c r="AK146" s="19">
        <f>+F146+G146+J146+M146+K146+N146+O146+P146+Q146+R146</f>
        <v>2016996</v>
      </c>
      <c r="AL146" s="18">
        <f>+D146+E146+U146+V146+H146+L146+I146+S146+X146+Y146+Z146+AA146+AB146+AC146+AD146+AE146+AF146+AG146</f>
        <v>2016996</v>
      </c>
      <c r="AM146" s="20">
        <f t="shared" si="2"/>
        <v>0</v>
      </c>
      <c r="AN146" s="23"/>
    </row>
    <row r="147" spans="1:40" ht="14.25">
      <c r="A147" s="113">
        <v>2525</v>
      </c>
      <c r="B147" s="13">
        <v>2525</v>
      </c>
      <c r="C147" s="100" t="s">
        <v>469</v>
      </c>
      <c r="D147" s="7">
        <v>491819</v>
      </c>
      <c r="E147" s="7">
        <v>0</v>
      </c>
      <c r="F147" s="42">
        <f>+D147+E147+H147-J147+L147-M147-N147-O147-P147-Q147-R147+U147+V147+S147+X147+Z147+AF147+AD147+AA147+AG147+AC147</f>
        <v>91203</v>
      </c>
      <c r="G147" s="42">
        <f>I147-K147+Y147+AB147</f>
        <v>0</v>
      </c>
      <c r="H147" s="7">
        <v>329799</v>
      </c>
      <c r="I147" s="7">
        <v>0</v>
      </c>
      <c r="J147" s="7">
        <v>621228</v>
      </c>
      <c r="K147" s="7">
        <v>0</v>
      </c>
      <c r="L147" s="7">
        <v>0</v>
      </c>
      <c r="M147" s="7">
        <v>0</v>
      </c>
      <c r="N147" s="7">
        <v>109187</v>
      </c>
      <c r="O147" s="7">
        <v>0</v>
      </c>
      <c r="P147" s="7">
        <v>0</v>
      </c>
      <c r="Q147" s="7">
        <v>0</v>
      </c>
      <c r="R147" s="7">
        <v>0</v>
      </c>
      <c r="S147" s="7">
        <v>0</v>
      </c>
      <c r="T147" s="41">
        <f>D147+E147</f>
        <v>491819</v>
      </c>
      <c r="U147" s="7">
        <v>0</v>
      </c>
      <c r="V147" s="7">
        <v>0</v>
      </c>
      <c r="W147" s="7">
        <v>0</v>
      </c>
      <c r="X147" s="7">
        <v>0</v>
      </c>
      <c r="Y147" s="7">
        <v>0</v>
      </c>
      <c r="Z147" s="7">
        <v>0</v>
      </c>
      <c r="AA147" s="7">
        <v>0</v>
      </c>
      <c r="AB147" s="7">
        <v>0</v>
      </c>
      <c r="AC147" s="7">
        <v>0</v>
      </c>
      <c r="AD147" s="7">
        <v>0</v>
      </c>
      <c r="AE147" s="7">
        <v>0</v>
      </c>
      <c r="AF147" s="7">
        <v>0</v>
      </c>
      <c r="AG147" s="7">
        <v>0</v>
      </c>
      <c r="AH147" s="7">
        <v>2375</v>
      </c>
      <c r="AI147" s="7">
        <v>0</v>
      </c>
      <c r="AK147" s="19">
        <f>+F147+G147+J147+M147+K147+N147+O147+P147+Q147+R147</f>
        <v>821618</v>
      </c>
      <c r="AL147" s="18">
        <f>+D147+E147+U147+V147+H147+L147+I147+S147+X147+Y147+Z147+AA147+AB147+AC147+AD147+AE147+AF147+AG147</f>
        <v>821618</v>
      </c>
      <c r="AM147" s="20">
        <f t="shared" si="2"/>
        <v>0</v>
      </c>
      <c r="AN147" s="23"/>
    </row>
    <row r="148" spans="1:40" ht="14.25">
      <c r="A148" s="113">
        <v>2527</v>
      </c>
      <c r="B148" s="13">
        <v>2527</v>
      </c>
      <c r="C148" s="100" t="s">
        <v>162</v>
      </c>
      <c r="D148" s="7">
        <v>1042731</v>
      </c>
      <c r="E148" s="7">
        <v>0</v>
      </c>
      <c r="F148" s="42">
        <f>+D148+E148+H148-J148+L148-M148-N148-O148-P148-Q148-R148+U148+V148+S148+X148+Z148+AF148+AD148+AA148+AG148+AC148</f>
        <v>992529</v>
      </c>
      <c r="G148" s="42">
        <f>I148-K148+Y148+AB148</f>
        <v>0</v>
      </c>
      <c r="H148" s="7">
        <v>317365</v>
      </c>
      <c r="I148" s="7">
        <v>0</v>
      </c>
      <c r="J148" s="7">
        <v>367567</v>
      </c>
      <c r="K148" s="7">
        <v>0</v>
      </c>
      <c r="L148" s="7">
        <v>0</v>
      </c>
      <c r="M148" s="7">
        <v>0</v>
      </c>
      <c r="N148" s="7">
        <v>0</v>
      </c>
      <c r="O148" s="7">
        <v>0</v>
      </c>
      <c r="P148" s="7">
        <v>0</v>
      </c>
      <c r="Q148" s="7">
        <v>0</v>
      </c>
      <c r="R148" s="7">
        <v>0</v>
      </c>
      <c r="S148" s="7">
        <v>0</v>
      </c>
      <c r="T148" s="41">
        <f>D148+E148</f>
        <v>1042731</v>
      </c>
      <c r="U148" s="7">
        <v>0</v>
      </c>
      <c r="V148" s="7">
        <v>0</v>
      </c>
      <c r="W148" s="7">
        <v>0</v>
      </c>
      <c r="X148" s="7">
        <v>0</v>
      </c>
      <c r="Y148" s="7">
        <v>0</v>
      </c>
      <c r="Z148" s="7">
        <v>0</v>
      </c>
      <c r="AA148" s="7">
        <v>0</v>
      </c>
      <c r="AB148" s="7">
        <v>0</v>
      </c>
      <c r="AC148" s="7">
        <v>0</v>
      </c>
      <c r="AD148" s="7">
        <v>0</v>
      </c>
      <c r="AE148" s="7">
        <v>0</v>
      </c>
      <c r="AF148" s="7">
        <v>0</v>
      </c>
      <c r="AG148" s="7">
        <v>0</v>
      </c>
      <c r="AH148" s="7">
        <v>0</v>
      </c>
      <c r="AI148" s="7">
        <v>0</v>
      </c>
      <c r="AK148" s="19">
        <f>+F148+G148+J148+M148+K148+N148+O148+P148+Q148+R148</f>
        <v>1360096</v>
      </c>
      <c r="AL148" s="18">
        <f>+D148+E148+U148+V148+H148+L148+I148+S148+X148+Y148+Z148+AA148+AB148+AC148+AD148+AE148+AF148+AG148</f>
        <v>1360096</v>
      </c>
      <c r="AM148" s="20">
        <f t="shared" si="2"/>
        <v>0</v>
      </c>
      <c r="AN148" s="23"/>
    </row>
    <row r="149" spans="1:40" ht="14.25">
      <c r="A149" s="113">
        <v>2534</v>
      </c>
      <c r="B149" s="13">
        <v>2534</v>
      </c>
      <c r="C149" s="100" t="s">
        <v>163</v>
      </c>
      <c r="D149" s="7">
        <v>1240242</v>
      </c>
      <c r="E149" s="7">
        <v>0</v>
      </c>
      <c r="F149" s="42">
        <f>+D149+E149+H149-J149+L149-M149-N149-O149-P149-Q149-R149+U149+V149+S149+X149+Z149+AF149+AD149+AA149+AG149+AC149</f>
        <v>1219858.75</v>
      </c>
      <c r="G149" s="42">
        <f>I149-K149+Y149+AB149</f>
        <v>0</v>
      </c>
      <c r="H149" s="7">
        <v>857231</v>
      </c>
      <c r="I149" s="7">
        <v>0</v>
      </c>
      <c r="J149" s="7">
        <v>724205</v>
      </c>
      <c r="K149" s="7">
        <v>0</v>
      </c>
      <c r="L149" s="7">
        <v>0</v>
      </c>
      <c r="M149" s="7">
        <v>16448</v>
      </c>
      <c r="N149" s="7">
        <v>123885.25</v>
      </c>
      <c r="O149" s="7">
        <v>13076</v>
      </c>
      <c r="P149" s="7">
        <v>0</v>
      </c>
      <c r="Q149" s="7">
        <v>0</v>
      </c>
      <c r="R149" s="7">
        <v>0</v>
      </c>
      <c r="S149" s="7">
        <v>0</v>
      </c>
      <c r="T149" s="41">
        <f>D149+E149</f>
        <v>1240242</v>
      </c>
      <c r="U149" s="7">
        <v>0</v>
      </c>
      <c r="V149" s="7">
        <v>0</v>
      </c>
      <c r="W149" s="7">
        <v>0</v>
      </c>
      <c r="X149" s="7">
        <v>0</v>
      </c>
      <c r="Y149" s="7">
        <v>0</v>
      </c>
      <c r="Z149" s="7">
        <v>0</v>
      </c>
      <c r="AA149" s="7">
        <v>0</v>
      </c>
      <c r="AB149" s="7">
        <v>0</v>
      </c>
      <c r="AC149" s="7">
        <v>0</v>
      </c>
      <c r="AD149" s="7">
        <v>0</v>
      </c>
      <c r="AE149" s="7">
        <v>0</v>
      </c>
      <c r="AF149" s="7">
        <v>0</v>
      </c>
      <c r="AG149" s="7">
        <v>0</v>
      </c>
      <c r="AH149" s="7">
        <v>0</v>
      </c>
      <c r="AI149" s="7">
        <v>0</v>
      </c>
      <c r="AK149" s="19">
        <f>+F149+G149+J149+M149+K149+N149+O149+P149+Q149+R149</f>
        <v>2097473</v>
      </c>
      <c r="AL149" s="18">
        <f>+D149+E149+U149+V149+H149+L149+I149+S149+X149+Y149+Z149+AA149+AB149+AC149+AD149+AE149+AF149+AG149</f>
        <v>2097473</v>
      </c>
      <c r="AM149" s="20">
        <f t="shared" si="2"/>
        <v>0</v>
      </c>
      <c r="AN149" s="23"/>
    </row>
    <row r="150" spans="1:40" ht="14.25">
      <c r="A150" s="113">
        <v>2541</v>
      </c>
      <c r="B150" s="13">
        <v>2541</v>
      </c>
      <c r="C150" s="100" t="s">
        <v>164</v>
      </c>
      <c r="D150" s="7">
        <v>1416890</v>
      </c>
      <c r="E150" s="7">
        <v>0</v>
      </c>
      <c r="F150" s="42">
        <f>+D150+E150+H150-J150+L150-M150-N150-O150-P150-Q150-R150+U150+V150+S150+X150+Z150+AF150+AD150+AA150+AG150+AC150</f>
        <v>1744617</v>
      </c>
      <c r="G150" s="42">
        <f>I150-K150+Y150+AB150</f>
        <v>0</v>
      </c>
      <c r="H150" s="7">
        <v>648573</v>
      </c>
      <c r="I150" s="7">
        <v>0</v>
      </c>
      <c r="J150" s="7">
        <v>320846</v>
      </c>
      <c r="K150" s="7">
        <v>0</v>
      </c>
      <c r="L150" s="7">
        <v>0</v>
      </c>
      <c r="M150" s="7">
        <v>0</v>
      </c>
      <c r="N150" s="7">
        <v>0</v>
      </c>
      <c r="O150" s="7">
        <v>0</v>
      </c>
      <c r="P150" s="7">
        <v>0</v>
      </c>
      <c r="Q150" s="7">
        <v>0</v>
      </c>
      <c r="R150" s="7">
        <v>0</v>
      </c>
      <c r="S150" s="7">
        <v>0</v>
      </c>
      <c r="T150" s="41">
        <f>D150+E150</f>
        <v>1416890</v>
      </c>
      <c r="U150" s="7">
        <v>0</v>
      </c>
      <c r="V150" s="7">
        <v>0</v>
      </c>
      <c r="W150" s="7">
        <v>0</v>
      </c>
      <c r="X150" s="7">
        <v>0</v>
      </c>
      <c r="Y150" s="7">
        <v>0</v>
      </c>
      <c r="Z150" s="7">
        <v>0</v>
      </c>
      <c r="AA150" s="7">
        <v>0</v>
      </c>
      <c r="AB150" s="7">
        <v>0</v>
      </c>
      <c r="AC150" s="7">
        <v>0</v>
      </c>
      <c r="AD150" s="7">
        <v>0</v>
      </c>
      <c r="AE150" s="7">
        <v>0</v>
      </c>
      <c r="AF150" s="7">
        <v>0</v>
      </c>
      <c r="AG150" s="7">
        <v>0</v>
      </c>
      <c r="AH150" s="7">
        <v>0</v>
      </c>
      <c r="AI150" s="7">
        <v>0</v>
      </c>
      <c r="AK150" s="19">
        <f>+F150+G150+J150+M150+K150+N150+O150+P150+Q150+R150</f>
        <v>2065463</v>
      </c>
      <c r="AL150" s="18">
        <f>+D150+E150+U150+V150+H150+L150+I150+S150+X150+Y150+Z150+AA150+AB150+AC150+AD150+AE150+AF150+AG150</f>
        <v>2065463</v>
      </c>
      <c r="AM150" s="20">
        <f t="shared" si="2"/>
        <v>0</v>
      </c>
      <c r="AN150" s="23"/>
    </row>
    <row r="151" spans="1:40" ht="14.25">
      <c r="A151" s="113">
        <v>2562</v>
      </c>
      <c r="B151" s="13">
        <v>2562</v>
      </c>
      <c r="C151" s="100" t="s">
        <v>165</v>
      </c>
      <c r="D151" s="7">
        <v>11670628</v>
      </c>
      <c r="E151" s="7">
        <v>0</v>
      </c>
      <c r="F151" s="42">
        <f>+D151+E151+H151-J151+L151-M151-N151-O151-P151-Q151-R151+U151+V151+S151+X151+Z151+AF151+AD151+AA151+AG151+AC151</f>
        <v>8637139.53</v>
      </c>
      <c r="G151" s="42">
        <f>I151-K151+Y151+AB151</f>
        <v>0</v>
      </c>
      <c r="H151" s="7">
        <v>1727143</v>
      </c>
      <c r="I151" s="7">
        <v>0</v>
      </c>
      <c r="J151" s="7">
        <v>3669577</v>
      </c>
      <c r="K151" s="7">
        <v>0</v>
      </c>
      <c r="L151" s="7">
        <v>0</v>
      </c>
      <c r="M151" s="7">
        <v>0</v>
      </c>
      <c r="N151" s="7">
        <v>907412.5</v>
      </c>
      <c r="O151" s="7">
        <v>165311</v>
      </c>
      <c r="P151" s="7">
        <v>0</v>
      </c>
      <c r="Q151" s="7">
        <v>7598.97</v>
      </c>
      <c r="R151" s="7">
        <v>10732</v>
      </c>
      <c r="S151" s="7">
        <v>0</v>
      </c>
      <c r="T151" s="41">
        <f>D151+E151</f>
        <v>11670628</v>
      </c>
      <c r="U151" s="7">
        <v>0</v>
      </c>
      <c r="V151" s="7">
        <v>0</v>
      </c>
      <c r="W151" s="7">
        <v>0</v>
      </c>
      <c r="X151" s="7">
        <v>0</v>
      </c>
      <c r="Y151" s="7">
        <v>0</v>
      </c>
      <c r="Z151" s="7">
        <v>0</v>
      </c>
      <c r="AA151" s="7">
        <v>0</v>
      </c>
      <c r="AB151" s="7">
        <v>0</v>
      </c>
      <c r="AC151" s="7">
        <v>0</v>
      </c>
      <c r="AD151" s="7">
        <v>0</v>
      </c>
      <c r="AE151" s="7">
        <v>0</v>
      </c>
      <c r="AF151" s="7">
        <v>0</v>
      </c>
      <c r="AG151" s="7">
        <v>0</v>
      </c>
      <c r="AH151" s="7">
        <v>0</v>
      </c>
      <c r="AI151" s="7">
        <v>0</v>
      </c>
      <c r="AK151" s="19">
        <f>+F151+G151+J151+M151+K151+N151+O151+P151+Q151+R151</f>
        <v>13397771</v>
      </c>
      <c r="AL151" s="18">
        <f>+D151+E151+U151+V151+H151+L151+I151+S151+X151+Y151+Z151+AA151+AB151+AC151+AD151+AE151+AF151+AG151</f>
        <v>13397771</v>
      </c>
      <c r="AM151" s="20">
        <f t="shared" si="2"/>
        <v>0</v>
      </c>
      <c r="AN151" s="23"/>
    </row>
    <row r="152" spans="1:40" s="102" customFormat="1" ht="14.25">
      <c r="A152" s="113">
        <v>2570</v>
      </c>
      <c r="B152" s="13">
        <v>2570</v>
      </c>
      <c r="C152" s="100" t="s">
        <v>498</v>
      </c>
      <c r="D152" s="7">
        <v>488019</v>
      </c>
      <c r="E152" s="7">
        <v>0</v>
      </c>
      <c r="F152" s="42">
        <f>+D152+E152+H152-J152+L152-M152-N152-O152-P152-Q152-R152+U152+V152+S152+X152+Z152+AF152+AD152+AA152+AG152+AC152</f>
        <v>165319.2</v>
      </c>
      <c r="G152" s="42">
        <f>I152-K152+Y152+AB152</f>
        <v>0</v>
      </c>
      <c r="H152" s="7">
        <v>461455</v>
      </c>
      <c r="I152" s="7">
        <v>0</v>
      </c>
      <c r="J152" s="7">
        <v>566003</v>
      </c>
      <c r="K152" s="7">
        <v>0</v>
      </c>
      <c r="L152" s="7">
        <v>0</v>
      </c>
      <c r="M152" s="7">
        <v>0</v>
      </c>
      <c r="N152" s="7">
        <v>161260.8</v>
      </c>
      <c r="O152" s="7">
        <v>47627</v>
      </c>
      <c r="P152" s="7">
        <v>9264</v>
      </c>
      <c r="Q152" s="7">
        <v>0</v>
      </c>
      <c r="R152" s="7">
        <v>0</v>
      </c>
      <c r="S152" s="7">
        <v>0</v>
      </c>
      <c r="T152" s="41">
        <f>D152+E152</f>
        <v>488019</v>
      </c>
      <c r="U152" s="7">
        <v>0</v>
      </c>
      <c r="V152" s="7">
        <v>0</v>
      </c>
      <c r="W152" s="7">
        <v>0</v>
      </c>
      <c r="X152" s="7">
        <v>0</v>
      </c>
      <c r="Y152" s="7">
        <v>0</v>
      </c>
      <c r="Z152" s="7">
        <v>0</v>
      </c>
      <c r="AA152" s="7">
        <v>0</v>
      </c>
      <c r="AB152" s="7">
        <v>0</v>
      </c>
      <c r="AC152" s="7">
        <v>0</v>
      </c>
      <c r="AD152" s="7">
        <v>0</v>
      </c>
      <c r="AE152" s="7">
        <v>0</v>
      </c>
      <c r="AF152" s="7">
        <v>0</v>
      </c>
      <c r="AG152" s="7">
        <v>0</v>
      </c>
      <c r="AH152" s="7">
        <v>0</v>
      </c>
      <c r="AI152" s="7">
        <v>0</v>
      </c>
      <c r="AK152" s="19">
        <f>+F152+G152+J152+M152+K152+N152+O152+P152+Q152+R152</f>
        <v>949474</v>
      </c>
      <c r="AL152" s="18">
        <f>+D152+E152+U152+V152+H152+L152+I152+S152+X152+Y152+Z152+AA152+AB152+AC152+AD152+AE152+AF152+AG152</f>
        <v>949474</v>
      </c>
      <c r="AM152" s="20">
        <f t="shared" si="2"/>
        <v>0</v>
      </c>
      <c r="AN152" s="23"/>
    </row>
    <row r="153" spans="1:40" ht="14.25">
      <c r="A153" s="113">
        <v>2576</v>
      </c>
      <c r="B153" s="13">
        <v>2576</v>
      </c>
      <c r="C153" s="100" t="s">
        <v>166</v>
      </c>
      <c r="D153" s="7">
        <v>2286152</v>
      </c>
      <c r="E153" s="7">
        <v>0</v>
      </c>
      <c r="F153" s="42">
        <f>+D153+E153+H153-J153+L153-M153-N153-O153-P153-Q153-R153+U153+V153+S153+X153+Z153+AF153+AD153+AA153+AG153+AC153</f>
        <v>1327692</v>
      </c>
      <c r="G153" s="42">
        <f>I153-K153+Y153+AB153</f>
        <v>0</v>
      </c>
      <c r="H153" s="7">
        <v>975505</v>
      </c>
      <c r="I153" s="7">
        <v>0</v>
      </c>
      <c r="J153" s="7">
        <v>1649874</v>
      </c>
      <c r="K153" s="7">
        <v>0</v>
      </c>
      <c r="L153" s="7">
        <v>0</v>
      </c>
      <c r="M153" s="7">
        <v>0</v>
      </c>
      <c r="N153" s="7">
        <v>244863</v>
      </c>
      <c r="O153" s="7">
        <v>39228</v>
      </c>
      <c r="P153" s="7">
        <v>0</v>
      </c>
      <c r="Q153" s="7">
        <v>0</v>
      </c>
      <c r="R153" s="7">
        <v>0</v>
      </c>
      <c r="S153" s="7">
        <v>0</v>
      </c>
      <c r="T153" s="41">
        <f>D153+E153</f>
        <v>2286152</v>
      </c>
      <c r="U153" s="7">
        <v>0</v>
      </c>
      <c r="V153" s="7">
        <v>0</v>
      </c>
      <c r="W153" s="7">
        <v>0</v>
      </c>
      <c r="X153" s="7">
        <v>0</v>
      </c>
      <c r="Y153" s="7">
        <v>0</v>
      </c>
      <c r="Z153" s="7">
        <v>0</v>
      </c>
      <c r="AA153" s="7">
        <v>0</v>
      </c>
      <c r="AB153" s="7">
        <v>0</v>
      </c>
      <c r="AC153" s="7">
        <v>0</v>
      </c>
      <c r="AD153" s="7">
        <v>0</v>
      </c>
      <c r="AE153" s="7">
        <v>0</v>
      </c>
      <c r="AF153" s="7">
        <v>0</v>
      </c>
      <c r="AG153" s="7">
        <v>0</v>
      </c>
      <c r="AH153" s="7">
        <v>0</v>
      </c>
      <c r="AI153" s="7">
        <v>0</v>
      </c>
      <c r="AK153" s="19">
        <f>+F153+G153+J153+M153+K153+N153+O153+P153+Q153+R153</f>
        <v>3261657</v>
      </c>
      <c r="AL153" s="18">
        <f>+D153+E153+U153+V153+H153+L153+I153+S153+X153+Y153+Z153+AA153+AB153+AC153+AD153+AE153+AF153+AG153</f>
        <v>3261657</v>
      </c>
      <c r="AM153" s="20">
        <f t="shared" si="2"/>
        <v>0</v>
      </c>
      <c r="AN153" s="23"/>
    </row>
    <row r="154" spans="1:40" ht="14.25">
      <c r="A154" s="113">
        <v>2583</v>
      </c>
      <c r="B154" s="13">
        <v>2583</v>
      </c>
      <c r="C154" s="100" t="s">
        <v>167</v>
      </c>
      <c r="D154" s="7">
        <v>10353109</v>
      </c>
      <c r="E154" s="7">
        <v>0</v>
      </c>
      <c r="F154" s="42">
        <f>+D154+E154+H154-J154+L154-M154-N154-O154-P154-Q154-R154+U154+V154+S154+X154+Z154+AF154+AD154+AA154+AG154+AC154</f>
        <v>10162465.03</v>
      </c>
      <c r="G154" s="42">
        <f>I154-K154+Y154+AB154</f>
        <v>-16890</v>
      </c>
      <c r="H154" s="7">
        <v>3198962</v>
      </c>
      <c r="I154" s="7">
        <v>0</v>
      </c>
      <c r="J154" s="7">
        <v>2063408</v>
      </c>
      <c r="K154" s="7">
        <v>16890</v>
      </c>
      <c r="L154" s="7">
        <v>0</v>
      </c>
      <c r="M154" s="7">
        <v>6102</v>
      </c>
      <c r="N154" s="7">
        <v>1177150</v>
      </c>
      <c r="O154" s="7">
        <v>126083</v>
      </c>
      <c r="P154" s="7">
        <v>9264</v>
      </c>
      <c r="Q154" s="7">
        <v>7598.97</v>
      </c>
      <c r="R154" s="7">
        <v>0</v>
      </c>
      <c r="S154" s="7">
        <v>0</v>
      </c>
      <c r="T154" s="41">
        <f>D154+E154</f>
        <v>10353109</v>
      </c>
      <c r="U154" s="7">
        <v>0</v>
      </c>
      <c r="V154" s="7">
        <v>0</v>
      </c>
      <c r="W154" s="7">
        <v>0</v>
      </c>
      <c r="X154" s="7">
        <v>0</v>
      </c>
      <c r="Y154" s="7">
        <v>0</v>
      </c>
      <c r="Z154" s="7">
        <v>0</v>
      </c>
      <c r="AA154" s="7">
        <v>0</v>
      </c>
      <c r="AB154" s="7">
        <v>0</v>
      </c>
      <c r="AC154" s="7">
        <v>0</v>
      </c>
      <c r="AD154" s="7">
        <v>0</v>
      </c>
      <c r="AE154" s="7">
        <v>0</v>
      </c>
      <c r="AF154" s="7">
        <v>0</v>
      </c>
      <c r="AG154" s="7">
        <v>0</v>
      </c>
      <c r="AH154" s="7">
        <v>0</v>
      </c>
      <c r="AI154" s="7">
        <v>0</v>
      </c>
      <c r="AK154" s="19">
        <f>+F154+G154+J154+M154+K154+N154+O154+P154+Q154+R154</f>
        <v>13552071</v>
      </c>
      <c r="AL154" s="18">
        <f>+D154+E154+U154+V154+H154+L154+I154+S154+X154+Y154+Z154+AA154+AB154+AC154+AD154+AE154+AF154+AG154</f>
        <v>13552071</v>
      </c>
      <c r="AM154" s="20">
        <f t="shared" si="2"/>
        <v>0</v>
      </c>
      <c r="AN154" s="23"/>
    </row>
    <row r="155" spans="1:40" ht="14.25">
      <c r="A155" s="113">
        <v>2605</v>
      </c>
      <c r="B155" s="13">
        <v>2605</v>
      </c>
      <c r="C155" s="100" t="s">
        <v>169</v>
      </c>
      <c r="D155" s="7">
        <v>1807453</v>
      </c>
      <c r="E155" s="7">
        <v>0</v>
      </c>
      <c r="F155" s="42">
        <f>+D155+E155+H155-J155+L155-M155-N155-O155-P155-Q155-R155+U155+V155+S155+X155+Z155+AF155+AD155+AA155+AG155+AC155</f>
        <v>2549277.5</v>
      </c>
      <c r="G155" s="42">
        <f>I155-K155+Y155+AB155</f>
        <v>0</v>
      </c>
      <c r="H155" s="7">
        <v>1490517</v>
      </c>
      <c r="I155" s="7">
        <v>0</v>
      </c>
      <c r="J155" s="7">
        <v>504153</v>
      </c>
      <c r="K155" s="7">
        <v>0</v>
      </c>
      <c r="L155" s="7">
        <v>0</v>
      </c>
      <c r="M155" s="7">
        <v>0</v>
      </c>
      <c r="N155" s="7">
        <v>244539.5</v>
      </c>
      <c r="O155" s="7">
        <v>0</v>
      </c>
      <c r="P155" s="7">
        <v>0</v>
      </c>
      <c r="Q155" s="7">
        <v>0</v>
      </c>
      <c r="R155" s="7">
        <v>0</v>
      </c>
      <c r="S155" s="7">
        <v>0</v>
      </c>
      <c r="T155" s="41">
        <f>D155+E155</f>
        <v>1807453</v>
      </c>
      <c r="U155" s="7">
        <v>0</v>
      </c>
      <c r="V155" s="7">
        <v>0</v>
      </c>
      <c r="W155" s="7">
        <v>0</v>
      </c>
      <c r="X155" s="7">
        <v>0</v>
      </c>
      <c r="Y155" s="7">
        <v>0</v>
      </c>
      <c r="Z155" s="7">
        <v>0</v>
      </c>
      <c r="AA155" s="7">
        <v>0</v>
      </c>
      <c r="AB155" s="7">
        <v>0</v>
      </c>
      <c r="AC155" s="7">
        <v>0</v>
      </c>
      <c r="AD155" s="7">
        <v>0</v>
      </c>
      <c r="AE155" s="7">
        <v>0</v>
      </c>
      <c r="AF155" s="7">
        <v>0</v>
      </c>
      <c r="AG155" s="7">
        <v>0</v>
      </c>
      <c r="AH155" s="7">
        <v>0</v>
      </c>
      <c r="AI155" s="7">
        <v>0</v>
      </c>
      <c r="AK155" s="19">
        <f>+F155+G155+J155+M155+K155+N155+O155+P155+Q155+R155</f>
        <v>3297970</v>
      </c>
      <c r="AL155" s="18">
        <f>+D155+E155+U155+V155+H155+L155+I155+S155+X155+Y155+Z155+AA155+AB155+AC155+AD155+AE155+AF155+AG155</f>
        <v>3297970</v>
      </c>
      <c r="AM155" s="20">
        <f t="shared" si="2"/>
        <v>0</v>
      </c>
      <c r="AN155" s="23"/>
    </row>
    <row r="156" spans="1:40" ht="14.25">
      <c r="A156" s="113">
        <v>2604</v>
      </c>
      <c r="B156" s="13">
        <v>2604</v>
      </c>
      <c r="C156" s="100" t="s">
        <v>168</v>
      </c>
      <c r="D156" s="7">
        <v>14261451</v>
      </c>
      <c r="E156" s="7">
        <v>0</v>
      </c>
      <c r="F156" s="42">
        <f>+D156+E156+H156-J156+L156-M156-N156-O156-P156-Q156-R156+U156+V156+S156+X156+Z156+AF156+AD156+AA156+AG156+AC156</f>
        <v>16038400.9</v>
      </c>
      <c r="G156" s="42">
        <f>I156-K156+Y156+AB156</f>
        <v>0</v>
      </c>
      <c r="H156" s="7">
        <v>4687009</v>
      </c>
      <c r="I156" s="7">
        <v>0</v>
      </c>
      <c r="J156" s="7">
        <v>1813113</v>
      </c>
      <c r="K156" s="7">
        <v>0</v>
      </c>
      <c r="L156" s="7">
        <v>0</v>
      </c>
      <c r="M156" s="7">
        <v>0</v>
      </c>
      <c r="N156" s="7">
        <v>634899.1</v>
      </c>
      <c r="O156" s="7">
        <v>86855</v>
      </c>
      <c r="P156" s="7">
        <v>375192</v>
      </c>
      <c r="Q156" s="7">
        <v>0</v>
      </c>
      <c r="R156" s="7">
        <v>0</v>
      </c>
      <c r="S156" s="7">
        <v>0</v>
      </c>
      <c r="T156" s="41">
        <f>D156+E156</f>
        <v>14261451</v>
      </c>
      <c r="U156" s="7">
        <v>0</v>
      </c>
      <c r="V156" s="7">
        <v>0</v>
      </c>
      <c r="W156" s="7">
        <v>0</v>
      </c>
      <c r="X156" s="7">
        <v>0</v>
      </c>
      <c r="Y156" s="7">
        <v>0</v>
      </c>
      <c r="Z156" s="7">
        <v>0</v>
      </c>
      <c r="AA156" s="7">
        <v>0</v>
      </c>
      <c r="AB156" s="7">
        <v>0</v>
      </c>
      <c r="AC156" s="7">
        <v>0</v>
      </c>
      <c r="AD156" s="7">
        <v>0</v>
      </c>
      <c r="AE156" s="7">
        <v>0</v>
      </c>
      <c r="AF156" s="7">
        <v>0</v>
      </c>
      <c r="AG156" s="7">
        <v>0</v>
      </c>
      <c r="AH156" s="7">
        <v>0</v>
      </c>
      <c r="AI156" s="7">
        <v>0</v>
      </c>
      <c r="AK156" s="19">
        <f>+F156+G156+J156+M156+K156+N156+O156+P156+Q156+R156</f>
        <v>18948460</v>
      </c>
      <c r="AL156" s="18">
        <f>+D156+E156+U156+V156+H156+L156+I156+S156+X156+Y156+Z156+AA156+AB156+AC156+AD156+AE156+AF156+AG156</f>
        <v>18948460</v>
      </c>
      <c r="AM156" s="20">
        <f t="shared" si="2"/>
        <v>0</v>
      </c>
      <c r="AN156" s="23"/>
    </row>
    <row r="157" spans="1:40" ht="14.25">
      <c r="A157" s="113">
        <v>2611</v>
      </c>
      <c r="B157" s="13">
        <v>2611</v>
      </c>
      <c r="C157" s="100" t="s">
        <v>170</v>
      </c>
      <c r="D157" s="7">
        <v>8524154</v>
      </c>
      <c r="E157" s="7">
        <v>0</v>
      </c>
      <c r="F157" s="42">
        <f>+D157+E157+H157-J157+L157-M157-N157-O157-P157-Q157-R157+U157+V157+S157+X157+Z157+AF157+AD157+AA157+AG157+AC157</f>
        <v>8811402</v>
      </c>
      <c r="G157" s="42">
        <f>I157-K157+Y157+AB157</f>
        <v>21703</v>
      </c>
      <c r="H157" s="7">
        <v>1600053</v>
      </c>
      <c r="I157" s="7">
        <v>21703</v>
      </c>
      <c r="J157" s="7">
        <v>1295361</v>
      </c>
      <c r="K157" s="7">
        <v>0</v>
      </c>
      <c r="L157" s="7">
        <v>0</v>
      </c>
      <c r="M157" s="7">
        <v>0</v>
      </c>
      <c r="N157" s="7">
        <v>17444</v>
      </c>
      <c r="O157" s="7">
        <v>0</v>
      </c>
      <c r="P157" s="7">
        <v>0</v>
      </c>
      <c r="Q157" s="7">
        <v>0</v>
      </c>
      <c r="R157" s="7">
        <v>0</v>
      </c>
      <c r="S157" s="7">
        <v>0</v>
      </c>
      <c r="T157" s="41">
        <f>D157+E157</f>
        <v>8524154</v>
      </c>
      <c r="U157" s="7">
        <v>0</v>
      </c>
      <c r="V157" s="7">
        <v>0</v>
      </c>
      <c r="W157" s="7">
        <v>0</v>
      </c>
      <c r="X157" s="7">
        <v>0</v>
      </c>
      <c r="Y157" s="7">
        <v>0</v>
      </c>
      <c r="Z157" s="7">
        <v>0</v>
      </c>
      <c r="AA157" s="7">
        <v>0</v>
      </c>
      <c r="AB157" s="7">
        <v>0</v>
      </c>
      <c r="AC157" s="7">
        <v>0</v>
      </c>
      <c r="AD157" s="7">
        <v>0</v>
      </c>
      <c r="AE157" s="7">
        <v>0</v>
      </c>
      <c r="AF157" s="7">
        <v>0</v>
      </c>
      <c r="AG157" s="7">
        <v>0</v>
      </c>
      <c r="AH157" s="7">
        <v>0</v>
      </c>
      <c r="AI157" s="7">
        <v>0</v>
      </c>
      <c r="AK157" s="19">
        <f>+F157+G157+J157+M157+K157+N157+O157+P157+Q157+R157</f>
        <v>10145910</v>
      </c>
      <c r="AL157" s="18">
        <f>+D157+E157+U157+V157+H157+L157+I157+S157+X157+Y157+Z157+AA157+AB157+AC157+AD157+AE157+AF157+AG157</f>
        <v>10145910</v>
      </c>
      <c r="AM157" s="20">
        <f t="shared" si="2"/>
        <v>0</v>
      </c>
      <c r="AN157" s="23"/>
    </row>
    <row r="158" spans="1:40" ht="14.25">
      <c r="A158" s="113">
        <v>2618</v>
      </c>
      <c r="B158" s="13">
        <v>2618</v>
      </c>
      <c r="C158" s="100" t="s">
        <v>171</v>
      </c>
      <c r="D158" s="7">
        <v>1121950</v>
      </c>
      <c r="E158" s="7">
        <v>0</v>
      </c>
      <c r="F158" s="42">
        <f>+D158+E158+H158-J158+L158-M158-N158-O158-P158-Q158-R158+U158+V158+S158+X158+Z158+AF158+AD158+AA158+AG158+AC158</f>
        <v>1094093</v>
      </c>
      <c r="G158" s="42">
        <f>I158-K158+Y158+AB158</f>
        <v>0</v>
      </c>
      <c r="H158" s="7">
        <v>61048</v>
      </c>
      <c r="I158" s="7">
        <v>0</v>
      </c>
      <c r="J158" s="7">
        <v>72107</v>
      </c>
      <c r="K158" s="7">
        <v>0</v>
      </c>
      <c r="L158" s="7">
        <v>0</v>
      </c>
      <c r="M158" s="7">
        <v>0</v>
      </c>
      <c r="N158" s="7">
        <v>16798</v>
      </c>
      <c r="O158" s="7">
        <v>0</v>
      </c>
      <c r="P158" s="7">
        <v>0</v>
      </c>
      <c r="Q158" s="7">
        <v>0</v>
      </c>
      <c r="R158" s="7">
        <v>0</v>
      </c>
      <c r="S158" s="7">
        <v>0</v>
      </c>
      <c r="T158" s="41">
        <f>D158+E158</f>
        <v>1121950</v>
      </c>
      <c r="U158" s="7">
        <v>0</v>
      </c>
      <c r="V158" s="7">
        <v>0</v>
      </c>
      <c r="W158" s="7">
        <v>0</v>
      </c>
      <c r="X158" s="7">
        <v>0</v>
      </c>
      <c r="Y158" s="7">
        <v>0</v>
      </c>
      <c r="Z158" s="7">
        <v>0</v>
      </c>
      <c r="AA158" s="7">
        <v>0</v>
      </c>
      <c r="AB158" s="7">
        <v>0</v>
      </c>
      <c r="AC158" s="7">
        <v>0</v>
      </c>
      <c r="AD158" s="7">
        <v>0</v>
      </c>
      <c r="AE158" s="7">
        <v>0</v>
      </c>
      <c r="AF158" s="7">
        <v>0</v>
      </c>
      <c r="AG158" s="7">
        <v>0</v>
      </c>
      <c r="AH158" s="7">
        <v>0</v>
      </c>
      <c r="AI158" s="7">
        <v>0</v>
      </c>
      <c r="AK158" s="19">
        <f>+F158+G158+J158+M158+K158+N158+O158+P158+Q158+R158</f>
        <v>1182998</v>
      </c>
      <c r="AL158" s="18">
        <f>+D158+E158+U158+V158+H158+L158+I158+S158+X158+Y158+Z158+AA158+AB158+AC158+AD158+AE158+AF158+AG158</f>
        <v>1182998</v>
      </c>
      <c r="AM158" s="20">
        <f t="shared" si="2"/>
        <v>0</v>
      </c>
      <c r="AN158" s="23"/>
    </row>
    <row r="159" spans="1:40" ht="14.25">
      <c r="A159" s="113">
        <v>2625</v>
      </c>
      <c r="B159" s="13">
        <v>2625</v>
      </c>
      <c r="C159" s="100" t="s">
        <v>172</v>
      </c>
      <c r="D159" s="7">
        <v>583136</v>
      </c>
      <c r="E159" s="7">
        <v>0</v>
      </c>
      <c r="F159" s="42">
        <f>+D159+E159+H159-J159+L159-M159-N159-O159-P159-Q159-R159+U159+V159+S159+X159+Z159+AF159+AD159+AA159+AG159+AC159</f>
        <v>-9300</v>
      </c>
      <c r="G159" s="42">
        <f>I159-K159+Y159+AB159</f>
        <v>9300</v>
      </c>
      <c r="H159" s="7">
        <v>383745</v>
      </c>
      <c r="I159" s="7">
        <v>0</v>
      </c>
      <c r="J159" s="7">
        <v>822465</v>
      </c>
      <c r="K159" s="7">
        <v>0</v>
      </c>
      <c r="L159" s="7">
        <v>0</v>
      </c>
      <c r="M159" s="7">
        <v>0</v>
      </c>
      <c r="N159" s="7">
        <v>209005.5</v>
      </c>
      <c r="O159" s="7">
        <v>26152</v>
      </c>
      <c r="P159" s="7">
        <v>18528</v>
      </c>
      <c r="Q159" s="7">
        <v>0</v>
      </c>
      <c r="R159" s="7">
        <v>0</v>
      </c>
      <c r="S159" s="7">
        <v>99969.5</v>
      </c>
      <c r="T159" s="41">
        <f>D159+E159</f>
        <v>583136</v>
      </c>
      <c r="U159" s="7">
        <v>0</v>
      </c>
      <c r="V159" s="7">
        <v>0</v>
      </c>
      <c r="W159" s="7">
        <v>0</v>
      </c>
      <c r="X159" s="7">
        <v>0</v>
      </c>
      <c r="Y159" s="7">
        <v>9300</v>
      </c>
      <c r="Z159" s="7">
        <v>0</v>
      </c>
      <c r="AA159" s="7">
        <v>0</v>
      </c>
      <c r="AB159" s="7">
        <v>0</v>
      </c>
      <c r="AC159" s="7">
        <v>0</v>
      </c>
      <c r="AD159" s="7">
        <v>0</v>
      </c>
      <c r="AE159" s="7">
        <v>0</v>
      </c>
      <c r="AF159" s="7">
        <v>0</v>
      </c>
      <c r="AG159" s="7">
        <v>0</v>
      </c>
      <c r="AH159" s="7">
        <v>0</v>
      </c>
      <c r="AI159" s="7">
        <v>0</v>
      </c>
      <c r="AK159" s="19">
        <f>+F159+G159+J159+M159+K159+N159+O159+P159+Q159+R159</f>
        <v>1076150.5</v>
      </c>
      <c r="AL159" s="18">
        <f>+D159+E159+U159+V159+H159+L159+I159+S159+X159+Y159+Z159+AA159+AB159+AC159+AD159+AE159+AF159+AG159</f>
        <v>1076150.5</v>
      </c>
      <c r="AM159" s="20">
        <f t="shared" si="2"/>
        <v>0</v>
      </c>
      <c r="AN159" s="23"/>
    </row>
    <row r="160" spans="1:40" ht="14.25">
      <c r="A160" s="113">
        <v>2632</v>
      </c>
      <c r="B160" s="13">
        <v>2632</v>
      </c>
      <c r="C160" s="100" t="s">
        <v>173</v>
      </c>
      <c r="D160" s="7">
        <v>1375520</v>
      </c>
      <c r="E160" s="7">
        <v>0</v>
      </c>
      <c r="F160" s="42">
        <f>+D160+E160+H160-J160+L160-M160-N160-O160-P160-Q160-R160+U160+V160+S160+X160+Z160+AF160+AD160+AA160+AG160+AC160</f>
        <v>778451</v>
      </c>
      <c r="G160" s="42">
        <f>I160-K160+Y160+AB160</f>
        <v>0</v>
      </c>
      <c r="H160" s="7">
        <v>281446</v>
      </c>
      <c r="I160" s="7">
        <v>0</v>
      </c>
      <c r="J160" s="7">
        <v>878515</v>
      </c>
      <c r="K160" s="7">
        <v>0</v>
      </c>
      <c r="L160" s="7">
        <v>0</v>
      </c>
      <c r="M160" s="7">
        <v>0</v>
      </c>
      <c r="N160" s="7">
        <v>0</v>
      </c>
      <c r="O160" s="7">
        <v>0</v>
      </c>
      <c r="P160" s="7">
        <v>0</v>
      </c>
      <c r="Q160" s="7">
        <v>0</v>
      </c>
      <c r="R160" s="7">
        <v>0</v>
      </c>
      <c r="S160" s="7">
        <v>0</v>
      </c>
      <c r="T160" s="41">
        <f>D160+E160</f>
        <v>1375520</v>
      </c>
      <c r="U160" s="7">
        <v>0</v>
      </c>
      <c r="V160" s="7">
        <v>0</v>
      </c>
      <c r="W160" s="7">
        <v>0</v>
      </c>
      <c r="X160" s="7">
        <v>0</v>
      </c>
      <c r="Y160" s="7">
        <v>0</v>
      </c>
      <c r="Z160" s="7">
        <v>0</v>
      </c>
      <c r="AA160" s="7">
        <v>0</v>
      </c>
      <c r="AB160" s="7">
        <v>0</v>
      </c>
      <c r="AC160" s="7">
        <v>0</v>
      </c>
      <c r="AD160" s="7">
        <v>0</v>
      </c>
      <c r="AE160" s="7">
        <v>0</v>
      </c>
      <c r="AF160" s="7">
        <v>0</v>
      </c>
      <c r="AG160" s="7">
        <v>0</v>
      </c>
      <c r="AH160" s="7">
        <v>0</v>
      </c>
      <c r="AI160" s="7">
        <v>0</v>
      </c>
      <c r="AK160" s="19">
        <f>+F160+G160+J160+M160+K160+N160+O160+P160+Q160+R160</f>
        <v>1656966</v>
      </c>
      <c r="AL160" s="18">
        <f>+D160+E160+U160+V160+H160+L160+I160+S160+X160+Y160+Z160+AA160+AB160+AC160+AD160+AE160+AF160+AG160</f>
        <v>1656966</v>
      </c>
      <c r="AM160" s="20">
        <f t="shared" si="2"/>
        <v>0</v>
      </c>
      <c r="AN160" s="23"/>
    </row>
    <row r="161" spans="1:40" ht="14.25">
      <c r="A161" s="113">
        <v>2639</v>
      </c>
      <c r="B161" s="13">
        <v>2639</v>
      </c>
      <c r="C161" s="100" t="s">
        <v>174</v>
      </c>
      <c r="D161" s="7">
        <v>1463062</v>
      </c>
      <c r="E161" s="7">
        <v>0</v>
      </c>
      <c r="F161" s="42">
        <f>+D161+E161+H161-J161+L161-M161-N161-O161-P161-Q161-R161+U161+V161+S161+X161+Z161+AF161+AD161+AA161+AG161+AC161</f>
        <v>873148.2</v>
      </c>
      <c r="G161" s="42">
        <f>I161-K161+Y161+AB161</f>
        <v>0</v>
      </c>
      <c r="H161" s="7">
        <v>349528</v>
      </c>
      <c r="I161" s="7">
        <v>0</v>
      </c>
      <c r="J161" s="7">
        <v>758490</v>
      </c>
      <c r="K161" s="7">
        <v>0</v>
      </c>
      <c r="L161" s="7">
        <v>0</v>
      </c>
      <c r="M161" s="7">
        <v>0</v>
      </c>
      <c r="N161" s="7">
        <v>154799.8</v>
      </c>
      <c r="O161" s="7">
        <v>26152</v>
      </c>
      <c r="P161" s="7">
        <v>0</v>
      </c>
      <c r="Q161" s="7">
        <v>0</v>
      </c>
      <c r="R161" s="7">
        <v>0</v>
      </c>
      <c r="S161" s="7">
        <v>0</v>
      </c>
      <c r="T161" s="41">
        <f>D161+E161</f>
        <v>1463062</v>
      </c>
      <c r="U161" s="7">
        <v>0</v>
      </c>
      <c r="V161" s="7">
        <v>0</v>
      </c>
      <c r="W161" s="7">
        <v>0</v>
      </c>
      <c r="X161" s="7">
        <v>0</v>
      </c>
      <c r="Y161" s="7">
        <v>0</v>
      </c>
      <c r="Z161" s="7">
        <v>0</v>
      </c>
      <c r="AA161" s="7">
        <v>0</v>
      </c>
      <c r="AB161" s="7">
        <v>0</v>
      </c>
      <c r="AC161" s="7">
        <v>0</v>
      </c>
      <c r="AD161" s="7">
        <v>0</v>
      </c>
      <c r="AE161" s="7">
        <v>0</v>
      </c>
      <c r="AF161" s="7">
        <v>0</v>
      </c>
      <c r="AG161" s="7">
        <v>0</v>
      </c>
      <c r="AH161" s="7">
        <v>0</v>
      </c>
      <c r="AI161" s="7">
        <v>0</v>
      </c>
      <c r="AK161" s="19">
        <f>+F161+G161+J161+M161+K161+N161+O161+P161+Q161+R161</f>
        <v>1812590</v>
      </c>
      <c r="AL161" s="18">
        <f>+D161+E161+U161+V161+H161+L161+I161+S161+X161+Y161+Z161+AA161+AB161+AC161+AD161+AE161+AF161+AG161</f>
        <v>1812590</v>
      </c>
      <c r="AM161" s="20">
        <f t="shared" si="2"/>
        <v>0</v>
      </c>
      <c r="AN161" s="23"/>
    </row>
    <row r="162" spans="1:40" ht="14.25">
      <c r="A162" s="113">
        <v>2646</v>
      </c>
      <c r="B162" s="13">
        <v>2646</v>
      </c>
      <c r="C162" s="100" t="s">
        <v>175</v>
      </c>
      <c r="D162" s="7">
        <v>2105388</v>
      </c>
      <c r="E162" s="7">
        <v>0</v>
      </c>
      <c r="F162" s="42">
        <f>+D162+E162+H162-J162+L162-M162-N162-O162-P162-Q162-R162+U162+V162+S162+X162+Z162+AF162+AD162+AA162+AG162+AC162</f>
        <v>1779120.03</v>
      </c>
      <c r="G162" s="42">
        <f>I162-K162+Y162+AB162</f>
        <v>0</v>
      </c>
      <c r="H162" s="7">
        <v>475689</v>
      </c>
      <c r="I162" s="7">
        <v>0</v>
      </c>
      <c r="J162" s="7">
        <v>794358</v>
      </c>
      <c r="K162" s="7">
        <v>0</v>
      </c>
      <c r="L162" s="7">
        <v>0</v>
      </c>
      <c r="M162" s="7">
        <v>0</v>
      </c>
      <c r="N162" s="7">
        <v>0</v>
      </c>
      <c r="O162" s="7">
        <v>0</v>
      </c>
      <c r="P162" s="7">
        <v>0</v>
      </c>
      <c r="Q162" s="7">
        <v>7598.97</v>
      </c>
      <c r="R162" s="7">
        <v>0</v>
      </c>
      <c r="S162" s="7">
        <v>0</v>
      </c>
      <c r="T162" s="41">
        <f>D162+E162</f>
        <v>2105388</v>
      </c>
      <c r="U162" s="7">
        <v>0</v>
      </c>
      <c r="V162" s="7">
        <v>0</v>
      </c>
      <c r="W162" s="7">
        <v>0</v>
      </c>
      <c r="X162" s="7">
        <v>0</v>
      </c>
      <c r="Y162" s="7">
        <v>0</v>
      </c>
      <c r="Z162" s="7">
        <v>0</v>
      </c>
      <c r="AA162" s="7">
        <v>0</v>
      </c>
      <c r="AB162" s="7">
        <v>0</v>
      </c>
      <c r="AC162" s="7">
        <v>0</v>
      </c>
      <c r="AD162" s="7">
        <v>0</v>
      </c>
      <c r="AE162" s="7">
        <v>0</v>
      </c>
      <c r="AF162" s="7">
        <v>0</v>
      </c>
      <c r="AG162" s="7">
        <v>0</v>
      </c>
      <c r="AH162" s="7">
        <v>0</v>
      </c>
      <c r="AI162" s="7">
        <v>0</v>
      </c>
      <c r="AK162" s="19">
        <f>+F162+G162+J162+M162+K162+N162+O162+P162+Q162+R162</f>
        <v>2581077.0000000005</v>
      </c>
      <c r="AL162" s="18">
        <f>+D162+E162+U162+V162+H162+L162+I162+S162+X162+Y162+Z162+AA162+AB162+AC162+AD162+AE162+AF162+AG162</f>
        <v>2581077</v>
      </c>
      <c r="AM162" s="20">
        <f t="shared" si="2"/>
        <v>0</v>
      </c>
      <c r="AN162" s="23"/>
    </row>
    <row r="163" spans="1:40" ht="14.25">
      <c r="A163" s="113">
        <v>2660</v>
      </c>
      <c r="B163" s="13">
        <v>2660</v>
      </c>
      <c r="C163" s="100" t="s">
        <v>176</v>
      </c>
      <c r="D163" s="7">
        <v>919039</v>
      </c>
      <c r="E163" s="7">
        <v>0</v>
      </c>
      <c r="F163" s="42">
        <f>+D163+E163+H163-J163+L163-M163-N163-O163-P163-Q163-R163+U163+V163+S163+X163+Z163+AF163+AD163+AA163+AG163+AC163</f>
        <v>1786656</v>
      </c>
      <c r="G163" s="42">
        <f>I163-K163+Y163+AB163</f>
        <v>0</v>
      </c>
      <c r="H163" s="7">
        <v>1274308</v>
      </c>
      <c r="I163" s="7">
        <v>0</v>
      </c>
      <c r="J163" s="7">
        <v>389893</v>
      </c>
      <c r="K163" s="7">
        <v>0</v>
      </c>
      <c r="L163" s="7">
        <v>0</v>
      </c>
      <c r="M163" s="7">
        <v>0</v>
      </c>
      <c r="N163" s="7">
        <v>16798</v>
      </c>
      <c r="O163" s="7">
        <v>0</v>
      </c>
      <c r="P163" s="7">
        <v>0</v>
      </c>
      <c r="Q163" s="7">
        <v>0</v>
      </c>
      <c r="R163" s="7">
        <v>0</v>
      </c>
      <c r="S163" s="7">
        <v>0</v>
      </c>
      <c r="T163" s="41">
        <f>D163+E163</f>
        <v>919039</v>
      </c>
      <c r="U163" s="7">
        <v>0</v>
      </c>
      <c r="V163" s="7">
        <v>0</v>
      </c>
      <c r="W163" s="7">
        <v>0</v>
      </c>
      <c r="X163" s="7">
        <v>0</v>
      </c>
      <c r="Y163" s="7">
        <v>0</v>
      </c>
      <c r="Z163" s="7">
        <v>0</v>
      </c>
      <c r="AA163" s="7">
        <v>0</v>
      </c>
      <c r="AB163" s="7">
        <v>0</v>
      </c>
      <c r="AC163" s="7">
        <v>0</v>
      </c>
      <c r="AD163" s="7">
        <v>0</v>
      </c>
      <c r="AE163" s="7">
        <v>0</v>
      </c>
      <c r="AF163" s="7">
        <v>0</v>
      </c>
      <c r="AG163" s="7">
        <v>0</v>
      </c>
      <c r="AH163" s="7">
        <v>0</v>
      </c>
      <c r="AI163" s="7">
        <v>0</v>
      </c>
      <c r="AK163" s="19">
        <f>+F163+G163+J163+M163+K163+N163+O163+P163+Q163+R163</f>
        <v>2193347</v>
      </c>
      <c r="AL163" s="18">
        <f>+D163+E163+U163+V163+H163+L163+I163+S163+X163+Y163+Z163+AA163+AB163+AC163+AD163+AE163+AF163+AG163</f>
        <v>2193347</v>
      </c>
      <c r="AM163" s="20">
        <f t="shared" si="2"/>
        <v>0</v>
      </c>
      <c r="AN163" s="23"/>
    </row>
    <row r="164" spans="1:40" ht="14.25">
      <c r="A164" s="113">
        <v>2695</v>
      </c>
      <c r="B164" s="13">
        <v>2695</v>
      </c>
      <c r="C164" s="100" t="s">
        <v>177</v>
      </c>
      <c r="D164" s="7">
        <v>24392742</v>
      </c>
      <c r="E164" s="7">
        <v>0</v>
      </c>
      <c r="F164" s="42">
        <f>+D164+E164+H164-J164+L164-M164-N164-O164-P164-Q164-R164+U164+V164+S164+X164+Z164+AF164+AD164+AA164+AG164+AC164</f>
        <v>23716293.77</v>
      </c>
      <c r="G164" s="42">
        <f>I164-K164+Y164+AB164</f>
        <v>0</v>
      </c>
      <c r="H164" s="7">
        <v>4872510</v>
      </c>
      <c r="I164" s="7">
        <v>0</v>
      </c>
      <c r="J164" s="7">
        <v>4484106</v>
      </c>
      <c r="K164" s="7">
        <v>0</v>
      </c>
      <c r="L164" s="7">
        <v>0</v>
      </c>
      <c r="M164" s="7">
        <v>0</v>
      </c>
      <c r="N164" s="7">
        <v>829797.16</v>
      </c>
      <c r="O164" s="7">
        <v>0</v>
      </c>
      <c r="P164" s="7">
        <v>151466.4</v>
      </c>
      <c r="Q164" s="7">
        <v>83588.67</v>
      </c>
      <c r="R164" s="7">
        <v>0</v>
      </c>
      <c r="S164" s="7">
        <v>0</v>
      </c>
      <c r="T164" s="41">
        <f>D164+E164</f>
        <v>24392742</v>
      </c>
      <c r="U164" s="7">
        <v>0</v>
      </c>
      <c r="V164" s="7">
        <v>0</v>
      </c>
      <c r="W164" s="7">
        <v>0</v>
      </c>
      <c r="X164" s="7">
        <v>0</v>
      </c>
      <c r="Y164" s="7">
        <v>0</v>
      </c>
      <c r="Z164" s="7">
        <v>0</v>
      </c>
      <c r="AA164" s="7">
        <v>0</v>
      </c>
      <c r="AB164" s="7">
        <v>0</v>
      </c>
      <c r="AC164" s="7">
        <v>0</v>
      </c>
      <c r="AD164" s="7">
        <v>0</v>
      </c>
      <c r="AE164" s="7">
        <v>0</v>
      </c>
      <c r="AF164" s="7">
        <v>0</v>
      </c>
      <c r="AG164" s="7">
        <v>0</v>
      </c>
      <c r="AH164" s="7">
        <v>0</v>
      </c>
      <c r="AI164" s="7">
        <v>0</v>
      </c>
      <c r="AK164" s="19">
        <f>+F164+G164+J164+M164+K164+N164+O164+P164+Q164+R164</f>
        <v>29265252</v>
      </c>
      <c r="AL164" s="18">
        <f>+D164+E164+U164+V164+H164+L164+I164+S164+X164+Y164+Z164+AA164+AB164+AC164+AD164+AE164+AF164+AG164</f>
        <v>29265252</v>
      </c>
      <c r="AM164" s="20">
        <f t="shared" si="2"/>
        <v>0</v>
      </c>
      <c r="AN164" s="23"/>
    </row>
    <row r="165" spans="1:40" ht="14.25">
      <c r="A165" s="113">
        <v>2702</v>
      </c>
      <c r="B165" s="13">
        <v>2702</v>
      </c>
      <c r="C165" s="100" t="s">
        <v>178</v>
      </c>
      <c r="D165" s="7">
        <v>4286598</v>
      </c>
      <c r="E165" s="7">
        <v>0</v>
      </c>
      <c r="F165" s="42">
        <f>+D165+E165+H165-J165+L165-M165-N165-O165-P165-Q165-R165+U165+V165+S165+X165+Z165+AF165+AD165+AA165+AG165+AC165</f>
        <v>4382733.85</v>
      </c>
      <c r="G165" s="42">
        <f>I165-K165+Y165+AB165</f>
        <v>0</v>
      </c>
      <c r="H165" s="7">
        <v>2046293</v>
      </c>
      <c r="I165" s="7">
        <v>0</v>
      </c>
      <c r="J165" s="7">
        <v>1285161</v>
      </c>
      <c r="K165" s="7">
        <v>0</v>
      </c>
      <c r="L165" s="7">
        <v>0</v>
      </c>
      <c r="M165" s="7">
        <v>0</v>
      </c>
      <c r="N165" s="7">
        <v>591320.75</v>
      </c>
      <c r="O165" s="7">
        <v>3269</v>
      </c>
      <c r="P165" s="7">
        <v>70406.4</v>
      </c>
      <c r="Q165" s="7">
        <v>0</v>
      </c>
      <c r="R165" s="7">
        <v>0</v>
      </c>
      <c r="S165" s="7">
        <v>0</v>
      </c>
      <c r="T165" s="41">
        <f>D165+E165</f>
        <v>4286598</v>
      </c>
      <c r="U165" s="7">
        <v>0</v>
      </c>
      <c r="V165" s="7">
        <v>0</v>
      </c>
      <c r="W165" s="7">
        <v>0</v>
      </c>
      <c r="X165" s="7">
        <v>0</v>
      </c>
      <c r="Y165" s="7">
        <v>0</v>
      </c>
      <c r="Z165" s="7">
        <v>0</v>
      </c>
      <c r="AA165" s="7">
        <v>0</v>
      </c>
      <c r="AB165" s="7">
        <v>0</v>
      </c>
      <c r="AC165" s="7">
        <v>0</v>
      </c>
      <c r="AD165" s="7">
        <v>0</v>
      </c>
      <c r="AE165" s="7">
        <v>0</v>
      </c>
      <c r="AF165" s="7">
        <v>0</v>
      </c>
      <c r="AG165" s="7">
        <v>0</v>
      </c>
      <c r="AH165" s="7">
        <v>0</v>
      </c>
      <c r="AI165" s="7">
        <v>0</v>
      </c>
      <c r="AK165" s="19">
        <f>+F165+G165+J165+M165+K165+N165+O165+P165+Q165+R165</f>
        <v>6332891</v>
      </c>
      <c r="AL165" s="18">
        <f>+D165+E165+U165+V165+H165+L165+I165+S165+X165+Y165+Z165+AA165+AB165+AC165+AD165+AE165+AF165+AG165</f>
        <v>6332891</v>
      </c>
      <c r="AM165" s="20">
        <f t="shared" si="2"/>
        <v>0</v>
      </c>
      <c r="AN165" s="23"/>
    </row>
    <row r="166" spans="1:40" ht="14.25">
      <c r="A166" s="113">
        <v>2730</v>
      </c>
      <c r="B166" s="13">
        <v>2730</v>
      </c>
      <c r="C166" s="100" t="s">
        <v>179</v>
      </c>
      <c r="D166" s="7">
        <v>1739835</v>
      </c>
      <c r="E166" s="7">
        <v>0</v>
      </c>
      <c r="F166" s="42">
        <f>+D166+E166+H166-J166+L166-M166-N166-O166-P166-Q166-R166+U166+V166+S166+X166+Z166+AF166+AD166+AA166+AG166+AC166</f>
        <v>768025.1</v>
      </c>
      <c r="G166" s="42">
        <f>I166-K166+Y166+AB166</f>
        <v>0</v>
      </c>
      <c r="H166" s="7">
        <v>619458</v>
      </c>
      <c r="I166" s="7">
        <v>0</v>
      </c>
      <c r="J166" s="7">
        <v>1275571</v>
      </c>
      <c r="K166" s="7">
        <v>0</v>
      </c>
      <c r="L166" s="7">
        <v>0</v>
      </c>
      <c r="M166" s="7">
        <v>0</v>
      </c>
      <c r="N166" s="7">
        <v>235494.5</v>
      </c>
      <c r="O166" s="7">
        <v>65380</v>
      </c>
      <c r="P166" s="7">
        <v>14822.4</v>
      </c>
      <c r="Q166" s="7">
        <v>0</v>
      </c>
      <c r="R166" s="7">
        <v>0</v>
      </c>
      <c r="S166" s="7">
        <v>0</v>
      </c>
      <c r="T166" s="41">
        <f>D166+E166</f>
        <v>1739835</v>
      </c>
      <c r="U166" s="7">
        <v>0</v>
      </c>
      <c r="V166" s="7">
        <v>0</v>
      </c>
      <c r="W166" s="7">
        <v>0</v>
      </c>
      <c r="X166" s="7">
        <v>0</v>
      </c>
      <c r="Y166" s="7">
        <v>0</v>
      </c>
      <c r="Z166" s="7">
        <v>0</v>
      </c>
      <c r="AA166" s="7">
        <v>0</v>
      </c>
      <c r="AB166" s="7">
        <v>0</v>
      </c>
      <c r="AC166" s="7">
        <v>0</v>
      </c>
      <c r="AD166" s="7">
        <v>0</v>
      </c>
      <c r="AE166" s="7">
        <v>0</v>
      </c>
      <c r="AF166" s="7">
        <v>0</v>
      </c>
      <c r="AG166" s="7">
        <v>0</v>
      </c>
      <c r="AH166" s="7">
        <v>0</v>
      </c>
      <c r="AI166" s="7">
        <v>0</v>
      </c>
      <c r="AK166" s="19">
        <f>+F166+G166+J166+M166+K166+N166+O166+P166+Q166+R166</f>
        <v>2359293</v>
      </c>
      <c r="AL166" s="18">
        <f>+D166+E166+U166+V166+H166+L166+I166+S166+X166+Y166+Z166+AA166+AB166+AC166+AD166+AE166+AF166+AG166</f>
        <v>2359293</v>
      </c>
      <c r="AM166" s="20">
        <f t="shared" si="2"/>
        <v>0</v>
      </c>
      <c r="AN166" s="23"/>
    </row>
    <row r="167" spans="1:40" ht="14.25">
      <c r="A167" s="113">
        <v>2737</v>
      </c>
      <c r="B167" s="13">
        <v>2737</v>
      </c>
      <c r="C167" s="100" t="s">
        <v>180</v>
      </c>
      <c r="D167" s="7">
        <v>614283</v>
      </c>
      <c r="E167" s="7">
        <v>0</v>
      </c>
      <c r="F167" s="42">
        <f>+D167+E167+H167-J167+L167-M167-N167-O167-P167-Q167-R167+U167+V167+S167+X167+Z167+AF167+AD167+AA167+AG167+AC167</f>
        <v>1060464</v>
      </c>
      <c r="G167" s="42">
        <f>I167-K167+Y167+AB167</f>
        <v>0</v>
      </c>
      <c r="H167" s="7">
        <v>781207</v>
      </c>
      <c r="I167" s="7">
        <v>0</v>
      </c>
      <c r="J167" s="7">
        <v>335026</v>
      </c>
      <c r="K167" s="7">
        <v>0</v>
      </c>
      <c r="L167" s="7">
        <v>0</v>
      </c>
      <c r="M167" s="7">
        <v>0</v>
      </c>
      <c r="N167" s="7">
        <v>0</v>
      </c>
      <c r="O167" s="7">
        <v>0</v>
      </c>
      <c r="P167" s="7">
        <v>0</v>
      </c>
      <c r="Q167" s="7">
        <v>0</v>
      </c>
      <c r="R167" s="7">
        <v>0</v>
      </c>
      <c r="S167" s="7">
        <v>0</v>
      </c>
      <c r="T167" s="41">
        <f>D167+E167</f>
        <v>614283</v>
      </c>
      <c r="U167" s="7">
        <v>0</v>
      </c>
      <c r="V167" s="7">
        <v>0</v>
      </c>
      <c r="W167" s="7">
        <v>0</v>
      </c>
      <c r="X167" s="7">
        <v>0</v>
      </c>
      <c r="Y167" s="7">
        <v>0</v>
      </c>
      <c r="Z167" s="7">
        <v>0</v>
      </c>
      <c r="AA167" s="7">
        <v>0</v>
      </c>
      <c r="AB167" s="7">
        <v>0</v>
      </c>
      <c r="AC167" s="7">
        <v>0</v>
      </c>
      <c r="AD167" s="7">
        <v>0</v>
      </c>
      <c r="AE167" s="7">
        <v>0</v>
      </c>
      <c r="AF167" s="7">
        <v>0</v>
      </c>
      <c r="AG167" s="7">
        <v>0</v>
      </c>
      <c r="AH167" s="7">
        <v>0</v>
      </c>
      <c r="AI167" s="7">
        <v>0</v>
      </c>
      <c r="AK167" s="19">
        <f>+F167+G167+J167+M167+K167+N167+O167+P167+Q167+R167</f>
        <v>1395490</v>
      </c>
      <c r="AL167" s="18">
        <f>+D167+E167+U167+V167+H167+L167+I167+S167+X167+Y167+Z167+AA167+AB167+AC167+AD167+AE167+AF167+AG167</f>
        <v>1395490</v>
      </c>
      <c r="AM167" s="20">
        <f t="shared" si="2"/>
        <v>0</v>
      </c>
      <c r="AN167" s="23"/>
    </row>
    <row r="168" spans="1:40" ht="14.25">
      <c r="A168" s="113">
        <v>2758</v>
      </c>
      <c r="B168" s="13">
        <v>2758</v>
      </c>
      <c r="C168" s="100" t="s">
        <v>182</v>
      </c>
      <c r="D168" s="7">
        <v>12622609</v>
      </c>
      <c r="E168" s="7">
        <v>0</v>
      </c>
      <c r="F168" s="42">
        <f>+D168+E168+H168-J168+L168-M168-N168-O168-P168-Q168-R168+U168+V168+S168+X168+Z168+AF168+AD168+AA168+AG168+AC168</f>
        <v>4216222</v>
      </c>
      <c r="G168" s="42">
        <f>I168-K168+Y168+AB168</f>
        <v>-60000</v>
      </c>
      <c r="H168" s="7">
        <v>1518081</v>
      </c>
      <c r="I168" s="7">
        <v>0</v>
      </c>
      <c r="J168" s="7">
        <v>8325290</v>
      </c>
      <c r="K168" s="7">
        <v>60000</v>
      </c>
      <c r="L168" s="7">
        <v>0</v>
      </c>
      <c r="M168" s="7">
        <v>0</v>
      </c>
      <c r="N168" s="7">
        <v>1234005</v>
      </c>
      <c r="O168" s="7">
        <v>365173</v>
      </c>
      <c r="P168" s="7">
        <v>0</v>
      </c>
      <c r="Q168" s="7">
        <v>0</v>
      </c>
      <c r="R168" s="7">
        <v>0</v>
      </c>
      <c r="S168" s="7">
        <v>0</v>
      </c>
      <c r="T168" s="41">
        <f>D168+E168</f>
        <v>12622609</v>
      </c>
      <c r="U168" s="7">
        <v>0</v>
      </c>
      <c r="V168" s="7">
        <v>0</v>
      </c>
      <c r="W168" s="7">
        <v>0</v>
      </c>
      <c r="X168" s="7">
        <v>0</v>
      </c>
      <c r="Y168" s="7">
        <v>0</v>
      </c>
      <c r="Z168" s="7">
        <v>0</v>
      </c>
      <c r="AA168" s="7">
        <v>0</v>
      </c>
      <c r="AB168" s="7">
        <v>0</v>
      </c>
      <c r="AC168" s="7">
        <v>0</v>
      </c>
      <c r="AD168" s="7">
        <v>0</v>
      </c>
      <c r="AE168" s="7">
        <v>0</v>
      </c>
      <c r="AF168" s="7">
        <v>0</v>
      </c>
      <c r="AG168" s="7">
        <v>0</v>
      </c>
      <c r="AH168" s="7">
        <v>0</v>
      </c>
      <c r="AI168" s="7">
        <v>0</v>
      </c>
      <c r="AK168" s="19">
        <f>+F168+G168+J168+M168+K168+N168+O168+P168+Q168+R168</f>
        <v>14140690</v>
      </c>
      <c r="AL168" s="18">
        <f>+D168+E168+U168+V168+H168+L168+I168+S168+X168+Y168+Z168+AA168+AB168+AC168+AD168+AE168+AF168+AG168</f>
        <v>14140690</v>
      </c>
      <c r="AM168" s="20">
        <f t="shared" si="2"/>
        <v>0</v>
      </c>
      <c r="AN168" s="23"/>
    </row>
    <row r="169" spans="1:40" ht="14.25">
      <c r="A169" s="113">
        <v>2793</v>
      </c>
      <c r="B169" s="13">
        <v>2793</v>
      </c>
      <c r="C169" s="100" t="s">
        <v>183</v>
      </c>
      <c r="D169" s="7">
        <v>51607016</v>
      </c>
      <c r="E169" s="7">
        <v>0</v>
      </c>
      <c r="F169" s="42">
        <f>+D169+E169+H169-J169+L169-M169-N169-O169-P169-Q169-R169+U169+V169+S169+X169+Z169+AF169+AD169+AA169+AG169+AC169</f>
        <v>42676352.440000005</v>
      </c>
      <c r="G169" s="42">
        <f>I169-K169+Y169+AB169</f>
        <v>-13952</v>
      </c>
      <c r="H169" s="7">
        <v>1778983</v>
      </c>
      <c r="I169" s="7">
        <v>0</v>
      </c>
      <c r="J169" s="7">
        <v>5469768</v>
      </c>
      <c r="K169" s="7">
        <v>13952</v>
      </c>
      <c r="L169" s="7">
        <v>0</v>
      </c>
      <c r="M169" s="7">
        <v>0</v>
      </c>
      <c r="N169" s="7">
        <v>3372904.5</v>
      </c>
      <c r="O169" s="7">
        <v>1355221.12</v>
      </c>
      <c r="P169" s="7">
        <v>379824</v>
      </c>
      <c r="Q169" s="7">
        <v>15197.94</v>
      </c>
      <c r="R169" s="7">
        <v>116731</v>
      </c>
      <c r="S169" s="7">
        <v>0</v>
      </c>
      <c r="T169" s="41">
        <f>D169+E169</f>
        <v>51607016</v>
      </c>
      <c r="U169" s="7">
        <v>0</v>
      </c>
      <c r="V169" s="7">
        <v>0</v>
      </c>
      <c r="W169" s="7">
        <v>0</v>
      </c>
      <c r="X169" s="7">
        <v>0</v>
      </c>
      <c r="Y169" s="7">
        <v>0</v>
      </c>
      <c r="Z169" s="7">
        <v>0</v>
      </c>
      <c r="AA169" s="7">
        <v>0</v>
      </c>
      <c r="AB169" s="7">
        <v>0</v>
      </c>
      <c r="AC169" s="7">
        <v>0</v>
      </c>
      <c r="AD169" s="7">
        <v>0</v>
      </c>
      <c r="AE169" s="7">
        <v>0</v>
      </c>
      <c r="AF169" s="7">
        <v>0</v>
      </c>
      <c r="AG169" s="7">
        <v>0</v>
      </c>
      <c r="AH169" s="7">
        <v>0</v>
      </c>
      <c r="AI169" s="7">
        <v>0</v>
      </c>
      <c r="AK169" s="19">
        <f>+F169+G169+J169+M169+K169+N169+O169+P169+Q169+R169</f>
        <v>53385999</v>
      </c>
      <c r="AL169" s="18">
        <f>+D169+E169+U169+V169+H169+L169+I169+S169+X169+Y169+Z169+AA169+AB169+AC169+AD169+AE169+AF169+AG169</f>
        <v>53385999</v>
      </c>
      <c r="AM169" s="20">
        <f t="shared" si="2"/>
        <v>0</v>
      </c>
      <c r="AN169" s="23"/>
    </row>
    <row r="170" spans="1:40" ht="14.25">
      <c r="A170" s="113">
        <v>1376</v>
      </c>
      <c r="B170" s="13">
        <v>1376</v>
      </c>
      <c r="C170" s="100" t="s">
        <v>93</v>
      </c>
      <c r="D170" s="7">
        <v>3565301</v>
      </c>
      <c r="E170" s="7">
        <v>0</v>
      </c>
      <c r="F170" s="42">
        <f>+D170+E170+H170-J170+L170-M170-N170-O170-P170-Q170-R170+U170+V170+S170+X170+Z170+AF170+AD170+AA170+AG170+AC170</f>
        <v>3877247.4800000004</v>
      </c>
      <c r="G170" s="42">
        <f>I170-K170+Y170+AB170</f>
        <v>0</v>
      </c>
      <c r="H170" s="7">
        <v>4397497</v>
      </c>
      <c r="I170" s="7">
        <v>0</v>
      </c>
      <c r="J170" s="7">
        <v>2318529</v>
      </c>
      <c r="K170" s="7">
        <v>0</v>
      </c>
      <c r="L170" s="7">
        <v>0</v>
      </c>
      <c r="M170" s="7">
        <v>3850</v>
      </c>
      <c r="N170" s="7">
        <v>353726</v>
      </c>
      <c r="O170" s="7">
        <v>165930.72</v>
      </c>
      <c r="P170" s="7">
        <v>1220068.8</v>
      </c>
      <c r="Q170" s="7">
        <v>0</v>
      </c>
      <c r="R170" s="7">
        <v>23446</v>
      </c>
      <c r="S170" s="7">
        <v>0</v>
      </c>
      <c r="T170" s="41">
        <f>D170+E170</f>
        <v>3565301</v>
      </c>
      <c r="U170" s="7">
        <v>0</v>
      </c>
      <c r="V170" s="7">
        <v>0</v>
      </c>
      <c r="W170" s="7">
        <v>0</v>
      </c>
      <c r="X170" s="7">
        <v>0</v>
      </c>
      <c r="Y170" s="7">
        <v>0</v>
      </c>
      <c r="Z170" s="7">
        <v>0</v>
      </c>
      <c r="AA170" s="7">
        <v>0</v>
      </c>
      <c r="AB170" s="7">
        <v>0</v>
      </c>
      <c r="AC170" s="7">
        <v>0</v>
      </c>
      <c r="AD170" s="7">
        <v>0</v>
      </c>
      <c r="AE170" s="7">
        <v>0</v>
      </c>
      <c r="AF170" s="7">
        <v>0</v>
      </c>
      <c r="AG170" s="7">
        <v>0</v>
      </c>
      <c r="AH170" s="7">
        <v>0</v>
      </c>
      <c r="AI170" s="7">
        <v>0</v>
      </c>
      <c r="AK170" s="19">
        <f>+F170+G170+J170+M170+K170+N170+O170+P170+Q170+R170</f>
        <v>7962798</v>
      </c>
      <c r="AL170" s="18">
        <f>+D170+E170+U170+V170+H170+L170+I170+S170+X170+Y170+Z170+AA170+AB170+AC170+AD170+AE170+AF170+AG170</f>
        <v>7962798</v>
      </c>
      <c r="AM170" s="20">
        <f t="shared" si="2"/>
        <v>0</v>
      </c>
      <c r="AN170" s="23"/>
    </row>
    <row r="171" spans="1:40" ht="14.25">
      <c r="A171" s="113">
        <v>2800</v>
      </c>
      <c r="B171" s="13">
        <v>2800</v>
      </c>
      <c r="C171" s="100" t="s">
        <v>184</v>
      </c>
      <c r="D171" s="7">
        <v>3385748</v>
      </c>
      <c r="E171" s="7">
        <v>0</v>
      </c>
      <c r="F171" s="42">
        <f>+D171+E171+H171-J171+L171-M171-N171-O171-P171-Q171-R171+U171+V171+S171+X171+Z171+AF171+AD171+AA171+AG171+AC171</f>
        <v>2691151.5</v>
      </c>
      <c r="G171" s="42">
        <f>I171-K171+Y171+AB171</f>
        <v>0</v>
      </c>
      <c r="H171" s="7">
        <v>1455734</v>
      </c>
      <c r="I171" s="7">
        <v>0</v>
      </c>
      <c r="J171" s="7">
        <v>1889007</v>
      </c>
      <c r="K171" s="7">
        <v>0</v>
      </c>
      <c r="L171" s="7">
        <v>0</v>
      </c>
      <c r="M171" s="7">
        <v>0</v>
      </c>
      <c r="N171" s="7">
        <v>235171.5</v>
      </c>
      <c r="O171" s="7">
        <v>26152</v>
      </c>
      <c r="P171" s="7">
        <v>0</v>
      </c>
      <c r="Q171" s="7">
        <v>0</v>
      </c>
      <c r="R171" s="7">
        <v>0</v>
      </c>
      <c r="S171" s="7">
        <v>0</v>
      </c>
      <c r="T171" s="41">
        <f>D171+E171</f>
        <v>3385748</v>
      </c>
      <c r="U171" s="7">
        <v>0</v>
      </c>
      <c r="V171" s="7">
        <v>0</v>
      </c>
      <c r="W171" s="7">
        <v>0</v>
      </c>
      <c r="X171" s="7">
        <v>0</v>
      </c>
      <c r="Y171" s="7">
        <v>0</v>
      </c>
      <c r="Z171" s="7">
        <v>0</v>
      </c>
      <c r="AA171" s="7">
        <v>0</v>
      </c>
      <c r="AB171" s="7">
        <v>0</v>
      </c>
      <c r="AC171" s="7">
        <v>0</v>
      </c>
      <c r="AD171" s="7">
        <v>0</v>
      </c>
      <c r="AE171" s="7">
        <v>0</v>
      </c>
      <c r="AF171" s="7">
        <v>0</v>
      </c>
      <c r="AG171" s="7">
        <v>0</v>
      </c>
      <c r="AH171" s="7">
        <v>0</v>
      </c>
      <c r="AI171" s="7">
        <v>0</v>
      </c>
      <c r="AK171" s="19">
        <f>+F171+G171+J171+M171+K171+N171+O171+P171+Q171+R171</f>
        <v>4841482</v>
      </c>
      <c r="AL171" s="18">
        <f>+D171+E171+U171+V171+H171+L171+I171+S171+X171+Y171+Z171+AA171+AB171+AC171+AD171+AE171+AF171+AG171</f>
        <v>4841482</v>
      </c>
      <c r="AM171" s="20">
        <f t="shared" si="2"/>
        <v>0</v>
      </c>
      <c r="AN171" s="23"/>
    </row>
    <row r="172" spans="1:40" ht="14.25">
      <c r="A172" s="113">
        <v>2814</v>
      </c>
      <c r="B172" s="13">
        <v>2814</v>
      </c>
      <c r="C172" s="100" t="s">
        <v>185</v>
      </c>
      <c r="D172" s="7">
        <v>2459535</v>
      </c>
      <c r="E172" s="7">
        <v>0</v>
      </c>
      <c r="F172" s="42">
        <f>+D172+E172+H172-J172+L172-M172-N172-O172-P172-Q172-R172+U172+V172+S172+X172+Z172+AF172+AD172+AA172+AG172+AC172</f>
        <v>1459062.75</v>
      </c>
      <c r="G172" s="42">
        <f>I172-K172+Y172+AB172</f>
        <v>0</v>
      </c>
      <c r="H172" s="7">
        <v>272624</v>
      </c>
      <c r="I172" s="7">
        <v>0</v>
      </c>
      <c r="J172" s="7">
        <v>938127</v>
      </c>
      <c r="K172" s="7">
        <v>0</v>
      </c>
      <c r="L172" s="7">
        <v>0</v>
      </c>
      <c r="M172" s="7">
        <v>0</v>
      </c>
      <c r="N172" s="7">
        <v>295741.25</v>
      </c>
      <c r="O172" s="7">
        <v>39228</v>
      </c>
      <c r="P172" s="7">
        <v>0</v>
      </c>
      <c r="Q172" s="7">
        <v>0</v>
      </c>
      <c r="R172" s="7">
        <v>0</v>
      </c>
      <c r="S172" s="7">
        <v>0</v>
      </c>
      <c r="T172" s="41">
        <f>D172+E172</f>
        <v>2459535</v>
      </c>
      <c r="U172" s="7">
        <v>0</v>
      </c>
      <c r="V172" s="7">
        <v>0</v>
      </c>
      <c r="W172" s="7">
        <v>0</v>
      </c>
      <c r="X172" s="7">
        <v>0</v>
      </c>
      <c r="Y172" s="7">
        <v>0</v>
      </c>
      <c r="Z172" s="7">
        <v>0</v>
      </c>
      <c r="AA172" s="7">
        <v>0</v>
      </c>
      <c r="AB172" s="7">
        <v>0</v>
      </c>
      <c r="AC172" s="7">
        <v>0</v>
      </c>
      <c r="AD172" s="7">
        <v>0</v>
      </c>
      <c r="AE172" s="7">
        <v>0</v>
      </c>
      <c r="AF172" s="7">
        <v>0</v>
      </c>
      <c r="AG172" s="7">
        <v>0</v>
      </c>
      <c r="AH172" s="7">
        <v>0</v>
      </c>
      <c r="AI172" s="7">
        <v>0</v>
      </c>
      <c r="AK172" s="19">
        <f>+F172+G172+J172+M172+K172+N172+O172+P172+Q172+R172</f>
        <v>2732159</v>
      </c>
      <c r="AL172" s="18">
        <f>+D172+E172+U172+V172+H172+L172+I172+S172+X172+Y172+Z172+AA172+AB172+AC172+AD172+AE172+AF172+AG172</f>
        <v>2732159</v>
      </c>
      <c r="AM172" s="20">
        <f t="shared" si="2"/>
        <v>0</v>
      </c>
      <c r="AN172" s="23"/>
    </row>
    <row r="173" spans="1:40" ht="14.25">
      <c r="A173" s="113">
        <v>5960</v>
      </c>
      <c r="B173" s="13">
        <v>5960</v>
      </c>
      <c r="C173" s="100" t="s">
        <v>380</v>
      </c>
      <c r="D173" s="7">
        <v>1221298</v>
      </c>
      <c r="E173" s="7">
        <v>0</v>
      </c>
      <c r="F173" s="42">
        <f>+D173+E173+H173-J173+L173-M173-N173-O173-P173-Q173-R173+U173+V173+S173+X173+Z173+AF173+AD173+AA173+AG173+AC173</f>
        <v>1622545</v>
      </c>
      <c r="G173" s="42">
        <f>I173-K173+Y173+AB173</f>
        <v>0</v>
      </c>
      <c r="H173" s="7">
        <v>848425</v>
      </c>
      <c r="I173" s="7">
        <v>0</v>
      </c>
      <c r="J173" s="7">
        <v>421335</v>
      </c>
      <c r="K173" s="7">
        <v>0</v>
      </c>
      <c r="L173" s="7">
        <v>0</v>
      </c>
      <c r="M173" s="7">
        <v>0</v>
      </c>
      <c r="N173" s="7">
        <v>25843</v>
      </c>
      <c r="O173" s="7">
        <v>0</v>
      </c>
      <c r="P173" s="7">
        <v>0</v>
      </c>
      <c r="Q173" s="7">
        <v>0</v>
      </c>
      <c r="R173" s="7">
        <v>0</v>
      </c>
      <c r="S173" s="7">
        <v>0</v>
      </c>
      <c r="T173" s="41">
        <f>D173+E173</f>
        <v>1221298</v>
      </c>
      <c r="U173" s="7">
        <v>0</v>
      </c>
      <c r="V173" s="7">
        <v>0</v>
      </c>
      <c r="W173" s="7">
        <v>0</v>
      </c>
      <c r="X173" s="7">
        <v>0</v>
      </c>
      <c r="Y173" s="7">
        <v>0</v>
      </c>
      <c r="Z173" s="7">
        <v>0</v>
      </c>
      <c r="AA173" s="7">
        <v>0</v>
      </c>
      <c r="AB173" s="7">
        <v>0</v>
      </c>
      <c r="AC173" s="7">
        <v>0</v>
      </c>
      <c r="AD173" s="7">
        <v>0</v>
      </c>
      <c r="AE173" s="7">
        <v>0</v>
      </c>
      <c r="AF173" s="7">
        <v>0</v>
      </c>
      <c r="AG173" s="7">
        <v>0</v>
      </c>
      <c r="AH173" s="7">
        <v>0</v>
      </c>
      <c r="AI173" s="7">
        <v>0</v>
      </c>
      <c r="AK173" s="19">
        <f>+F173+G173+J173+M173+K173+N173+O173+P173+Q173+R173</f>
        <v>2069723</v>
      </c>
      <c r="AL173" s="18">
        <f>+D173+E173+U173+V173+H173+L173+I173+S173+X173+Y173+Z173+AA173+AB173+AC173+AD173+AE173+AF173+AG173</f>
        <v>2069723</v>
      </c>
      <c r="AM173" s="20">
        <f t="shared" si="2"/>
        <v>0</v>
      </c>
      <c r="AN173" s="23"/>
    </row>
    <row r="174" spans="1:40" ht="14.25">
      <c r="A174" s="113">
        <v>2828</v>
      </c>
      <c r="B174" s="13">
        <v>2828</v>
      </c>
      <c r="C174" s="100" t="s">
        <v>186</v>
      </c>
      <c r="D174" s="7">
        <v>2771812</v>
      </c>
      <c r="E174" s="7">
        <v>0</v>
      </c>
      <c r="F174" s="42">
        <f>+D174+E174+H174-J174+L174-M174-N174-O174-P174-Q174-R174+U174+V174+S174+X174+Z174+AF174+AD174+AA174+AG174+AC174</f>
        <v>2691414</v>
      </c>
      <c r="G174" s="42">
        <f>I174-K174+Y174+AB174</f>
        <v>0</v>
      </c>
      <c r="H174" s="7">
        <v>1458734</v>
      </c>
      <c r="I174" s="7">
        <v>0</v>
      </c>
      <c r="J174" s="7">
        <v>1379397</v>
      </c>
      <c r="K174" s="7">
        <v>0</v>
      </c>
      <c r="L174" s="7">
        <v>0</v>
      </c>
      <c r="M174" s="7">
        <v>0</v>
      </c>
      <c r="N174" s="7">
        <v>138260</v>
      </c>
      <c r="O174" s="7">
        <v>21475</v>
      </c>
      <c r="P174" s="7">
        <v>0</v>
      </c>
      <c r="Q174" s="7">
        <v>0</v>
      </c>
      <c r="R174" s="7">
        <v>0</v>
      </c>
      <c r="S174" s="7">
        <v>0</v>
      </c>
      <c r="T174" s="41">
        <f>D174+E174</f>
        <v>2771812</v>
      </c>
      <c r="U174" s="7">
        <v>0</v>
      </c>
      <c r="V174" s="7">
        <v>0</v>
      </c>
      <c r="W174" s="7">
        <v>0</v>
      </c>
      <c r="X174" s="7">
        <v>0</v>
      </c>
      <c r="Y174" s="7">
        <v>0</v>
      </c>
      <c r="Z174" s="7">
        <v>0</v>
      </c>
      <c r="AA174" s="7">
        <v>0</v>
      </c>
      <c r="AB174" s="7">
        <v>0</v>
      </c>
      <c r="AC174" s="7">
        <v>0</v>
      </c>
      <c r="AD174" s="7">
        <v>0</v>
      </c>
      <c r="AE174" s="7">
        <v>0</v>
      </c>
      <c r="AF174" s="7">
        <v>0</v>
      </c>
      <c r="AG174" s="7">
        <v>0</v>
      </c>
      <c r="AH174" s="7">
        <v>0</v>
      </c>
      <c r="AI174" s="7">
        <v>0</v>
      </c>
      <c r="AK174" s="19">
        <f>+F174+G174+J174+M174+K174+N174+O174+P174+Q174+R174</f>
        <v>4230546</v>
      </c>
      <c r="AL174" s="18">
        <f>+D174+E174+U174+V174+H174+L174+I174+S174+X174+Y174+Z174+AA174+AB174+AC174+AD174+AE174+AF174+AG174</f>
        <v>4230546</v>
      </c>
      <c r="AM174" s="20">
        <f t="shared" si="2"/>
        <v>0</v>
      </c>
      <c r="AN174" s="23"/>
    </row>
    <row r="175" spans="1:40" ht="14.25">
      <c r="A175" s="113">
        <v>2835</v>
      </c>
      <c r="B175" s="13">
        <v>2835</v>
      </c>
      <c r="C175" s="100" t="s">
        <v>187</v>
      </c>
      <c r="D175" s="7">
        <v>12629513</v>
      </c>
      <c r="E175" s="7">
        <v>0</v>
      </c>
      <c r="F175" s="42">
        <f>+D175+E175+H175-J175+L175-M175-N175-O175-P175-Q175-R175+U175+V175+S175+X175+Z175+AF175+AD175+AA175+AG175+AC175</f>
        <v>15544197.95</v>
      </c>
      <c r="G175" s="42">
        <f>I175-K175+Y175+AB175</f>
        <v>30000</v>
      </c>
      <c r="H175" s="7">
        <v>6121873</v>
      </c>
      <c r="I175" s="7">
        <v>60000</v>
      </c>
      <c r="J175" s="7">
        <v>2384888</v>
      </c>
      <c r="K175" s="7">
        <v>30000</v>
      </c>
      <c r="L175" s="7">
        <v>0</v>
      </c>
      <c r="M175" s="7">
        <v>0</v>
      </c>
      <c r="N175" s="7">
        <v>690235.05</v>
      </c>
      <c r="O175" s="7">
        <v>122052</v>
      </c>
      <c r="P175" s="7">
        <v>0</v>
      </c>
      <c r="Q175" s="7">
        <v>0</v>
      </c>
      <c r="R175" s="7">
        <v>10013</v>
      </c>
      <c r="S175" s="7">
        <v>0</v>
      </c>
      <c r="T175" s="41">
        <f>D175+E175</f>
        <v>12629513</v>
      </c>
      <c r="U175" s="7">
        <v>0</v>
      </c>
      <c r="V175" s="7">
        <v>0</v>
      </c>
      <c r="W175" s="7">
        <v>0</v>
      </c>
      <c r="X175" s="7">
        <v>0</v>
      </c>
      <c r="Y175" s="7">
        <v>0</v>
      </c>
      <c r="Z175" s="7">
        <v>0</v>
      </c>
      <c r="AA175" s="7">
        <v>0</v>
      </c>
      <c r="AB175" s="7">
        <v>0</v>
      </c>
      <c r="AC175" s="7">
        <v>0</v>
      </c>
      <c r="AD175" s="7">
        <v>0</v>
      </c>
      <c r="AE175" s="7">
        <v>0</v>
      </c>
      <c r="AF175" s="7">
        <v>0</v>
      </c>
      <c r="AG175" s="7">
        <v>0</v>
      </c>
      <c r="AH175" s="7">
        <v>0</v>
      </c>
      <c r="AI175" s="7">
        <v>0</v>
      </c>
      <c r="AK175" s="19">
        <f>+F175+G175+J175+M175+K175+N175+O175+P175+Q175+R175</f>
        <v>18811386</v>
      </c>
      <c r="AL175" s="18">
        <f>+D175+E175+U175+V175+H175+L175+I175+S175+X175+Y175+Z175+AA175+AB175+AC175+AD175+AE175+AF175+AG175</f>
        <v>18811386</v>
      </c>
      <c r="AM175" s="20">
        <f t="shared" si="2"/>
        <v>0</v>
      </c>
      <c r="AN175" s="23"/>
    </row>
    <row r="176" spans="1:40" ht="14.25">
      <c r="A176" s="113">
        <v>2842</v>
      </c>
      <c r="B176" s="13">
        <v>2842</v>
      </c>
      <c r="C176" s="100" t="s">
        <v>188</v>
      </c>
      <c r="D176" s="7">
        <v>6168</v>
      </c>
      <c r="E176" s="7">
        <v>28707</v>
      </c>
      <c r="F176" s="42">
        <f>+D176+E176+H176-J176+L176-M176-N176-O176-P176-Q176-R176+U176+V176+S176+X176+Z176+AF176+AD176+AA176+AG176+AC176</f>
        <v>2053248.5</v>
      </c>
      <c r="G176" s="42">
        <f>I176-K176+Y176+AB176</f>
        <v>10480.5</v>
      </c>
      <c r="H176" s="7">
        <v>2217746</v>
      </c>
      <c r="I176" s="7">
        <v>0</v>
      </c>
      <c r="J176" s="7">
        <v>154017</v>
      </c>
      <c r="K176" s="7">
        <v>0</v>
      </c>
      <c r="L176" s="7">
        <v>0</v>
      </c>
      <c r="M176" s="7">
        <v>0</v>
      </c>
      <c r="N176" s="7">
        <v>37795.5</v>
      </c>
      <c r="O176" s="7">
        <v>13076</v>
      </c>
      <c r="P176" s="7">
        <v>0</v>
      </c>
      <c r="Q176" s="7">
        <v>0</v>
      </c>
      <c r="R176" s="7">
        <v>0</v>
      </c>
      <c r="S176" s="7">
        <v>5516</v>
      </c>
      <c r="T176" s="41">
        <f>D176+E176</f>
        <v>34875</v>
      </c>
      <c r="U176" s="7">
        <v>0</v>
      </c>
      <c r="V176" s="7">
        <v>0</v>
      </c>
      <c r="W176" s="7">
        <v>0</v>
      </c>
      <c r="X176" s="7">
        <v>0</v>
      </c>
      <c r="Y176" s="7">
        <v>10480.5</v>
      </c>
      <c r="Z176" s="7">
        <v>0</v>
      </c>
      <c r="AA176" s="7">
        <v>0</v>
      </c>
      <c r="AB176" s="7">
        <v>0</v>
      </c>
      <c r="AC176" s="7">
        <v>0</v>
      </c>
      <c r="AD176" s="7">
        <v>0</v>
      </c>
      <c r="AE176" s="7">
        <v>0</v>
      </c>
      <c r="AF176" s="7">
        <v>0</v>
      </c>
      <c r="AG176" s="7">
        <v>0</v>
      </c>
      <c r="AH176" s="7">
        <v>0</v>
      </c>
      <c r="AI176" s="7">
        <v>0</v>
      </c>
      <c r="AK176" s="19">
        <f>+F176+G176+J176+M176+K176+N176+O176+P176+Q176+R176</f>
        <v>2268617.5</v>
      </c>
      <c r="AL176" s="18">
        <f>+D176+E176+U176+V176+H176+L176+I176+S176+X176+Y176+Z176+AA176+AB176+AC176+AD176+AE176+AF176+AG176</f>
        <v>2268617.5</v>
      </c>
      <c r="AM176" s="20">
        <f t="shared" si="2"/>
        <v>0</v>
      </c>
      <c r="AN176" s="23"/>
    </row>
    <row r="177" spans="1:40" ht="14.25">
      <c r="A177" s="113">
        <v>1848</v>
      </c>
      <c r="B177" s="13">
        <v>1848</v>
      </c>
      <c r="C177" s="100" t="s">
        <v>120</v>
      </c>
      <c r="D177" s="7">
        <v>656898</v>
      </c>
      <c r="E177" s="7">
        <v>0</v>
      </c>
      <c r="F177" s="42">
        <f>+D177+E177+H177-J177+L177-M177-N177-O177-P177-Q177-R177+U177+V177+S177+X177+Z177+AF177+AD177+AA177+AG177+AC177</f>
        <v>250816</v>
      </c>
      <c r="G177" s="42">
        <f>I177-K177+Y177+AB177</f>
        <v>0</v>
      </c>
      <c r="H177" s="7">
        <v>106828</v>
      </c>
      <c r="I177" s="7">
        <v>0</v>
      </c>
      <c r="J177" s="7">
        <v>512910</v>
      </c>
      <c r="K177" s="7">
        <v>0</v>
      </c>
      <c r="L177" s="7">
        <v>0</v>
      </c>
      <c r="M177" s="7">
        <v>0</v>
      </c>
      <c r="N177" s="7">
        <v>0</v>
      </c>
      <c r="O177" s="7">
        <v>0</v>
      </c>
      <c r="P177" s="7">
        <v>0</v>
      </c>
      <c r="Q177" s="7">
        <v>0</v>
      </c>
      <c r="R177" s="7">
        <v>0</v>
      </c>
      <c r="S177" s="7">
        <v>0</v>
      </c>
      <c r="T177" s="41">
        <f>D177+E177</f>
        <v>656898</v>
      </c>
      <c r="U177" s="7">
        <v>0</v>
      </c>
      <c r="V177" s="7">
        <v>0</v>
      </c>
      <c r="W177" s="7">
        <v>0</v>
      </c>
      <c r="X177" s="7">
        <v>0</v>
      </c>
      <c r="Y177" s="7">
        <v>0</v>
      </c>
      <c r="Z177" s="7">
        <v>0</v>
      </c>
      <c r="AA177" s="7">
        <v>0</v>
      </c>
      <c r="AB177" s="7">
        <v>0</v>
      </c>
      <c r="AC177" s="7">
        <v>0</v>
      </c>
      <c r="AD177" s="7">
        <v>0</v>
      </c>
      <c r="AE177" s="7">
        <v>0</v>
      </c>
      <c r="AF177" s="7">
        <v>0</v>
      </c>
      <c r="AG177" s="7">
        <v>0</v>
      </c>
      <c r="AH177" s="7">
        <v>0</v>
      </c>
      <c r="AI177" s="7">
        <v>0</v>
      </c>
      <c r="AK177" s="19">
        <f>+F177+G177+J177+M177+K177+N177+O177+P177+Q177+R177</f>
        <v>763726</v>
      </c>
      <c r="AL177" s="18">
        <f>+D177+E177+U177+V177+H177+L177+I177+S177+X177+Y177+Z177+AA177+AB177+AC177+AD177+AE177+AF177+AG177</f>
        <v>763726</v>
      </c>
      <c r="AM177" s="20">
        <f t="shared" si="2"/>
        <v>0</v>
      </c>
      <c r="AN177" s="23"/>
    </row>
    <row r="178" spans="1:40" ht="14.25">
      <c r="A178" s="113">
        <v>2849</v>
      </c>
      <c r="B178" s="13">
        <v>2849</v>
      </c>
      <c r="C178" s="100" t="s">
        <v>189</v>
      </c>
      <c r="D178" s="7">
        <v>11653873</v>
      </c>
      <c r="E178" s="7">
        <v>0</v>
      </c>
      <c r="F178" s="42">
        <f>+D178+E178+H178-J178+L178-M178-N178-O178-P178-Q178-R178+U178+V178+S178+X178+Z178+AF178+AD178+AA178+AG178+AC178</f>
        <v>9412884.75</v>
      </c>
      <c r="G178" s="42">
        <f>I178-K178+Y178+AB178</f>
        <v>0</v>
      </c>
      <c r="H178" s="7">
        <v>2529163</v>
      </c>
      <c r="I178" s="7">
        <v>0</v>
      </c>
      <c r="J178" s="7">
        <v>2971713</v>
      </c>
      <c r="K178" s="7">
        <v>0</v>
      </c>
      <c r="L178" s="7">
        <v>0</v>
      </c>
      <c r="M178" s="7">
        <v>0</v>
      </c>
      <c r="N178" s="7">
        <v>1560756.25</v>
      </c>
      <c r="O178" s="7">
        <v>237682</v>
      </c>
      <c r="P178" s="7">
        <v>0</v>
      </c>
      <c r="Q178" s="7">
        <v>0</v>
      </c>
      <c r="R178" s="7">
        <v>0</v>
      </c>
      <c r="S178" s="7">
        <v>0</v>
      </c>
      <c r="T178" s="41">
        <f>D178+E178</f>
        <v>11653873</v>
      </c>
      <c r="U178" s="7">
        <v>0</v>
      </c>
      <c r="V178" s="7">
        <v>0</v>
      </c>
      <c r="W178" s="7">
        <v>0</v>
      </c>
      <c r="X178" s="7">
        <v>0</v>
      </c>
      <c r="Y178" s="7">
        <v>0</v>
      </c>
      <c r="Z178" s="7">
        <v>0</v>
      </c>
      <c r="AA178" s="7">
        <v>0</v>
      </c>
      <c r="AB178" s="7">
        <v>0</v>
      </c>
      <c r="AC178" s="7">
        <v>0</v>
      </c>
      <c r="AD178" s="7">
        <v>0</v>
      </c>
      <c r="AE178" s="7">
        <v>0</v>
      </c>
      <c r="AF178" s="7">
        <v>0</v>
      </c>
      <c r="AG178" s="7">
        <v>0</v>
      </c>
      <c r="AH178" s="7">
        <v>0</v>
      </c>
      <c r="AI178" s="7">
        <v>0</v>
      </c>
      <c r="AK178" s="19">
        <f>+F178+G178+J178+M178+K178+N178+O178+P178+Q178+R178</f>
        <v>14183036</v>
      </c>
      <c r="AL178" s="18">
        <f>+D178+E178+U178+V178+H178+L178+I178+S178+X178+Y178+Z178+AA178+AB178+AC178+AD178+AE178+AF178+AG178</f>
        <v>14183036</v>
      </c>
      <c r="AM178" s="20">
        <f t="shared" si="2"/>
        <v>0</v>
      </c>
      <c r="AN178" s="23"/>
    </row>
    <row r="179" spans="1:40" ht="14.25">
      <c r="A179" s="113">
        <v>2856</v>
      </c>
      <c r="B179" s="13">
        <v>2856</v>
      </c>
      <c r="C179" s="100" t="s">
        <v>190</v>
      </c>
      <c r="D179" s="7">
        <v>2451803</v>
      </c>
      <c r="E179" s="7">
        <v>0</v>
      </c>
      <c r="F179" s="42">
        <f>+D179+E179+H179-J179+L179-M179-N179-O179-P179-Q179-R179+U179+V179+S179+X179+Z179+AF179+AD179+AA179+AG179+AC179</f>
        <v>2586189.5</v>
      </c>
      <c r="G179" s="42">
        <f>I179-K179+Y179+AB179</f>
        <v>0</v>
      </c>
      <c r="H179" s="7">
        <v>1213437</v>
      </c>
      <c r="I179" s="7">
        <v>0</v>
      </c>
      <c r="J179" s="7">
        <v>933365</v>
      </c>
      <c r="K179" s="7">
        <v>0</v>
      </c>
      <c r="L179" s="7">
        <v>0</v>
      </c>
      <c r="M179" s="7">
        <v>0</v>
      </c>
      <c r="N179" s="7">
        <v>113386.5</v>
      </c>
      <c r="O179" s="7">
        <v>0</v>
      </c>
      <c r="P179" s="7">
        <v>0</v>
      </c>
      <c r="Q179" s="7">
        <v>0</v>
      </c>
      <c r="R179" s="7">
        <v>32299</v>
      </c>
      <c r="S179" s="7">
        <v>0</v>
      </c>
      <c r="T179" s="41">
        <f>D179+E179</f>
        <v>2451803</v>
      </c>
      <c r="U179" s="7">
        <v>0</v>
      </c>
      <c r="V179" s="7">
        <v>0</v>
      </c>
      <c r="W179" s="7">
        <v>0</v>
      </c>
      <c r="X179" s="7">
        <v>0</v>
      </c>
      <c r="Y179" s="7">
        <v>0</v>
      </c>
      <c r="Z179" s="7">
        <v>0</v>
      </c>
      <c r="AA179" s="7">
        <v>0</v>
      </c>
      <c r="AB179" s="7">
        <v>0</v>
      </c>
      <c r="AC179" s="7">
        <v>0</v>
      </c>
      <c r="AD179" s="7">
        <v>0</v>
      </c>
      <c r="AE179" s="7">
        <v>0</v>
      </c>
      <c r="AF179" s="7">
        <v>0</v>
      </c>
      <c r="AG179" s="7">
        <v>0</v>
      </c>
      <c r="AH179" s="7">
        <v>0</v>
      </c>
      <c r="AI179" s="7">
        <v>0</v>
      </c>
      <c r="AK179" s="19">
        <f>+F179+G179+J179+M179+K179+N179+O179+P179+Q179+R179</f>
        <v>3665240</v>
      </c>
      <c r="AL179" s="18">
        <f>+D179+E179+U179+V179+H179+L179+I179+S179+X179+Y179+Z179+AA179+AB179+AC179+AD179+AE179+AF179+AG179</f>
        <v>3665240</v>
      </c>
      <c r="AM179" s="20">
        <f t="shared" si="2"/>
        <v>0</v>
      </c>
      <c r="AN179" s="23"/>
    </row>
    <row r="180" spans="1:40" ht="14.25">
      <c r="A180" s="113">
        <v>2863</v>
      </c>
      <c r="B180" s="13">
        <v>2863</v>
      </c>
      <c r="C180" s="100" t="s">
        <v>191</v>
      </c>
      <c r="D180" s="7">
        <v>743250</v>
      </c>
      <c r="E180" s="7">
        <v>0</v>
      </c>
      <c r="F180" s="42">
        <f>+D180+E180+H180-J180+L180-M180-N180-O180-P180-Q180-R180+U180+V180+S180+X180+Z180+AF180+AD180+AA180+AG180+AC180</f>
        <v>762979.6</v>
      </c>
      <c r="G180" s="42">
        <f>I180-K180+Y180+AB180</f>
        <v>0</v>
      </c>
      <c r="H180" s="7">
        <v>532581</v>
      </c>
      <c r="I180" s="7">
        <v>0</v>
      </c>
      <c r="J180" s="7">
        <v>491014</v>
      </c>
      <c r="K180" s="7">
        <v>0</v>
      </c>
      <c r="L180" s="7">
        <v>0</v>
      </c>
      <c r="M180" s="7">
        <v>0</v>
      </c>
      <c r="N180" s="7">
        <v>21837.4</v>
      </c>
      <c r="O180" s="7">
        <v>0</v>
      </c>
      <c r="P180" s="7">
        <v>0</v>
      </c>
      <c r="Q180" s="7">
        <v>0</v>
      </c>
      <c r="R180" s="7">
        <v>0</v>
      </c>
      <c r="S180" s="7">
        <v>0</v>
      </c>
      <c r="T180" s="41">
        <f>D180+E180</f>
        <v>743250</v>
      </c>
      <c r="U180" s="7">
        <v>0</v>
      </c>
      <c r="V180" s="7">
        <v>0</v>
      </c>
      <c r="W180" s="7">
        <v>0</v>
      </c>
      <c r="X180" s="7">
        <v>0</v>
      </c>
      <c r="Y180" s="7">
        <v>0</v>
      </c>
      <c r="Z180" s="7">
        <v>0</v>
      </c>
      <c r="AA180" s="7">
        <v>0</v>
      </c>
      <c r="AB180" s="7">
        <v>0</v>
      </c>
      <c r="AC180" s="7">
        <v>0</v>
      </c>
      <c r="AD180" s="7">
        <v>0</v>
      </c>
      <c r="AE180" s="7">
        <v>0</v>
      </c>
      <c r="AF180" s="7">
        <v>0</v>
      </c>
      <c r="AG180" s="7">
        <v>0</v>
      </c>
      <c r="AH180" s="7">
        <v>0</v>
      </c>
      <c r="AI180" s="7">
        <v>0</v>
      </c>
      <c r="AK180" s="19">
        <f>+F180+G180+J180+M180+K180+N180+O180+P180+Q180+R180</f>
        <v>1275831</v>
      </c>
      <c r="AL180" s="18">
        <f>+D180+E180+U180+V180+H180+L180+I180+S180+X180+Y180+Z180+AA180+AB180+AC180+AD180+AE180+AF180+AG180</f>
        <v>1275831</v>
      </c>
      <c r="AM180" s="20">
        <f t="shared" si="2"/>
        <v>0</v>
      </c>
      <c r="AN180" s="23"/>
    </row>
    <row r="181" spans="1:40" ht="14.25">
      <c r="A181" s="113">
        <v>3862</v>
      </c>
      <c r="B181" s="13">
        <v>3862</v>
      </c>
      <c r="C181" s="100" t="s">
        <v>253</v>
      </c>
      <c r="D181" s="7">
        <v>0</v>
      </c>
      <c r="E181" s="7">
        <v>8149</v>
      </c>
      <c r="F181" s="42">
        <f>+D181+E181+H181-J181+L181-M181-N181-O181-P181-Q181-R181+U181+V181+S181+X181+Z181+AF181+AD181+AA181+AG181+AC181</f>
        <v>945131.75</v>
      </c>
      <c r="G181" s="42">
        <f>I181-K181+Y181+AB181</f>
        <v>0</v>
      </c>
      <c r="H181" s="7">
        <v>1178849</v>
      </c>
      <c r="I181" s="7">
        <v>0</v>
      </c>
      <c r="J181" s="7">
        <v>235817</v>
      </c>
      <c r="K181" s="7">
        <v>0</v>
      </c>
      <c r="L181" s="7">
        <v>0</v>
      </c>
      <c r="M181" s="7">
        <v>0</v>
      </c>
      <c r="N181" s="7">
        <v>27296.75</v>
      </c>
      <c r="O181" s="7">
        <v>21475</v>
      </c>
      <c r="P181" s="7">
        <v>18528</v>
      </c>
      <c r="Q181" s="7">
        <v>0</v>
      </c>
      <c r="R181" s="7">
        <v>0</v>
      </c>
      <c r="S181" s="7">
        <v>0</v>
      </c>
      <c r="T181" s="41">
        <f>D181+E181</f>
        <v>8149</v>
      </c>
      <c r="U181" s="7">
        <v>0</v>
      </c>
      <c r="V181" s="7">
        <v>0</v>
      </c>
      <c r="W181" s="7">
        <v>2099.75</v>
      </c>
      <c r="X181" s="7">
        <v>15134</v>
      </c>
      <c r="Y181" s="7">
        <v>0</v>
      </c>
      <c r="Z181" s="7">
        <v>0</v>
      </c>
      <c r="AA181" s="7">
        <v>0</v>
      </c>
      <c r="AB181" s="7">
        <v>0</v>
      </c>
      <c r="AC181" s="7">
        <v>0</v>
      </c>
      <c r="AD181" s="7">
        <v>0</v>
      </c>
      <c r="AE181" s="7">
        <v>0</v>
      </c>
      <c r="AF181" s="7">
        <v>0</v>
      </c>
      <c r="AG181" s="7">
        <v>46116.5</v>
      </c>
      <c r="AH181" s="7">
        <v>0</v>
      </c>
      <c r="AI181" s="7">
        <v>0</v>
      </c>
      <c r="AK181" s="19">
        <f>+F181+G181+J181+M181+K181+N181+O181+P181+Q181+R181</f>
        <v>1248248.5</v>
      </c>
      <c r="AL181" s="18">
        <f>+D181+E181+U181+V181+H181+L181+I181+S181+X181+Y181+Z181+AA181+AB181+AC181+AD181+AE181+AF181+AG181</f>
        <v>1248248.5</v>
      </c>
      <c r="AM181" s="20">
        <f t="shared" si="2"/>
        <v>0</v>
      </c>
      <c r="AN181" s="23"/>
    </row>
    <row r="182" spans="1:40" ht="14.25">
      <c r="A182" s="113">
        <v>2885</v>
      </c>
      <c r="B182" s="13">
        <v>2885</v>
      </c>
      <c r="C182" s="100" t="s">
        <v>193</v>
      </c>
      <c r="D182" s="7">
        <v>2153393</v>
      </c>
      <c r="E182" s="7">
        <v>0</v>
      </c>
      <c r="F182" s="42">
        <f>+D182+E182+H182-J182+L182-M182-N182-O182-P182-Q182-R182+U182+V182+S182+X182+Z182+AF182+AD182+AA182+AG182+AC182</f>
        <v>2267831.5</v>
      </c>
      <c r="G182" s="42">
        <f>I182-K182+Y182+AB182</f>
        <v>0</v>
      </c>
      <c r="H182" s="7">
        <v>2269549</v>
      </c>
      <c r="I182" s="7">
        <v>0</v>
      </c>
      <c r="J182" s="7">
        <v>1912017</v>
      </c>
      <c r="K182" s="7">
        <v>0</v>
      </c>
      <c r="L182" s="7">
        <v>13076</v>
      </c>
      <c r="M182" s="7">
        <v>0</v>
      </c>
      <c r="N182" s="7">
        <v>256169.5</v>
      </c>
      <c r="O182" s="7">
        <v>0</v>
      </c>
      <c r="P182" s="7">
        <v>0</v>
      </c>
      <c r="Q182" s="7">
        <v>0</v>
      </c>
      <c r="R182" s="7">
        <v>0</v>
      </c>
      <c r="S182" s="7">
        <v>0</v>
      </c>
      <c r="T182" s="41">
        <f>D182+E182</f>
        <v>2153393</v>
      </c>
      <c r="U182" s="7">
        <v>0</v>
      </c>
      <c r="V182" s="7">
        <v>0</v>
      </c>
      <c r="W182" s="7">
        <v>0</v>
      </c>
      <c r="X182" s="7">
        <v>0</v>
      </c>
      <c r="Y182" s="7">
        <v>0</v>
      </c>
      <c r="Z182" s="7">
        <v>0</v>
      </c>
      <c r="AA182" s="7">
        <v>0</v>
      </c>
      <c r="AB182" s="7">
        <v>0</v>
      </c>
      <c r="AC182" s="7">
        <v>0</v>
      </c>
      <c r="AD182" s="7">
        <v>0</v>
      </c>
      <c r="AE182" s="7">
        <v>0</v>
      </c>
      <c r="AF182" s="7">
        <v>0</v>
      </c>
      <c r="AG182" s="7">
        <v>0</v>
      </c>
      <c r="AH182" s="7">
        <v>0</v>
      </c>
      <c r="AI182" s="7">
        <v>0</v>
      </c>
      <c r="AK182" s="19">
        <f>+F182+G182+J182+M182+K182+N182+O182+P182+Q182+R182</f>
        <v>4436018</v>
      </c>
      <c r="AL182" s="18">
        <f>+D182+E182+U182+V182+H182+L182+I182+S182+X182+Y182+Z182+AA182+AB182+AC182+AD182+AE182+AF182+AG182</f>
        <v>4436018</v>
      </c>
      <c r="AM182" s="20">
        <f t="shared" si="2"/>
        <v>0</v>
      </c>
      <c r="AN182" s="23"/>
    </row>
    <row r="183" spans="1:40" ht="14.25">
      <c r="A183" s="113">
        <v>2884</v>
      </c>
      <c r="B183" s="13">
        <v>2884</v>
      </c>
      <c r="C183" s="100" t="s">
        <v>192</v>
      </c>
      <c r="D183" s="7">
        <v>597375</v>
      </c>
      <c r="E183" s="7">
        <v>0</v>
      </c>
      <c r="F183" s="42">
        <f>+D183+E183+H183-J183+L183-M183-N183-O183-P183-Q183-R183+U183+V183+S183+X183+Z183+AF183+AD183+AA183+AG183+AC183</f>
        <v>791422</v>
      </c>
      <c r="G183" s="42">
        <f>I183-K183+Y183+AB183</f>
        <v>0</v>
      </c>
      <c r="H183" s="7">
        <v>1246804</v>
      </c>
      <c r="I183" s="7">
        <v>0</v>
      </c>
      <c r="J183" s="7">
        <v>994382</v>
      </c>
      <c r="K183" s="7">
        <v>0</v>
      </c>
      <c r="L183" s="7">
        <v>4940</v>
      </c>
      <c r="M183" s="7">
        <v>0</v>
      </c>
      <c r="N183" s="7">
        <v>63315</v>
      </c>
      <c r="O183" s="7">
        <v>0</v>
      </c>
      <c r="P183" s="7">
        <v>0</v>
      </c>
      <c r="Q183" s="7">
        <v>0</v>
      </c>
      <c r="R183" s="7">
        <v>0</v>
      </c>
      <c r="S183" s="7">
        <v>0</v>
      </c>
      <c r="T183" s="41">
        <f>D183+E183</f>
        <v>597375</v>
      </c>
      <c r="U183" s="7">
        <v>0</v>
      </c>
      <c r="V183" s="7">
        <v>0</v>
      </c>
      <c r="W183" s="7">
        <v>0</v>
      </c>
      <c r="X183" s="7">
        <v>0</v>
      </c>
      <c r="Y183" s="7">
        <v>0</v>
      </c>
      <c r="Z183" s="7">
        <v>0</v>
      </c>
      <c r="AA183" s="7">
        <v>0</v>
      </c>
      <c r="AB183" s="7">
        <v>0</v>
      </c>
      <c r="AC183" s="7">
        <v>0</v>
      </c>
      <c r="AD183" s="7">
        <v>0</v>
      </c>
      <c r="AE183" s="7">
        <v>0</v>
      </c>
      <c r="AF183" s="7">
        <v>0</v>
      </c>
      <c r="AG183" s="7">
        <v>0</v>
      </c>
      <c r="AH183" s="7">
        <v>11489</v>
      </c>
      <c r="AI183" s="7">
        <v>0</v>
      </c>
      <c r="AK183" s="19">
        <f>+F183+G183+J183+M183+K183+N183+O183+P183+Q183+R183</f>
        <v>1849119</v>
      </c>
      <c r="AL183" s="18">
        <f>+D183+E183+U183+V183+H183+L183+I183+S183+X183+Y183+Z183+AA183+AB183+AC183+AD183+AE183+AF183+AG183</f>
        <v>1849119</v>
      </c>
      <c r="AM183" s="20">
        <f t="shared" si="2"/>
        <v>0</v>
      </c>
      <c r="AN183" s="23"/>
    </row>
    <row r="184" spans="1:40" ht="14.25">
      <c r="A184" s="113">
        <v>2891</v>
      </c>
      <c r="B184" s="13">
        <v>2891</v>
      </c>
      <c r="C184" s="100" t="s">
        <v>194</v>
      </c>
      <c r="D184" s="7">
        <v>12334</v>
      </c>
      <c r="E184" s="7">
        <v>25398</v>
      </c>
      <c r="F184" s="42">
        <f>+D184+E184+H184-J184+L184-M184-N184-O184-P184-Q184-R184+U184+V184+S184+X184+Z184+AF184+AD184+AA184+AG184+AC184</f>
        <v>9237</v>
      </c>
      <c r="G184" s="42">
        <f>I184-K184+Y184+AB184</f>
        <v>0</v>
      </c>
      <c r="H184" s="7">
        <v>360617</v>
      </c>
      <c r="I184" s="7">
        <v>0</v>
      </c>
      <c r="J184" s="7">
        <v>454554</v>
      </c>
      <c r="K184" s="7">
        <v>0</v>
      </c>
      <c r="L184" s="7">
        <v>0</v>
      </c>
      <c r="M184" s="7">
        <v>0</v>
      </c>
      <c r="N184" s="7">
        <v>0</v>
      </c>
      <c r="O184" s="7">
        <v>0</v>
      </c>
      <c r="P184" s="7">
        <v>0</v>
      </c>
      <c r="Q184" s="7">
        <v>0</v>
      </c>
      <c r="R184" s="7">
        <v>0</v>
      </c>
      <c r="S184" s="7">
        <v>15227</v>
      </c>
      <c r="T184" s="41">
        <f>D184+E184</f>
        <v>37732</v>
      </c>
      <c r="U184" s="7">
        <v>0</v>
      </c>
      <c r="V184" s="7">
        <v>0</v>
      </c>
      <c r="W184" s="7">
        <v>9237</v>
      </c>
      <c r="X184" s="7">
        <v>23660</v>
      </c>
      <c r="Y184" s="7">
        <v>0</v>
      </c>
      <c r="Z184" s="7">
        <v>0</v>
      </c>
      <c r="AA184" s="7">
        <v>0</v>
      </c>
      <c r="AB184" s="7">
        <v>0</v>
      </c>
      <c r="AC184" s="7">
        <v>0</v>
      </c>
      <c r="AD184" s="7">
        <v>15152</v>
      </c>
      <c r="AE184" s="7">
        <v>0</v>
      </c>
      <c r="AF184" s="7">
        <v>11403</v>
      </c>
      <c r="AG184" s="7">
        <v>0</v>
      </c>
      <c r="AH184" s="7">
        <v>0</v>
      </c>
      <c r="AI184" s="7">
        <v>0</v>
      </c>
      <c r="AK184" s="19">
        <f>+F184+G184+J184+M184+K184+N184+O184+P184+Q184+R184</f>
        <v>463791</v>
      </c>
      <c r="AL184" s="18">
        <f>+D184+E184+U184+V184+H184+L184+I184+S184+X184+Y184+Z184+AA184+AB184+AC184+AD184+AE184+AF184+AG184</f>
        <v>463791</v>
      </c>
      <c r="AM184" s="20">
        <f t="shared" si="2"/>
        <v>0</v>
      </c>
      <c r="AN184" s="23"/>
    </row>
    <row r="185" spans="1:40" ht="14.25">
      <c r="A185" s="113">
        <v>2898</v>
      </c>
      <c r="B185" s="13">
        <v>2898</v>
      </c>
      <c r="C185" s="100" t="s">
        <v>195</v>
      </c>
      <c r="D185" s="7">
        <v>3258551</v>
      </c>
      <c r="E185" s="7">
        <v>0</v>
      </c>
      <c r="F185" s="42">
        <f>+D185+E185+H185-J185+L185-M185-N185-O185-P185-Q185-R185+U185+V185+S185+X185+Z185+AF185+AD185+AA185+AG185+AC185</f>
        <v>3068628.6</v>
      </c>
      <c r="G185" s="42">
        <f>I185-K185+Y185+AB185</f>
        <v>0</v>
      </c>
      <c r="H185" s="7">
        <v>857146</v>
      </c>
      <c r="I185" s="7">
        <v>0</v>
      </c>
      <c r="J185" s="7">
        <v>864486</v>
      </c>
      <c r="K185" s="7">
        <v>0</v>
      </c>
      <c r="L185" s="7">
        <v>0</v>
      </c>
      <c r="M185" s="7">
        <v>0</v>
      </c>
      <c r="N185" s="7">
        <v>177024</v>
      </c>
      <c r="O185" s="7">
        <v>0</v>
      </c>
      <c r="P185" s="7">
        <v>5558.4</v>
      </c>
      <c r="Q185" s="7">
        <v>0</v>
      </c>
      <c r="R185" s="7">
        <v>0</v>
      </c>
      <c r="S185" s="7">
        <v>0</v>
      </c>
      <c r="T185" s="41">
        <f>D185+E185</f>
        <v>3258551</v>
      </c>
      <c r="U185" s="7">
        <v>0</v>
      </c>
      <c r="V185" s="7">
        <v>0</v>
      </c>
      <c r="W185" s="7">
        <v>0</v>
      </c>
      <c r="X185" s="7">
        <v>0</v>
      </c>
      <c r="Y185" s="7">
        <v>0</v>
      </c>
      <c r="Z185" s="7">
        <v>0</v>
      </c>
      <c r="AA185" s="7">
        <v>0</v>
      </c>
      <c r="AB185" s="7">
        <v>0</v>
      </c>
      <c r="AC185" s="7">
        <v>0</v>
      </c>
      <c r="AD185" s="7">
        <v>0</v>
      </c>
      <c r="AE185" s="7">
        <v>0</v>
      </c>
      <c r="AF185" s="7">
        <v>0</v>
      </c>
      <c r="AG185" s="7">
        <v>0</v>
      </c>
      <c r="AH185" s="7">
        <v>0</v>
      </c>
      <c r="AI185" s="7">
        <v>0</v>
      </c>
      <c r="AK185" s="19">
        <f>+F185+G185+J185+M185+K185+N185+O185+P185+Q185+R185</f>
        <v>4115697</v>
      </c>
      <c r="AL185" s="18">
        <f>+D185+E185+U185+V185+H185+L185+I185+S185+X185+Y185+Z185+AA185+AB185+AC185+AD185+AE185+AF185+AG185</f>
        <v>4115697</v>
      </c>
      <c r="AM185" s="20">
        <f t="shared" si="2"/>
        <v>0</v>
      </c>
      <c r="AN185" s="23"/>
    </row>
    <row r="186" spans="1:40" ht="14.25">
      <c r="A186" s="113">
        <v>3647</v>
      </c>
      <c r="B186" s="13">
        <v>3647</v>
      </c>
      <c r="C186" s="100" t="s">
        <v>240</v>
      </c>
      <c r="D186" s="7">
        <v>0</v>
      </c>
      <c r="E186" s="7">
        <v>5544</v>
      </c>
      <c r="F186" s="42">
        <f>+D186+E186+H186-J186+L186-M186-N186-O186-P186-Q186-R186+U186+V186+S186+X186+Z186+AF186+AD186+AA186+AG186+AC186</f>
        <v>125885.03</v>
      </c>
      <c r="G186" s="42">
        <f>I186-K186+Y186+AB186</f>
        <v>0</v>
      </c>
      <c r="H186" s="7">
        <v>390569</v>
      </c>
      <c r="I186" s="7">
        <v>0</v>
      </c>
      <c r="J186" s="7">
        <v>264785</v>
      </c>
      <c r="K186" s="7">
        <v>0</v>
      </c>
      <c r="L186" s="7">
        <v>0</v>
      </c>
      <c r="M186" s="7">
        <v>0</v>
      </c>
      <c r="N186" s="7">
        <v>18090</v>
      </c>
      <c r="O186" s="7">
        <v>0</v>
      </c>
      <c r="P186" s="7">
        <v>0</v>
      </c>
      <c r="Q186" s="7">
        <v>7598.97</v>
      </c>
      <c r="R186" s="7">
        <v>0</v>
      </c>
      <c r="S186" s="7">
        <v>0</v>
      </c>
      <c r="T186" s="41">
        <f>D186+E186</f>
        <v>5544</v>
      </c>
      <c r="U186" s="7">
        <v>0</v>
      </c>
      <c r="V186" s="7">
        <v>0</v>
      </c>
      <c r="W186" s="7">
        <v>101.02999999999975</v>
      </c>
      <c r="X186" s="7">
        <v>10298</v>
      </c>
      <c r="Y186" s="7">
        <v>0</v>
      </c>
      <c r="Z186" s="7">
        <v>0</v>
      </c>
      <c r="AA186" s="7">
        <v>0</v>
      </c>
      <c r="AB186" s="7">
        <v>0</v>
      </c>
      <c r="AC186" s="7">
        <v>0</v>
      </c>
      <c r="AD186" s="7">
        <v>9948</v>
      </c>
      <c r="AE186" s="7">
        <v>0</v>
      </c>
      <c r="AF186" s="7">
        <v>0</v>
      </c>
      <c r="AG186" s="7">
        <v>0</v>
      </c>
      <c r="AH186" s="7">
        <v>0</v>
      </c>
      <c r="AI186" s="7">
        <v>0</v>
      </c>
      <c r="AK186" s="19">
        <f>+F186+G186+J186+M186+K186+N186+O186+P186+Q186+R186</f>
        <v>416359</v>
      </c>
      <c r="AL186" s="18">
        <f>+D186+E186+U186+V186+H186+L186+I186+S186+X186+Y186+Z186+AA186+AB186+AC186+AD186+AE186+AF186+AG186</f>
        <v>416359</v>
      </c>
      <c r="AM186" s="20">
        <f t="shared" si="2"/>
        <v>0</v>
      </c>
      <c r="AN186" s="23"/>
    </row>
    <row r="187" spans="1:40" ht="14.25">
      <c r="A187" s="113">
        <v>2912</v>
      </c>
      <c r="B187" s="13">
        <v>2912</v>
      </c>
      <c r="C187" s="100" t="s">
        <v>196</v>
      </c>
      <c r="D187" s="7">
        <v>2771788</v>
      </c>
      <c r="E187" s="7">
        <v>0</v>
      </c>
      <c r="F187" s="42">
        <f>+D187+E187+H187-J187+L187-M187-N187-O187-P187-Q187-R187+U187+V187+S187+X187+Z187+AF187+AD187+AA187+AG187+AC187</f>
        <v>2744755</v>
      </c>
      <c r="G187" s="42">
        <f>I187-K187+Y187+AB187</f>
        <v>0</v>
      </c>
      <c r="H187" s="7">
        <v>473636</v>
      </c>
      <c r="I187" s="7">
        <v>0</v>
      </c>
      <c r="J187" s="7">
        <v>500669</v>
      </c>
      <c r="K187" s="7">
        <v>0</v>
      </c>
      <c r="L187" s="7">
        <v>0</v>
      </c>
      <c r="M187" s="7">
        <v>0</v>
      </c>
      <c r="N187" s="7">
        <v>0</v>
      </c>
      <c r="O187" s="7">
        <v>0</v>
      </c>
      <c r="P187" s="7">
        <v>0</v>
      </c>
      <c r="Q187" s="7">
        <v>0</v>
      </c>
      <c r="R187" s="7">
        <v>0</v>
      </c>
      <c r="S187" s="7">
        <v>0</v>
      </c>
      <c r="T187" s="41">
        <f>D187+E187</f>
        <v>2771788</v>
      </c>
      <c r="U187" s="7">
        <v>0</v>
      </c>
      <c r="V187" s="7">
        <v>0</v>
      </c>
      <c r="W187" s="7">
        <v>0</v>
      </c>
      <c r="X187" s="7">
        <v>0</v>
      </c>
      <c r="Y187" s="7">
        <v>0</v>
      </c>
      <c r="Z187" s="7">
        <v>0</v>
      </c>
      <c r="AA187" s="7">
        <v>0</v>
      </c>
      <c r="AB187" s="7">
        <v>0</v>
      </c>
      <c r="AC187" s="7">
        <v>0</v>
      </c>
      <c r="AD187" s="7">
        <v>0</v>
      </c>
      <c r="AE187" s="7">
        <v>0</v>
      </c>
      <c r="AF187" s="7">
        <v>0</v>
      </c>
      <c r="AG187" s="7">
        <v>0</v>
      </c>
      <c r="AH187" s="7">
        <v>0</v>
      </c>
      <c r="AI187" s="7">
        <v>0</v>
      </c>
      <c r="AK187" s="19">
        <f>+F187+G187+J187+M187+K187+N187+O187+P187+Q187+R187</f>
        <v>3245424</v>
      </c>
      <c r="AL187" s="18">
        <f>+D187+E187+U187+V187+H187+L187+I187+S187+X187+Y187+Z187+AA187+AB187+AC187+AD187+AE187+AF187+AG187</f>
        <v>3245424</v>
      </c>
      <c r="AM187" s="20">
        <f t="shared" si="2"/>
        <v>0</v>
      </c>
      <c r="AN187" s="23"/>
    </row>
    <row r="188" spans="1:40" ht="14.25">
      <c r="A188" s="113">
        <v>2940</v>
      </c>
      <c r="B188" s="13">
        <v>2940</v>
      </c>
      <c r="C188" s="100" t="s">
        <v>197</v>
      </c>
      <c r="D188" s="7">
        <v>581991</v>
      </c>
      <c r="E188" s="7">
        <v>0</v>
      </c>
      <c r="F188" s="42">
        <f>+D188+E188+H188-J188+L188-M188-N188-O188-P188-Q188-R188+U188+V188+S188+X188+Z188+AF188+AD188+AA188+AG188+AC188</f>
        <v>815573</v>
      </c>
      <c r="G188" s="42">
        <f>I188-K188+Y188+AB188</f>
        <v>0</v>
      </c>
      <c r="H188" s="7">
        <v>442804</v>
      </c>
      <c r="I188" s="7">
        <v>0</v>
      </c>
      <c r="J188" s="7">
        <v>209222</v>
      </c>
      <c r="K188" s="7">
        <v>0</v>
      </c>
      <c r="L188" s="7">
        <v>0</v>
      </c>
      <c r="M188" s="7">
        <v>0</v>
      </c>
      <c r="N188" s="7">
        <v>0</v>
      </c>
      <c r="O188" s="7">
        <v>0</v>
      </c>
      <c r="P188" s="7">
        <v>0</v>
      </c>
      <c r="Q188" s="7">
        <v>0</v>
      </c>
      <c r="R188" s="7">
        <v>0</v>
      </c>
      <c r="S188" s="7">
        <v>0</v>
      </c>
      <c r="T188" s="41">
        <f>D188+E188</f>
        <v>581991</v>
      </c>
      <c r="U188" s="7">
        <v>0</v>
      </c>
      <c r="V188" s="7">
        <v>0</v>
      </c>
      <c r="W188" s="7">
        <v>0</v>
      </c>
      <c r="X188" s="7">
        <v>0</v>
      </c>
      <c r="Y188" s="7">
        <v>0</v>
      </c>
      <c r="Z188" s="7">
        <v>0</v>
      </c>
      <c r="AA188" s="7">
        <v>0</v>
      </c>
      <c r="AB188" s="7">
        <v>0</v>
      </c>
      <c r="AC188" s="7">
        <v>0</v>
      </c>
      <c r="AD188" s="7">
        <v>0</v>
      </c>
      <c r="AE188" s="7">
        <v>0</v>
      </c>
      <c r="AF188" s="7">
        <v>0</v>
      </c>
      <c r="AG188" s="7">
        <v>0</v>
      </c>
      <c r="AH188" s="7">
        <v>0</v>
      </c>
      <c r="AI188" s="7">
        <v>0</v>
      </c>
      <c r="AK188" s="19">
        <f>+F188+G188+J188+M188+K188+N188+O188+P188+Q188+R188</f>
        <v>1024795</v>
      </c>
      <c r="AL188" s="18">
        <f>+D188+E188+U188+V188+H188+L188+I188+S188+X188+Y188+Z188+AA188+AB188+AC188+AD188+AE188+AF188+AG188</f>
        <v>1024795</v>
      </c>
      <c r="AM188" s="20">
        <f t="shared" si="2"/>
        <v>0</v>
      </c>
      <c r="AN188" s="23"/>
    </row>
    <row r="189" spans="1:40" ht="14.25">
      <c r="A189" s="113">
        <v>2961</v>
      </c>
      <c r="B189" s="13">
        <v>2961</v>
      </c>
      <c r="C189" s="100" t="s">
        <v>198</v>
      </c>
      <c r="D189" s="7">
        <v>1216172</v>
      </c>
      <c r="E189" s="7">
        <v>0</v>
      </c>
      <c r="F189" s="42">
        <f>+D189+E189+H189-J189+L189-M189-N189-O189-P189-Q189-R189+U189+V189+S189+X189+Z189+AF189+AD189+AA189+AG189+AC189</f>
        <v>1233386.5</v>
      </c>
      <c r="G189" s="42">
        <f>I189-K189+Y189+AB189</f>
        <v>0</v>
      </c>
      <c r="H189" s="7">
        <v>673818</v>
      </c>
      <c r="I189" s="7">
        <v>0</v>
      </c>
      <c r="J189" s="7">
        <v>602010</v>
      </c>
      <c r="K189" s="7">
        <v>0</v>
      </c>
      <c r="L189" s="7">
        <v>0</v>
      </c>
      <c r="M189" s="7">
        <v>0</v>
      </c>
      <c r="N189" s="7">
        <v>54593.5</v>
      </c>
      <c r="O189" s="7">
        <v>0</v>
      </c>
      <c r="P189" s="7">
        <v>0</v>
      </c>
      <c r="Q189" s="7">
        <v>0</v>
      </c>
      <c r="R189" s="7">
        <v>0</v>
      </c>
      <c r="S189" s="7">
        <v>0</v>
      </c>
      <c r="T189" s="41">
        <f>D189+E189</f>
        <v>1216172</v>
      </c>
      <c r="U189" s="7">
        <v>0</v>
      </c>
      <c r="V189" s="7">
        <v>0</v>
      </c>
      <c r="W189" s="7">
        <v>0</v>
      </c>
      <c r="X189" s="7">
        <v>0</v>
      </c>
      <c r="Y189" s="7">
        <v>0</v>
      </c>
      <c r="Z189" s="7">
        <v>0</v>
      </c>
      <c r="AA189" s="7">
        <v>0</v>
      </c>
      <c r="AB189" s="7">
        <v>0</v>
      </c>
      <c r="AC189" s="7">
        <v>0</v>
      </c>
      <c r="AD189" s="7">
        <v>0</v>
      </c>
      <c r="AE189" s="7">
        <v>0</v>
      </c>
      <c r="AF189" s="7">
        <v>0</v>
      </c>
      <c r="AG189" s="7">
        <v>0</v>
      </c>
      <c r="AH189" s="7">
        <v>0</v>
      </c>
      <c r="AI189" s="7">
        <v>0</v>
      </c>
      <c r="AK189" s="19">
        <f>+F189+G189+J189+M189+K189+N189+O189+P189+Q189+R189</f>
        <v>1889990</v>
      </c>
      <c r="AL189" s="18">
        <f>+D189+E189+U189+V189+H189+L189+I189+S189+X189+Y189+Z189+AA189+AB189+AC189+AD189+AE189+AF189+AG189</f>
        <v>1889990</v>
      </c>
      <c r="AM189" s="20">
        <f t="shared" si="2"/>
        <v>0</v>
      </c>
      <c r="AN189" s="23"/>
    </row>
    <row r="190" spans="1:40" ht="14.25">
      <c r="A190" s="113">
        <v>3087</v>
      </c>
      <c r="B190" s="13">
        <v>3087</v>
      </c>
      <c r="C190" s="100" t="s">
        <v>199</v>
      </c>
      <c r="D190" s="7">
        <v>0</v>
      </c>
      <c r="E190" s="7">
        <v>744</v>
      </c>
      <c r="F190" s="42">
        <f>+D190+E190+H190-J190+L190-M190-N190-O190-P190-Q190-R190+U190+V190+S190+X190+Z190+AF190+AD190+AA190+AG190+AC190</f>
        <v>-10920</v>
      </c>
      <c r="G190" s="42">
        <f>I190-K190+Y190+AB190</f>
        <v>10920</v>
      </c>
      <c r="H190" s="7">
        <v>345415</v>
      </c>
      <c r="I190" s="7">
        <v>0</v>
      </c>
      <c r="J190" s="7">
        <v>394176</v>
      </c>
      <c r="K190" s="7">
        <v>0</v>
      </c>
      <c r="L190" s="7">
        <v>0</v>
      </c>
      <c r="M190" s="7">
        <v>0</v>
      </c>
      <c r="N190" s="7">
        <v>25197</v>
      </c>
      <c r="O190" s="7">
        <v>0</v>
      </c>
      <c r="P190" s="7">
        <v>0</v>
      </c>
      <c r="Q190" s="7">
        <v>0</v>
      </c>
      <c r="R190" s="7">
        <v>0</v>
      </c>
      <c r="S190" s="7">
        <v>0</v>
      </c>
      <c r="T190" s="41">
        <f>D190+E190</f>
        <v>744</v>
      </c>
      <c r="U190" s="7">
        <v>0</v>
      </c>
      <c r="V190" s="7">
        <v>0</v>
      </c>
      <c r="W190" s="7">
        <v>0</v>
      </c>
      <c r="X190" s="7">
        <v>1383</v>
      </c>
      <c r="Y190" s="7">
        <v>10920</v>
      </c>
      <c r="Z190" s="7">
        <v>0</v>
      </c>
      <c r="AA190" s="7">
        <v>0</v>
      </c>
      <c r="AB190" s="7">
        <v>0</v>
      </c>
      <c r="AC190" s="7">
        <v>0</v>
      </c>
      <c r="AD190" s="7">
        <v>0</v>
      </c>
      <c r="AE190" s="7">
        <v>0</v>
      </c>
      <c r="AF190" s="7">
        <v>0</v>
      </c>
      <c r="AG190" s="7">
        <v>60911</v>
      </c>
      <c r="AH190" s="7">
        <v>0</v>
      </c>
      <c r="AI190" s="7">
        <v>0</v>
      </c>
      <c r="AK190" s="19">
        <f>+F190+G190+J190+M190+K190+N190+O190+P190+Q190+R190</f>
        <v>419373</v>
      </c>
      <c r="AL190" s="18">
        <f>+D190+E190+U190+V190+H190+L190+I190+S190+X190+Y190+Z190+AA190+AB190+AC190+AD190+AE190+AF190+AG190</f>
        <v>419373</v>
      </c>
      <c r="AM190" s="20">
        <f t="shared" si="2"/>
        <v>0</v>
      </c>
      <c r="AN190" s="23"/>
    </row>
    <row r="191" spans="1:40" ht="14.25">
      <c r="A191" s="113">
        <v>3094</v>
      </c>
      <c r="B191" s="13">
        <v>3094</v>
      </c>
      <c r="C191" s="100" t="s">
        <v>200</v>
      </c>
      <c r="D191" s="7">
        <v>0</v>
      </c>
      <c r="E191" s="7">
        <v>173</v>
      </c>
      <c r="F191" s="42">
        <f>+D191+E191+H191-J191+L191-M191-N191-O191-P191-Q191-R191+U191+V191+S191+X191+Z191+AF191+AD191+AA191+AG191+AC191</f>
        <v>467314.19</v>
      </c>
      <c r="G191" s="42">
        <f>I191-K191+Y191+AB191</f>
        <v>9995.81</v>
      </c>
      <c r="H191" s="7">
        <v>603804</v>
      </c>
      <c r="I191" s="7">
        <v>0</v>
      </c>
      <c r="J191" s="7">
        <v>126494</v>
      </c>
      <c r="K191" s="7">
        <v>0</v>
      </c>
      <c r="L191" s="7">
        <v>0</v>
      </c>
      <c r="M191" s="7">
        <v>0</v>
      </c>
      <c r="N191" s="7">
        <v>0</v>
      </c>
      <c r="O191" s="7">
        <v>0</v>
      </c>
      <c r="P191" s="7">
        <v>0</v>
      </c>
      <c r="Q191" s="7">
        <v>0</v>
      </c>
      <c r="R191" s="7">
        <v>16149</v>
      </c>
      <c r="S191" s="7">
        <v>0</v>
      </c>
      <c r="T191" s="41">
        <f>D191+E191</f>
        <v>173</v>
      </c>
      <c r="U191" s="7">
        <v>0</v>
      </c>
      <c r="V191" s="7">
        <v>0</v>
      </c>
      <c r="W191" s="7">
        <v>0</v>
      </c>
      <c r="X191" s="7">
        <v>0</v>
      </c>
      <c r="Y191" s="7">
        <v>9995.81</v>
      </c>
      <c r="Z191" s="7">
        <v>361.41</v>
      </c>
      <c r="AA191" s="7">
        <v>5618.78</v>
      </c>
      <c r="AB191" s="7">
        <v>0</v>
      </c>
      <c r="AC191" s="7">
        <v>0</v>
      </c>
      <c r="AD191" s="7">
        <v>0</v>
      </c>
      <c r="AE191" s="7">
        <v>0</v>
      </c>
      <c r="AF191" s="7">
        <v>0</v>
      </c>
      <c r="AG191" s="7">
        <v>0</v>
      </c>
      <c r="AH191" s="7">
        <v>0</v>
      </c>
      <c r="AI191" s="7">
        <v>0</v>
      </c>
      <c r="AK191" s="19">
        <f>+F191+G191+J191+M191+K191+N191+O191+P191+Q191+R191</f>
        <v>619953</v>
      </c>
      <c r="AL191" s="18">
        <f>+D191+E191+U191+V191+H191+L191+I191+S191+X191+Y191+Z191+AA191+AB191+AC191+AD191+AE191+AF191+AG191</f>
        <v>619953.0000000001</v>
      </c>
      <c r="AM191" s="20">
        <f t="shared" si="2"/>
        <v>0</v>
      </c>
      <c r="AN191" s="23"/>
    </row>
    <row r="192" spans="1:40" ht="14.25">
      <c r="A192" s="113">
        <v>3129</v>
      </c>
      <c r="B192" s="13">
        <v>3129</v>
      </c>
      <c r="C192" s="100" t="s">
        <v>202</v>
      </c>
      <c r="D192" s="7">
        <v>3590798</v>
      </c>
      <c r="E192" s="7">
        <v>0</v>
      </c>
      <c r="F192" s="42">
        <f>+D192+E192+H192-J192+L192-M192-N192-O192-P192-Q192-R192+U192+V192+S192+X192+Z192+AF192+AD192+AA192+AG192+AC192</f>
        <v>6088484.5</v>
      </c>
      <c r="G192" s="42">
        <f>I192-K192+Y192+AB192</f>
        <v>0</v>
      </c>
      <c r="H192" s="7">
        <v>4449911</v>
      </c>
      <c r="I192" s="7">
        <v>0</v>
      </c>
      <c r="J192" s="7">
        <v>1273058</v>
      </c>
      <c r="K192" s="7">
        <v>0</v>
      </c>
      <c r="L192" s="7">
        <v>0</v>
      </c>
      <c r="M192" s="7">
        <v>0</v>
      </c>
      <c r="N192" s="7">
        <v>639938.5</v>
      </c>
      <c r="O192" s="7">
        <v>39228</v>
      </c>
      <c r="P192" s="7">
        <v>0</v>
      </c>
      <c r="Q192" s="7">
        <v>0</v>
      </c>
      <c r="R192" s="7">
        <v>0</v>
      </c>
      <c r="S192" s="7">
        <v>0</v>
      </c>
      <c r="T192" s="41">
        <f>D192+E192</f>
        <v>3590798</v>
      </c>
      <c r="U192" s="7">
        <v>0</v>
      </c>
      <c r="V192" s="7">
        <v>0</v>
      </c>
      <c r="W192" s="7">
        <v>0</v>
      </c>
      <c r="X192" s="7">
        <v>0</v>
      </c>
      <c r="Y192" s="7">
        <v>0</v>
      </c>
      <c r="Z192" s="7">
        <v>0</v>
      </c>
      <c r="AA192" s="7">
        <v>0</v>
      </c>
      <c r="AB192" s="7">
        <v>0</v>
      </c>
      <c r="AC192" s="7">
        <v>0</v>
      </c>
      <c r="AD192" s="7">
        <v>0</v>
      </c>
      <c r="AE192" s="7">
        <v>0</v>
      </c>
      <c r="AF192" s="7">
        <v>0</v>
      </c>
      <c r="AG192" s="7">
        <v>0</v>
      </c>
      <c r="AH192" s="7">
        <v>0</v>
      </c>
      <c r="AI192" s="7">
        <v>0</v>
      </c>
      <c r="AK192" s="19">
        <f>+F192+G192+J192+M192+K192+N192+O192+P192+Q192+R192</f>
        <v>8040709</v>
      </c>
      <c r="AL192" s="18">
        <f>+D192+E192+U192+V192+H192+L192+I192+S192+X192+Y192+Z192+AA192+AB192+AC192+AD192+AE192+AF192+AG192</f>
        <v>8040709</v>
      </c>
      <c r="AM192" s="20">
        <f t="shared" si="2"/>
        <v>0</v>
      </c>
      <c r="AN192" s="23"/>
    </row>
    <row r="193" spans="1:40" ht="14.25">
      <c r="A193" s="113">
        <v>3150</v>
      </c>
      <c r="B193" s="13">
        <v>3150</v>
      </c>
      <c r="C193" s="100" t="s">
        <v>203</v>
      </c>
      <c r="D193" s="7">
        <v>1906246</v>
      </c>
      <c r="E193" s="7">
        <v>0</v>
      </c>
      <c r="F193" s="42">
        <f>+D193+E193+H193-J193+L193-M193-N193-O193-P193-Q193-R193+U193+V193+S193+X193+Z193+AF193+AD193+AA193+AG193+AC193</f>
        <v>1978615.6</v>
      </c>
      <c r="G193" s="42">
        <f>I193-K193+Y193+AB193</f>
        <v>0</v>
      </c>
      <c r="H193" s="7">
        <v>852143</v>
      </c>
      <c r="I193" s="7">
        <v>0</v>
      </c>
      <c r="J193" s="7">
        <v>711264</v>
      </c>
      <c r="K193" s="7">
        <v>0</v>
      </c>
      <c r="L193" s="7">
        <v>0</v>
      </c>
      <c r="M193" s="7">
        <v>0</v>
      </c>
      <c r="N193" s="7">
        <v>55433.4</v>
      </c>
      <c r="O193" s="7">
        <v>13076</v>
      </c>
      <c r="P193" s="7">
        <v>0</v>
      </c>
      <c r="Q193" s="7">
        <v>0</v>
      </c>
      <c r="R193" s="7">
        <v>0</v>
      </c>
      <c r="S193" s="7">
        <v>0</v>
      </c>
      <c r="T193" s="41">
        <f>D193+E193</f>
        <v>1906246</v>
      </c>
      <c r="U193" s="7">
        <v>0</v>
      </c>
      <c r="V193" s="7">
        <v>0</v>
      </c>
      <c r="W193" s="7">
        <v>0</v>
      </c>
      <c r="X193" s="7">
        <v>0</v>
      </c>
      <c r="Y193" s="7">
        <v>0</v>
      </c>
      <c r="Z193" s="7">
        <v>0</v>
      </c>
      <c r="AA193" s="7">
        <v>0</v>
      </c>
      <c r="AB193" s="7">
        <v>0</v>
      </c>
      <c r="AC193" s="7">
        <v>0</v>
      </c>
      <c r="AD193" s="7">
        <v>0</v>
      </c>
      <c r="AE193" s="7">
        <v>0</v>
      </c>
      <c r="AF193" s="7">
        <v>0</v>
      </c>
      <c r="AG193" s="7">
        <v>0</v>
      </c>
      <c r="AH193" s="7">
        <v>0</v>
      </c>
      <c r="AI193" s="7">
        <v>0</v>
      </c>
      <c r="AK193" s="19">
        <f>+F193+G193+J193+M193+K193+N193+O193+P193+Q193+R193</f>
        <v>2758389</v>
      </c>
      <c r="AL193" s="18">
        <f>+D193+E193+U193+V193+H193+L193+I193+S193+X193+Y193+Z193+AA193+AB193+AC193+AD193+AE193+AF193+AG193</f>
        <v>2758389</v>
      </c>
      <c r="AM193" s="20">
        <f t="shared" si="2"/>
        <v>0</v>
      </c>
      <c r="AN193" s="23"/>
    </row>
    <row r="194" spans="1:40" ht="14.25">
      <c r="A194" s="113">
        <v>3171</v>
      </c>
      <c r="B194" s="13">
        <v>3171</v>
      </c>
      <c r="C194" s="100" t="s">
        <v>204</v>
      </c>
      <c r="D194" s="7">
        <v>2979397</v>
      </c>
      <c r="E194" s="7">
        <v>0</v>
      </c>
      <c r="F194" s="42">
        <f>+D194+E194+H194-J194+L194-M194-N194-O194-P194-Q194-R194+U194+V194+S194+X194+Z194+AF194+AD194+AA194+AG194+AC194</f>
        <v>2733184.53</v>
      </c>
      <c r="G194" s="42">
        <f>I194-K194+Y194+AB194</f>
        <v>30000</v>
      </c>
      <c r="H194" s="7">
        <v>1176492</v>
      </c>
      <c r="I194" s="7">
        <v>30000</v>
      </c>
      <c r="J194" s="7">
        <v>1070290</v>
      </c>
      <c r="K194" s="7">
        <v>0</v>
      </c>
      <c r="L194" s="7">
        <v>0</v>
      </c>
      <c r="M194" s="7">
        <v>8224</v>
      </c>
      <c r="N194" s="7">
        <v>310439.5</v>
      </c>
      <c r="O194" s="7">
        <v>26152</v>
      </c>
      <c r="P194" s="7">
        <v>0</v>
      </c>
      <c r="Q194" s="7">
        <v>7598.97</v>
      </c>
      <c r="R194" s="7">
        <v>0</v>
      </c>
      <c r="S194" s="7">
        <v>0</v>
      </c>
      <c r="T194" s="41">
        <f>D194+E194</f>
        <v>2979397</v>
      </c>
      <c r="U194" s="7">
        <v>0</v>
      </c>
      <c r="V194" s="7">
        <v>0</v>
      </c>
      <c r="W194" s="7">
        <v>0</v>
      </c>
      <c r="X194" s="7">
        <v>0</v>
      </c>
      <c r="Y194" s="7">
        <v>0</v>
      </c>
      <c r="Z194" s="7">
        <v>0</v>
      </c>
      <c r="AA194" s="7">
        <v>0</v>
      </c>
      <c r="AB194" s="7">
        <v>0</v>
      </c>
      <c r="AC194" s="7">
        <v>0</v>
      </c>
      <c r="AD194" s="7">
        <v>0</v>
      </c>
      <c r="AE194" s="7">
        <v>0</v>
      </c>
      <c r="AF194" s="7">
        <v>0</v>
      </c>
      <c r="AG194" s="7">
        <v>0</v>
      </c>
      <c r="AH194" s="7">
        <v>0</v>
      </c>
      <c r="AI194" s="7">
        <v>0</v>
      </c>
      <c r="AK194" s="19">
        <f>+F194+G194+J194+M194+K194+N194+O194+P194+Q194+R194</f>
        <v>4185889</v>
      </c>
      <c r="AL194" s="18">
        <f>+D194+E194+U194+V194+H194+L194+I194+S194+X194+Y194+Z194+AA194+AB194+AC194+AD194+AE194+AF194+AG194</f>
        <v>4185889</v>
      </c>
      <c r="AM194" s="20">
        <f t="shared" si="2"/>
        <v>0</v>
      </c>
      <c r="AN194" s="23"/>
    </row>
    <row r="195" spans="1:40" ht="14.25">
      <c r="A195" s="113">
        <v>3206</v>
      </c>
      <c r="B195" s="13">
        <v>3206</v>
      </c>
      <c r="C195" s="100" t="s">
        <v>205</v>
      </c>
      <c r="D195" s="7">
        <v>1557685</v>
      </c>
      <c r="E195" s="7">
        <v>0</v>
      </c>
      <c r="F195" s="42">
        <f>+D195+E195+H195-J195+L195-M195-N195-O195-P195-Q195-R195+U195+V195+S195+X195+Z195+AF195+AD195+AA195+AG195+AC195</f>
        <v>1345801</v>
      </c>
      <c r="G195" s="42">
        <f>I195-K195+Y195+AB195</f>
        <v>0</v>
      </c>
      <c r="H195" s="7">
        <v>398035</v>
      </c>
      <c r="I195" s="7">
        <v>0</v>
      </c>
      <c r="J195" s="7">
        <v>515592</v>
      </c>
      <c r="K195" s="7">
        <v>0</v>
      </c>
      <c r="L195" s="7">
        <v>0</v>
      </c>
      <c r="M195" s="7">
        <v>0</v>
      </c>
      <c r="N195" s="7">
        <v>94327</v>
      </c>
      <c r="O195" s="7">
        <v>0</v>
      </c>
      <c r="P195" s="7">
        <v>0</v>
      </c>
      <c r="Q195" s="7">
        <v>0</v>
      </c>
      <c r="R195" s="7">
        <v>0</v>
      </c>
      <c r="S195" s="7">
        <v>0</v>
      </c>
      <c r="T195" s="41">
        <f>D195+E195</f>
        <v>1557685</v>
      </c>
      <c r="U195" s="7">
        <v>0</v>
      </c>
      <c r="V195" s="7">
        <v>0</v>
      </c>
      <c r="W195" s="7">
        <v>0</v>
      </c>
      <c r="X195" s="7">
        <v>0</v>
      </c>
      <c r="Y195" s="7">
        <v>0</v>
      </c>
      <c r="Z195" s="7">
        <v>0</v>
      </c>
      <c r="AA195" s="7">
        <v>0</v>
      </c>
      <c r="AB195" s="7">
        <v>0</v>
      </c>
      <c r="AC195" s="7">
        <v>0</v>
      </c>
      <c r="AD195" s="7">
        <v>0</v>
      </c>
      <c r="AE195" s="7">
        <v>0</v>
      </c>
      <c r="AF195" s="7">
        <v>0</v>
      </c>
      <c r="AG195" s="7">
        <v>0</v>
      </c>
      <c r="AH195" s="7">
        <v>0</v>
      </c>
      <c r="AI195" s="7">
        <v>0</v>
      </c>
      <c r="AK195" s="19">
        <f>+F195+G195+J195+M195+K195+N195+O195+P195+Q195+R195</f>
        <v>1955720</v>
      </c>
      <c r="AL195" s="18">
        <f>+D195+E195+U195+V195+H195+L195+I195+S195+X195+Y195+Z195+AA195+AB195+AC195+AD195+AE195+AF195+AG195</f>
        <v>1955720</v>
      </c>
      <c r="AM195" s="20">
        <f aca="true" t="shared" si="3" ref="AM195:AM258">AK195-AL195</f>
        <v>0</v>
      </c>
      <c r="AN195" s="23"/>
    </row>
    <row r="196" spans="1:40" ht="14.25">
      <c r="A196" s="113">
        <v>3213</v>
      </c>
      <c r="B196" s="13">
        <v>3213</v>
      </c>
      <c r="C196" s="100" t="s">
        <v>206</v>
      </c>
      <c r="D196" s="7">
        <v>1019273</v>
      </c>
      <c r="E196" s="7">
        <v>0</v>
      </c>
      <c r="F196" s="42">
        <f>+D196+E196+H196-J196+L196-M196-N196-O196-P196-Q196-R196+U196+V196+S196+X196+Z196+AF196+AD196+AA196+AG196+AC196</f>
        <v>482170</v>
      </c>
      <c r="G196" s="42">
        <f>I196-K196+Y196+AB196</f>
        <v>0</v>
      </c>
      <c r="H196" s="7">
        <v>614120</v>
      </c>
      <c r="I196" s="7">
        <v>0</v>
      </c>
      <c r="J196" s="7">
        <v>1124361</v>
      </c>
      <c r="K196" s="7">
        <v>0</v>
      </c>
      <c r="L196" s="7">
        <v>0</v>
      </c>
      <c r="M196" s="7">
        <v>0</v>
      </c>
      <c r="N196" s="7">
        <v>16798</v>
      </c>
      <c r="O196" s="7">
        <v>0</v>
      </c>
      <c r="P196" s="7">
        <v>0</v>
      </c>
      <c r="Q196" s="7">
        <v>0</v>
      </c>
      <c r="R196" s="7">
        <v>10064</v>
      </c>
      <c r="S196" s="7">
        <v>0</v>
      </c>
      <c r="T196" s="41">
        <f>D196+E196</f>
        <v>1019273</v>
      </c>
      <c r="U196" s="7">
        <v>0</v>
      </c>
      <c r="V196" s="7">
        <v>0</v>
      </c>
      <c r="W196" s="7">
        <v>0</v>
      </c>
      <c r="X196" s="7">
        <v>0</v>
      </c>
      <c r="Y196" s="7">
        <v>0</v>
      </c>
      <c r="Z196" s="7">
        <v>0</v>
      </c>
      <c r="AA196" s="7">
        <v>0</v>
      </c>
      <c r="AB196" s="7">
        <v>0</v>
      </c>
      <c r="AC196" s="7">
        <v>0</v>
      </c>
      <c r="AD196" s="7">
        <v>0</v>
      </c>
      <c r="AE196" s="7">
        <v>0</v>
      </c>
      <c r="AF196" s="7">
        <v>0</v>
      </c>
      <c r="AG196" s="7">
        <v>0</v>
      </c>
      <c r="AH196" s="7">
        <v>0</v>
      </c>
      <c r="AI196" s="7">
        <v>0</v>
      </c>
      <c r="AK196" s="19">
        <f>+F196+G196+J196+M196+K196+N196+O196+P196+Q196+R196</f>
        <v>1633393</v>
      </c>
      <c r="AL196" s="18">
        <f>+D196+E196+U196+V196+H196+L196+I196+S196+X196+Y196+Z196+AA196+AB196+AC196+AD196+AE196+AF196+AG196</f>
        <v>1633393</v>
      </c>
      <c r="AM196" s="20">
        <f t="shared" si="3"/>
        <v>0</v>
      </c>
      <c r="AN196" s="23"/>
    </row>
    <row r="197" spans="1:40" ht="14.25">
      <c r="A197" s="113">
        <v>3220</v>
      </c>
      <c r="B197" s="13">
        <v>3220</v>
      </c>
      <c r="C197" s="100" t="s">
        <v>207</v>
      </c>
      <c r="D197" s="7">
        <v>4298011</v>
      </c>
      <c r="E197" s="7">
        <v>0</v>
      </c>
      <c r="F197" s="42">
        <f>+D197+E197+H197-J197+L197-M197-N197-O197-P197-Q197-R197+U197+V197+S197+X197+Z197+AF197+AD197+AA197+AG197+AC197</f>
        <v>5521139.5</v>
      </c>
      <c r="G197" s="42">
        <f>I197-K197+Y197+AB197</f>
        <v>0</v>
      </c>
      <c r="H197" s="7">
        <v>2130455</v>
      </c>
      <c r="I197" s="7">
        <v>0</v>
      </c>
      <c r="J197" s="7">
        <v>534091</v>
      </c>
      <c r="K197" s="7">
        <v>0</v>
      </c>
      <c r="L197" s="7">
        <v>0</v>
      </c>
      <c r="M197" s="7">
        <v>13076</v>
      </c>
      <c r="N197" s="7">
        <v>340159.5</v>
      </c>
      <c r="O197" s="7">
        <v>0</v>
      </c>
      <c r="P197" s="7">
        <v>0</v>
      </c>
      <c r="Q197" s="7">
        <v>0</v>
      </c>
      <c r="R197" s="7">
        <v>20000</v>
      </c>
      <c r="S197" s="7">
        <v>0</v>
      </c>
      <c r="T197" s="41">
        <f>D197+E197</f>
        <v>4298011</v>
      </c>
      <c r="U197" s="7">
        <v>0</v>
      </c>
      <c r="V197" s="7">
        <v>0</v>
      </c>
      <c r="W197" s="7">
        <v>0</v>
      </c>
      <c r="X197" s="7">
        <v>0</v>
      </c>
      <c r="Y197" s="7">
        <v>0</v>
      </c>
      <c r="Z197" s="7">
        <v>0</v>
      </c>
      <c r="AA197" s="7">
        <v>0</v>
      </c>
      <c r="AB197" s="7">
        <v>0</v>
      </c>
      <c r="AC197" s="7">
        <v>0</v>
      </c>
      <c r="AD197" s="7">
        <v>0</v>
      </c>
      <c r="AE197" s="7">
        <v>0</v>
      </c>
      <c r="AF197" s="7">
        <v>0</v>
      </c>
      <c r="AG197" s="7">
        <v>0</v>
      </c>
      <c r="AH197" s="7">
        <v>0</v>
      </c>
      <c r="AI197" s="7">
        <v>0</v>
      </c>
      <c r="AK197" s="19">
        <f>+F197+G197+J197+M197+K197+N197+O197+P197+Q197+R197</f>
        <v>6428466</v>
      </c>
      <c r="AL197" s="18">
        <f>+D197+E197+U197+V197+H197+L197+I197+S197+X197+Y197+Z197+AA197+AB197+AC197+AD197+AE197+AF197+AG197</f>
        <v>6428466</v>
      </c>
      <c r="AM197" s="20">
        <f t="shared" si="3"/>
        <v>0</v>
      </c>
      <c r="AN197" s="23"/>
    </row>
    <row r="198" spans="1:40" ht="14.25">
      <c r="A198" s="113">
        <v>3269</v>
      </c>
      <c r="B198" s="13">
        <v>3269</v>
      </c>
      <c r="C198" s="100" t="s">
        <v>208</v>
      </c>
      <c r="D198" s="7">
        <v>15484985</v>
      </c>
      <c r="E198" s="7">
        <v>0</v>
      </c>
      <c r="F198" s="42">
        <f>+D198+E198+H198-J198+L198-M198-N198-O198-P198-Q198-R198+U198+V198+S198+X198+Z198+AF198+AD198+AA198+AG198+AC198</f>
        <v>843514.2599999993</v>
      </c>
      <c r="G198" s="42">
        <f>I198-K198+Y198+AB198</f>
        <v>65425</v>
      </c>
      <c r="H198" s="7">
        <v>3691414</v>
      </c>
      <c r="I198" s="7">
        <v>65425</v>
      </c>
      <c r="J198" s="7">
        <v>12135501.8</v>
      </c>
      <c r="K198" s="7">
        <v>0</v>
      </c>
      <c r="L198" s="7">
        <v>0</v>
      </c>
      <c r="M198" s="7">
        <v>147128</v>
      </c>
      <c r="N198" s="7">
        <v>3272199.06</v>
      </c>
      <c r="O198" s="7">
        <v>417841.46</v>
      </c>
      <c r="P198" s="7">
        <v>4630147.2</v>
      </c>
      <c r="Q198" s="7">
        <v>15197.94</v>
      </c>
      <c r="R198" s="7">
        <v>0</v>
      </c>
      <c r="S198" s="7">
        <v>2278582.72</v>
      </c>
      <c r="T198" s="41">
        <f>D198+E198</f>
        <v>15484985</v>
      </c>
      <c r="U198" s="7">
        <v>0</v>
      </c>
      <c r="V198" s="7">
        <v>6548</v>
      </c>
      <c r="W198" s="7">
        <v>0</v>
      </c>
      <c r="X198" s="7">
        <v>0</v>
      </c>
      <c r="Y198" s="7">
        <v>0</v>
      </c>
      <c r="Z198" s="7">
        <v>0</v>
      </c>
      <c r="AA198" s="7">
        <v>0</v>
      </c>
      <c r="AB198" s="7">
        <v>0</v>
      </c>
      <c r="AC198" s="7">
        <v>0</v>
      </c>
      <c r="AD198" s="7">
        <v>0</v>
      </c>
      <c r="AE198" s="7">
        <v>0</v>
      </c>
      <c r="AF198" s="7">
        <v>0</v>
      </c>
      <c r="AG198" s="7">
        <v>0</v>
      </c>
      <c r="AH198" s="7">
        <v>0</v>
      </c>
      <c r="AI198" s="7">
        <v>363.2</v>
      </c>
      <c r="AK198" s="19">
        <f>+F198+G198+J198+M198+K198+N198+O198+P198+Q198+R198</f>
        <v>21526954.720000003</v>
      </c>
      <c r="AL198" s="18">
        <f>+D198+E198+U198+V198+H198+L198+I198+S198+X198+Y198+Z198+AA198+AB198+AC198+AD198+AE198+AF198+AG198</f>
        <v>21526954.72</v>
      </c>
      <c r="AM198" s="20">
        <f t="shared" si="3"/>
        <v>0</v>
      </c>
      <c r="AN198" s="23"/>
    </row>
    <row r="199" spans="1:40" ht="14.25">
      <c r="A199" s="113">
        <v>3276</v>
      </c>
      <c r="B199" s="13">
        <v>3276</v>
      </c>
      <c r="C199" s="100" t="s">
        <v>209</v>
      </c>
      <c r="D199" s="7">
        <v>1546673</v>
      </c>
      <c r="E199" s="7">
        <v>0</v>
      </c>
      <c r="F199" s="42">
        <f>+D199+E199+H199-J199+L199-M199-N199-O199-P199-Q199-R199+U199+V199+S199+X199+Z199+AF199+AD199+AA199+AG199+AC199</f>
        <v>909984.6</v>
      </c>
      <c r="G199" s="42">
        <f>I199-K199+Y199+AB199</f>
        <v>0</v>
      </c>
      <c r="H199" s="7">
        <v>242699</v>
      </c>
      <c r="I199" s="7">
        <v>0</v>
      </c>
      <c r="J199" s="7">
        <v>794196</v>
      </c>
      <c r="K199" s="7">
        <v>0</v>
      </c>
      <c r="L199" s="7">
        <v>0</v>
      </c>
      <c r="M199" s="7">
        <v>0</v>
      </c>
      <c r="N199" s="7">
        <v>81922.4</v>
      </c>
      <c r="O199" s="7">
        <v>3269</v>
      </c>
      <c r="P199" s="7">
        <v>0</v>
      </c>
      <c r="Q199" s="7">
        <v>0</v>
      </c>
      <c r="R199" s="7">
        <v>0</v>
      </c>
      <c r="S199" s="7">
        <v>0</v>
      </c>
      <c r="T199" s="41">
        <f>D199+E199</f>
        <v>1546673</v>
      </c>
      <c r="U199" s="7">
        <v>0</v>
      </c>
      <c r="V199" s="7">
        <v>0</v>
      </c>
      <c r="W199" s="7">
        <v>0</v>
      </c>
      <c r="X199" s="7">
        <v>0</v>
      </c>
      <c r="Y199" s="7">
        <v>0</v>
      </c>
      <c r="Z199" s="7">
        <v>0</v>
      </c>
      <c r="AA199" s="7">
        <v>0</v>
      </c>
      <c r="AB199" s="7">
        <v>0</v>
      </c>
      <c r="AC199" s="7">
        <v>0</v>
      </c>
      <c r="AD199" s="7">
        <v>0</v>
      </c>
      <c r="AE199" s="7">
        <v>0</v>
      </c>
      <c r="AF199" s="7">
        <v>0</v>
      </c>
      <c r="AG199" s="7">
        <v>0</v>
      </c>
      <c r="AH199" s="7">
        <v>0</v>
      </c>
      <c r="AI199" s="7">
        <v>0</v>
      </c>
      <c r="AK199" s="19">
        <f>+F199+G199+J199+M199+K199+N199+O199+P199+Q199+R199</f>
        <v>1789372</v>
      </c>
      <c r="AL199" s="18">
        <f>+D199+E199+U199+V199+H199+L199+I199+S199+X199+Y199+Z199+AA199+AB199+AC199+AD199+AE199+AF199+AG199</f>
        <v>1789372</v>
      </c>
      <c r="AM199" s="20">
        <f t="shared" si="3"/>
        <v>0</v>
      </c>
      <c r="AN199" s="23"/>
    </row>
    <row r="200" spans="1:40" ht="14.25">
      <c r="A200" s="113">
        <v>3290</v>
      </c>
      <c r="B200" s="13">
        <v>3290</v>
      </c>
      <c r="C200" s="100" t="s">
        <v>210</v>
      </c>
      <c r="D200" s="7">
        <v>13707101</v>
      </c>
      <c r="E200" s="7">
        <v>0</v>
      </c>
      <c r="F200" s="42">
        <f>+D200+E200+H200-J200+L200-M200-N200-O200-P200-Q200-R200+U200+V200+S200+X200+Z200+AF200+AD200+AA200+AG200+AC200</f>
        <v>9131267.15</v>
      </c>
      <c r="G200" s="42">
        <f>I200-K200+Y200+AB200</f>
        <v>0</v>
      </c>
      <c r="H200" s="7">
        <v>988165</v>
      </c>
      <c r="I200" s="7">
        <v>0</v>
      </c>
      <c r="J200" s="7">
        <v>2860180</v>
      </c>
      <c r="K200" s="7">
        <v>0</v>
      </c>
      <c r="L200" s="7">
        <v>0</v>
      </c>
      <c r="M200" s="7">
        <v>0</v>
      </c>
      <c r="N200" s="7">
        <v>2469298</v>
      </c>
      <c r="O200" s="7">
        <v>176526</v>
      </c>
      <c r="P200" s="7">
        <v>0</v>
      </c>
      <c r="Q200" s="7">
        <v>37994.85</v>
      </c>
      <c r="R200" s="7">
        <v>20000</v>
      </c>
      <c r="S200" s="7">
        <v>0</v>
      </c>
      <c r="T200" s="41">
        <f>D200+E200</f>
        <v>13707101</v>
      </c>
      <c r="U200" s="7">
        <v>0</v>
      </c>
      <c r="V200" s="7">
        <v>0</v>
      </c>
      <c r="W200" s="7">
        <v>0</v>
      </c>
      <c r="X200" s="7">
        <v>0</v>
      </c>
      <c r="Y200" s="7">
        <v>0</v>
      </c>
      <c r="Z200" s="7">
        <v>0</v>
      </c>
      <c r="AA200" s="7">
        <v>0</v>
      </c>
      <c r="AB200" s="7">
        <v>0</v>
      </c>
      <c r="AC200" s="7">
        <v>0</v>
      </c>
      <c r="AD200" s="7">
        <v>0</v>
      </c>
      <c r="AE200" s="7">
        <v>0</v>
      </c>
      <c r="AF200" s="7">
        <v>0</v>
      </c>
      <c r="AG200" s="7">
        <v>0</v>
      </c>
      <c r="AH200" s="7">
        <v>0</v>
      </c>
      <c r="AI200" s="7">
        <v>0</v>
      </c>
      <c r="AK200" s="19">
        <f>+F200+G200+J200+M200+K200+N200+O200+P200+Q200+R200</f>
        <v>14695266</v>
      </c>
      <c r="AL200" s="18">
        <f>+D200+E200+U200+V200+H200+L200+I200+S200+X200+Y200+Z200+AA200+AB200+AC200+AD200+AE200+AF200+AG200</f>
        <v>14695266</v>
      </c>
      <c r="AM200" s="20">
        <f t="shared" si="3"/>
        <v>0</v>
      </c>
      <c r="AN200" s="23"/>
    </row>
    <row r="201" spans="1:40" ht="14.25">
      <c r="A201" s="113">
        <v>3297</v>
      </c>
      <c r="B201" s="13">
        <v>3297</v>
      </c>
      <c r="C201" s="100" t="s">
        <v>211</v>
      </c>
      <c r="D201" s="7">
        <v>2645124</v>
      </c>
      <c r="E201" s="7">
        <v>0</v>
      </c>
      <c r="F201" s="42">
        <f>+D201+E201+H201-J201+L201-M201-N201-O201-P201-Q201-R201+U201+V201+S201+X201+Z201+AF201+AD201+AA201+AG201+AC201</f>
        <v>2880940</v>
      </c>
      <c r="G201" s="42">
        <f>I201-K201+Y201+AB201</f>
        <v>0</v>
      </c>
      <c r="H201" s="7">
        <v>1201567</v>
      </c>
      <c r="I201" s="7">
        <v>0</v>
      </c>
      <c r="J201" s="7">
        <v>939599</v>
      </c>
      <c r="K201" s="7">
        <v>0</v>
      </c>
      <c r="L201" s="7">
        <v>0</v>
      </c>
      <c r="M201" s="7">
        <v>0</v>
      </c>
      <c r="N201" s="7">
        <v>0</v>
      </c>
      <c r="O201" s="7">
        <v>26152</v>
      </c>
      <c r="P201" s="7">
        <v>0</v>
      </c>
      <c r="Q201" s="7">
        <v>0</v>
      </c>
      <c r="R201" s="7">
        <v>0</v>
      </c>
      <c r="S201" s="7">
        <v>0</v>
      </c>
      <c r="T201" s="41">
        <f>D201+E201</f>
        <v>2645124</v>
      </c>
      <c r="U201" s="7">
        <v>0</v>
      </c>
      <c r="V201" s="7">
        <v>0</v>
      </c>
      <c r="W201" s="7">
        <v>0</v>
      </c>
      <c r="X201" s="7">
        <v>0</v>
      </c>
      <c r="Y201" s="7">
        <v>0</v>
      </c>
      <c r="Z201" s="7">
        <v>0</v>
      </c>
      <c r="AA201" s="7">
        <v>0</v>
      </c>
      <c r="AB201" s="7">
        <v>0</v>
      </c>
      <c r="AC201" s="7">
        <v>0</v>
      </c>
      <c r="AD201" s="7">
        <v>0</v>
      </c>
      <c r="AE201" s="7">
        <v>0</v>
      </c>
      <c r="AF201" s="7">
        <v>0</v>
      </c>
      <c r="AG201" s="7">
        <v>0</v>
      </c>
      <c r="AH201" s="7">
        <v>0</v>
      </c>
      <c r="AI201" s="7">
        <v>0</v>
      </c>
      <c r="AK201" s="19">
        <f>+F201+G201+J201+M201+K201+N201+O201+P201+Q201+R201</f>
        <v>3846691</v>
      </c>
      <c r="AL201" s="18">
        <f>+D201+E201+U201+V201+H201+L201+I201+S201+X201+Y201+Z201+AA201+AB201+AC201+AD201+AE201+AF201+AG201</f>
        <v>3846691</v>
      </c>
      <c r="AM201" s="20">
        <f t="shared" si="3"/>
        <v>0</v>
      </c>
      <c r="AN201" s="23"/>
    </row>
    <row r="202" spans="1:40" ht="14.25">
      <c r="A202" s="113">
        <v>1897</v>
      </c>
      <c r="B202" s="13">
        <v>1897</v>
      </c>
      <c r="C202" s="100" t="s">
        <v>126</v>
      </c>
      <c r="D202" s="7">
        <v>14952</v>
      </c>
      <c r="E202" s="7">
        <v>26161</v>
      </c>
      <c r="F202" s="42">
        <f>+D202+E202+H202-J202+L202-M202-N202-O202-P202-Q202-R202+U202+V202+S202+X202+Z202+AF202+AD202+AA202+AG202+AC202</f>
        <v>253175</v>
      </c>
      <c r="G202" s="42">
        <f>I202-K202+Y202+AB202</f>
        <v>0</v>
      </c>
      <c r="H202" s="7">
        <v>382040</v>
      </c>
      <c r="I202" s="7">
        <v>0</v>
      </c>
      <c r="J202" s="7">
        <v>161702</v>
      </c>
      <c r="K202" s="7">
        <v>0</v>
      </c>
      <c r="L202" s="7">
        <v>0</v>
      </c>
      <c r="M202" s="7">
        <v>0</v>
      </c>
      <c r="N202" s="7">
        <v>46194.5</v>
      </c>
      <c r="O202" s="7">
        <v>0</v>
      </c>
      <c r="P202" s="7">
        <v>0</v>
      </c>
      <c r="Q202" s="7">
        <v>0</v>
      </c>
      <c r="R202" s="7">
        <v>0</v>
      </c>
      <c r="S202" s="7">
        <v>14444.5</v>
      </c>
      <c r="T202" s="41">
        <f>D202+E202</f>
        <v>41113</v>
      </c>
      <c r="U202" s="7">
        <v>23474</v>
      </c>
      <c r="V202" s="7">
        <v>0</v>
      </c>
      <c r="W202" s="7">
        <v>9363</v>
      </c>
      <c r="X202" s="7">
        <v>0</v>
      </c>
      <c r="Y202" s="7">
        <v>0</v>
      </c>
      <c r="Z202" s="7">
        <v>0</v>
      </c>
      <c r="AA202" s="7">
        <v>0</v>
      </c>
      <c r="AB202" s="7">
        <v>0</v>
      </c>
      <c r="AC202" s="7">
        <v>0</v>
      </c>
      <c r="AD202" s="7">
        <v>0</v>
      </c>
      <c r="AE202" s="7">
        <v>0</v>
      </c>
      <c r="AF202" s="7">
        <v>0</v>
      </c>
      <c r="AG202" s="7">
        <v>0</v>
      </c>
      <c r="AH202" s="7">
        <v>0</v>
      </c>
      <c r="AI202" s="7">
        <v>0</v>
      </c>
      <c r="AK202" s="19">
        <f>+F202+G202+J202+M202+K202+N202+O202+P202+Q202+R202</f>
        <v>461071.5</v>
      </c>
      <c r="AL202" s="18">
        <f>+D202+E202+U202+V202+H202+L202+I202+S202+X202+Y202+Z202+AA202+AB202+AC202+AD202+AE202+AF202+AG202</f>
        <v>461071.5</v>
      </c>
      <c r="AM202" s="20">
        <f t="shared" si="3"/>
        <v>0</v>
      </c>
      <c r="AN202" s="23"/>
    </row>
    <row r="203" spans="1:40" ht="14.25">
      <c r="A203" s="113">
        <v>3304</v>
      </c>
      <c r="B203" s="13">
        <v>3304</v>
      </c>
      <c r="C203" s="100" t="s">
        <v>212</v>
      </c>
      <c r="D203" s="7">
        <v>1757029</v>
      </c>
      <c r="E203" s="7">
        <v>0</v>
      </c>
      <c r="F203" s="42">
        <f>+D203+E203+H203-J203+L203-M203-N203-O203-P203-Q203-R203+U203+V203+S203+X203+Z203+AF203+AD203+AA203+AG203+AC203</f>
        <v>2173146.6</v>
      </c>
      <c r="G203" s="42">
        <f>I203-K203+Y203+AB203</f>
        <v>0</v>
      </c>
      <c r="H203" s="7">
        <v>1044178</v>
      </c>
      <c r="I203" s="7">
        <v>0</v>
      </c>
      <c r="J203" s="7">
        <v>529340</v>
      </c>
      <c r="K203" s="7">
        <v>0</v>
      </c>
      <c r="L203" s="7">
        <v>0</v>
      </c>
      <c r="M203" s="7">
        <v>0</v>
      </c>
      <c r="N203" s="7">
        <v>98720.4</v>
      </c>
      <c r="O203" s="7">
        <v>0</v>
      </c>
      <c r="P203" s="7">
        <v>0</v>
      </c>
      <c r="Q203" s="7">
        <v>0</v>
      </c>
      <c r="R203" s="7">
        <v>0</v>
      </c>
      <c r="S203" s="7">
        <v>0</v>
      </c>
      <c r="T203" s="41">
        <f>D203+E203</f>
        <v>1757029</v>
      </c>
      <c r="U203" s="7">
        <v>0</v>
      </c>
      <c r="V203" s="7">
        <v>0</v>
      </c>
      <c r="W203" s="7">
        <v>0</v>
      </c>
      <c r="X203" s="7">
        <v>0</v>
      </c>
      <c r="Y203" s="7">
        <v>0</v>
      </c>
      <c r="Z203" s="7">
        <v>0</v>
      </c>
      <c r="AA203" s="7">
        <v>0</v>
      </c>
      <c r="AB203" s="7">
        <v>0</v>
      </c>
      <c r="AC203" s="7">
        <v>0</v>
      </c>
      <c r="AD203" s="7">
        <v>0</v>
      </c>
      <c r="AE203" s="7">
        <v>0</v>
      </c>
      <c r="AF203" s="7">
        <v>0</v>
      </c>
      <c r="AG203" s="7">
        <v>0</v>
      </c>
      <c r="AH203" s="7">
        <v>0</v>
      </c>
      <c r="AI203" s="7">
        <v>0</v>
      </c>
      <c r="AK203" s="19">
        <f>+F203+G203+J203+M203+K203+N203+O203+P203+Q203+R203</f>
        <v>2801207</v>
      </c>
      <c r="AL203" s="18">
        <f>+D203+E203+U203+V203+H203+L203+I203+S203+X203+Y203+Z203+AA203+AB203+AC203+AD203+AE203+AF203+AG203</f>
        <v>2801207</v>
      </c>
      <c r="AM203" s="20">
        <f t="shared" si="3"/>
        <v>0</v>
      </c>
      <c r="AN203" s="23"/>
    </row>
    <row r="204" spans="1:40" ht="14.25">
      <c r="A204" s="113">
        <v>3311</v>
      </c>
      <c r="B204" s="13">
        <v>3311</v>
      </c>
      <c r="C204" s="100" t="s">
        <v>213</v>
      </c>
      <c r="D204" s="7">
        <v>5938932</v>
      </c>
      <c r="E204" s="7">
        <v>0</v>
      </c>
      <c r="F204" s="42">
        <f>+D204+E204+H204-J204+L204-M204-N204-O204-P204-Q204-R204+U204+V204+S204+X204+Z204+AF204+AD204+AA204+AG204+AC204</f>
        <v>3763916.75</v>
      </c>
      <c r="G204" s="42">
        <f>I204-K204+Y204+AB204</f>
        <v>0</v>
      </c>
      <c r="H204" s="7">
        <v>256817</v>
      </c>
      <c r="I204" s="7">
        <v>0</v>
      </c>
      <c r="J204" s="7">
        <v>1765243</v>
      </c>
      <c r="K204" s="7">
        <v>0</v>
      </c>
      <c r="L204" s="7">
        <v>0</v>
      </c>
      <c r="M204" s="7">
        <v>0</v>
      </c>
      <c r="N204" s="7">
        <v>666589.25</v>
      </c>
      <c r="O204" s="7">
        <v>0</v>
      </c>
      <c r="P204" s="7">
        <v>0</v>
      </c>
      <c r="Q204" s="7">
        <v>0</v>
      </c>
      <c r="R204" s="7">
        <v>0</v>
      </c>
      <c r="S204" s="7">
        <v>0</v>
      </c>
      <c r="T204" s="41">
        <f>D204+E204</f>
        <v>5938932</v>
      </c>
      <c r="U204" s="7">
        <v>0</v>
      </c>
      <c r="V204" s="7">
        <v>0</v>
      </c>
      <c r="W204" s="7">
        <v>0</v>
      </c>
      <c r="X204" s="7">
        <v>0</v>
      </c>
      <c r="Y204" s="7">
        <v>0</v>
      </c>
      <c r="Z204" s="7">
        <v>0</v>
      </c>
      <c r="AA204" s="7">
        <v>0</v>
      </c>
      <c r="AB204" s="7">
        <v>0</v>
      </c>
      <c r="AC204" s="7">
        <v>0</v>
      </c>
      <c r="AD204" s="7">
        <v>0</v>
      </c>
      <c r="AE204" s="7">
        <v>0</v>
      </c>
      <c r="AF204" s="7">
        <v>0</v>
      </c>
      <c r="AG204" s="7">
        <v>0</v>
      </c>
      <c r="AH204" s="7">
        <v>0</v>
      </c>
      <c r="AI204" s="7">
        <v>0</v>
      </c>
      <c r="AK204" s="19">
        <f>+F204+G204+J204+M204+K204+N204+O204+P204+Q204+R204</f>
        <v>6195749</v>
      </c>
      <c r="AL204" s="18">
        <f>+D204+E204+U204+V204+H204+L204+I204+S204+X204+Y204+Z204+AA204+AB204+AC204+AD204+AE204+AF204+AG204</f>
        <v>6195749</v>
      </c>
      <c r="AM204" s="20">
        <f t="shared" si="3"/>
        <v>0</v>
      </c>
      <c r="AN204" s="23"/>
    </row>
    <row r="205" spans="1:40" ht="14.25">
      <c r="A205" s="113">
        <v>3318</v>
      </c>
      <c r="B205" s="13">
        <v>3318</v>
      </c>
      <c r="C205" s="100" t="s">
        <v>214</v>
      </c>
      <c r="D205" s="7">
        <v>1013672</v>
      </c>
      <c r="E205" s="7">
        <v>0</v>
      </c>
      <c r="F205" s="42">
        <f>+D205+E205+H205-J205+L205-M205-N205-O205-P205-Q205-R205+U205+V205+S205+X205+Z205+AF205+AD205+AA205+AG205+AC205</f>
        <v>570903</v>
      </c>
      <c r="G205" s="42">
        <f>I205-K205+Y205+AB205</f>
        <v>0</v>
      </c>
      <c r="H205" s="7">
        <v>322997</v>
      </c>
      <c r="I205" s="7">
        <v>0</v>
      </c>
      <c r="J205" s="7">
        <v>552561</v>
      </c>
      <c r="K205" s="7">
        <v>0</v>
      </c>
      <c r="L205" s="7">
        <v>0</v>
      </c>
      <c r="M205" s="7">
        <v>0</v>
      </c>
      <c r="N205" s="7">
        <v>213205</v>
      </c>
      <c r="O205" s="7">
        <v>0</v>
      </c>
      <c r="P205" s="7">
        <v>0</v>
      </c>
      <c r="Q205" s="7">
        <v>0</v>
      </c>
      <c r="R205" s="7">
        <v>0</v>
      </c>
      <c r="S205" s="7">
        <v>0</v>
      </c>
      <c r="T205" s="41">
        <f>D205+E205</f>
        <v>1013672</v>
      </c>
      <c r="U205" s="7">
        <v>0</v>
      </c>
      <c r="V205" s="7">
        <v>0</v>
      </c>
      <c r="W205" s="7">
        <v>0</v>
      </c>
      <c r="X205" s="7">
        <v>0</v>
      </c>
      <c r="Y205" s="7">
        <v>0</v>
      </c>
      <c r="Z205" s="7">
        <v>0</v>
      </c>
      <c r="AA205" s="7">
        <v>0</v>
      </c>
      <c r="AB205" s="7">
        <v>0</v>
      </c>
      <c r="AC205" s="7">
        <v>0</v>
      </c>
      <c r="AD205" s="7">
        <v>0</v>
      </c>
      <c r="AE205" s="7">
        <v>0</v>
      </c>
      <c r="AF205" s="7">
        <v>0</v>
      </c>
      <c r="AG205" s="7">
        <v>0</v>
      </c>
      <c r="AH205" s="7">
        <v>0</v>
      </c>
      <c r="AI205" s="7">
        <v>0</v>
      </c>
      <c r="AK205" s="19">
        <f>+F205+G205+J205+M205+K205+N205+O205+P205+Q205+R205</f>
        <v>1336669</v>
      </c>
      <c r="AL205" s="18">
        <f>+D205+E205+U205+V205+H205+L205+I205+S205+X205+Y205+Z205+AA205+AB205+AC205+AD205+AE205+AF205+AG205</f>
        <v>1336669</v>
      </c>
      <c r="AM205" s="20">
        <f t="shared" si="3"/>
        <v>0</v>
      </c>
      <c r="AN205" s="23"/>
    </row>
    <row r="206" spans="1:40" ht="14.25">
      <c r="A206" s="113">
        <v>3325</v>
      </c>
      <c r="B206" s="13">
        <v>3325</v>
      </c>
      <c r="C206" s="100" t="s">
        <v>215</v>
      </c>
      <c r="D206" s="7">
        <v>1601054</v>
      </c>
      <c r="E206" s="7">
        <v>0</v>
      </c>
      <c r="F206" s="42">
        <f>+D206+E206+H206-J206+L206-M206-N206-O206-P206-Q206-R206+U206+V206+S206+X206+Z206+AF206+AD206+AA206+AG206+AC206</f>
        <v>1442997</v>
      </c>
      <c r="G206" s="42">
        <f>I206-K206+Y206+AB206</f>
        <v>0</v>
      </c>
      <c r="H206" s="7">
        <v>433192</v>
      </c>
      <c r="I206" s="7">
        <v>0</v>
      </c>
      <c r="J206" s="7">
        <v>573805</v>
      </c>
      <c r="K206" s="7">
        <v>0</v>
      </c>
      <c r="L206" s="7">
        <v>0</v>
      </c>
      <c r="M206" s="7">
        <v>0</v>
      </c>
      <c r="N206" s="7">
        <v>17444</v>
      </c>
      <c r="O206" s="7">
        <v>0</v>
      </c>
      <c r="P206" s="7">
        <v>0</v>
      </c>
      <c r="Q206" s="7">
        <v>0</v>
      </c>
      <c r="R206" s="7">
        <v>0</v>
      </c>
      <c r="S206" s="7">
        <v>0</v>
      </c>
      <c r="T206" s="41">
        <f>D206+E206</f>
        <v>1601054</v>
      </c>
      <c r="U206" s="7">
        <v>0</v>
      </c>
      <c r="V206" s="7">
        <v>0</v>
      </c>
      <c r="W206" s="7">
        <v>0</v>
      </c>
      <c r="X206" s="7">
        <v>0</v>
      </c>
      <c r="Y206" s="7">
        <v>0</v>
      </c>
      <c r="Z206" s="7">
        <v>0</v>
      </c>
      <c r="AA206" s="7">
        <v>0</v>
      </c>
      <c r="AB206" s="7">
        <v>0</v>
      </c>
      <c r="AC206" s="7">
        <v>0</v>
      </c>
      <c r="AD206" s="7">
        <v>0</v>
      </c>
      <c r="AE206" s="7">
        <v>0</v>
      </c>
      <c r="AF206" s="7">
        <v>0</v>
      </c>
      <c r="AG206" s="7">
        <v>0</v>
      </c>
      <c r="AH206" s="7">
        <v>0</v>
      </c>
      <c r="AI206" s="7">
        <v>0</v>
      </c>
      <c r="AK206" s="19">
        <f>+F206+G206+J206+M206+K206+N206+O206+P206+Q206+R206</f>
        <v>2034246</v>
      </c>
      <c r="AL206" s="18">
        <f>+D206+E206+U206+V206+H206+L206+I206+S206+X206+Y206+Z206+AA206+AB206+AC206+AD206+AE206+AF206+AG206</f>
        <v>2034246</v>
      </c>
      <c r="AM206" s="20">
        <f t="shared" si="3"/>
        <v>0</v>
      </c>
      <c r="AN206" s="23"/>
    </row>
    <row r="207" spans="1:40" ht="14.25">
      <c r="A207" s="113">
        <v>3332</v>
      </c>
      <c r="B207" s="13">
        <v>3332</v>
      </c>
      <c r="C207" s="100" t="s">
        <v>216</v>
      </c>
      <c r="D207" s="7">
        <v>2774722</v>
      </c>
      <c r="E207" s="7">
        <v>0</v>
      </c>
      <c r="F207" s="42">
        <f>+D207+E207+H207-J207+L207-M207-N207-O207-P207-Q207-R207+U207+V207+S207+X207+Z207+AF207+AD207+AA207+AG207+AC207</f>
        <v>2441363.03</v>
      </c>
      <c r="G207" s="42">
        <f>I207-K207+Y207+AB207</f>
        <v>0</v>
      </c>
      <c r="H207" s="7">
        <v>812934</v>
      </c>
      <c r="I207" s="7">
        <v>0</v>
      </c>
      <c r="J207" s="7">
        <v>861705</v>
      </c>
      <c r="K207" s="7">
        <v>0</v>
      </c>
      <c r="L207" s="7">
        <v>0</v>
      </c>
      <c r="M207" s="7">
        <v>0</v>
      </c>
      <c r="N207" s="7">
        <v>223865</v>
      </c>
      <c r="O207" s="7">
        <v>39228</v>
      </c>
      <c r="P207" s="7">
        <v>13896</v>
      </c>
      <c r="Q207" s="7">
        <v>7598.97</v>
      </c>
      <c r="R207" s="7">
        <v>0</v>
      </c>
      <c r="S207" s="7">
        <v>0</v>
      </c>
      <c r="T207" s="41">
        <f>D207+E207</f>
        <v>2774722</v>
      </c>
      <c r="U207" s="7">
        <v>0</v>
      </c>
      <c r="V207" s="7">
        <v>0</v>
      </c>
      <c r="W207" s="7">
        <v>0</v>
      </c>
      <c r="X207" s="7">
        <v>0</v>
      </c>
      <c r="Y207" s="7">
        <v>0</v>
      </c>
      <c r="Z207" s="7">
        <v>0</v>
      </c>
      <c r="AA207" s="7">
        <v>0</v>
      </c>
      <c r="AB207" s="7">
        <v>0</v>
      </c>
      <c r="AC207" s="7">
        <v>0</v>
      </c>
      <c r="AD207" s="7">
        <v>0</v>
      </c>
      <c r="AE207" s="7">
        <v>0</v>
      </c>
      <c r="AF207" s="7">
        <v>0</v>
      </c>
      <c r="AG207" s="7">
        <v>0</v>
      </c>
      <c r="AH207" s="7">
        <v>0</v>
      </c>
      <c r="AI207" s="7">
        <v>0</v>
      </c>
      <c r="AK207" s="19">
        <f>+F207+G207+J207+M207+K207+N207+O207+P207+Q207+R207</f>
        <v>3587656</v>
      </c>
      <c r="AL207" s="18">
        <f>+D207+E207+U207+V207+H207+L207+I207+S207+X207+Y207+Z207+AA207+AB207+AC207+AD207+AE207+AF207+AG207</f>
        <v>3587656</v>
      </c>
      <c r="AM207" s="20">
        <f t="shared" si="3"/>
        <v>0</v>
      </c>
      <c r="AN207" s="23"/>
    </row>
    <row r="208" spans="1:40" ht="14.25">
      <c r="A208" s="113">
        <v>3339</v>
      </c>
      <c r="B208" s="13">
        <v>3339</v>
      </c>
      <c r="C208" s="100" t="s">
        <v>217</v>
      </c>
      <c r="D208" s="7">
        <v>9272083</v>
      </c>
      <c r="E208" s="7">
        <v>0</v>
      </c>
      <c r="F208" s="42">
        <f>+D208+E208+H208-J208+L208-M208-N208-O208-P208-Q208-R208+U208+V208+S208+X208+Z208+AF208+AD208+AA208+AG208+AC208</f>
        <v>8933774.129999999</v>
      </c>
      <c r="G208" s="42">
        <f>I208-K208+Y208+AB208</f>
        <v>0</v>
      </c>
      <c r="H208" s="7">
        <v>2655818</v>
      </c>
      <c r="I208" s="7">
        <v>0</v>
      </c>
      <c r="J208" s="7">
        <v>1678031</v>
      </c>
      <c r="K208" s="7">
        <v>0</v>
      </c>
      <c r="L208" s="7">
        <v>0</v>
      </c>
      <c r="M208" s="7">
        <v>0</v>
      </c>
      <c r="N208" s="7">
        <v>1308496.9</v>
      </c>
      <c r="O208" s="7">
        <v>0</v>
      </c>
      <c r="P208" s="7">
        <v>0</v>
      </c>
      <c r="Q208" s="7">
        <v>7598.97</v>
      </c>
      <c r="R208" s="7">
        <v>0</v>
      </c>
      <c r="S208" s="7">
        <v>0</v>
      </c>
      <c r="T208" s="41">
        <f>D208+E208</f>
        <v>9272083</v>
      </c>
      <c r="U208" s="7">
        <v>0</v>
      </c>
      <c r="V208" s="7">
        <v>0</v>
      </c>
      <c r="W208" s="7">
        <v>0</v>
      </c>
      <c r="X208" s="7">
        <v>0</v>
      </c>
      <c r="Y208" s="7">
        <v>0</v>
      </c>
      <c r="Z208" s="7">
        <v>0</v>
      </c>
      <c r="AA208" s="7">
        <v>0</v>
      </c>
      <c r="AB208" s="7">
        <v>0</v>
      </c>
      <c r="AC208" s="7">
        <v>0</v>
      </c>
      <c r="AD208" s="7">
        <v>0</v>
      </c>
      <c r="AE208" s="7">
        <v>0</v>
      </c>
      <c r="AF208" s="7">
        <v>0</v>
      </c>
      <c r="AG208" s="7">
        <v>0</v>
      </c>
      <c r="AH208" s="7">
        <v>0</v>
      </c>
      <c r="AI208" s="7">
        <v>0</v>
      </c>
      <c r="AK208" s="19">
        <f>+F208+G208+J208+M208+K208+N208+O208+P208+Q208+R208</f>
        <v>11927901</v>
      </c>
      <c r="AL208" s="18">
        <f>+D208+E208+U208+V208+H208+L208+I208+S208+X208+Y208+Z208+AA208+AB208+AC208+AD208+AE208+AF208+AG208</f>
        <v>11927901</v>
      </c>
      <c r="AM208" s="20">
        <f t="shared" si="3"/>
        <v>0</v>
      </c>
      <c r="AN208" s="23"/>
    </row>
    <row r="209" spans="1:40" ht="14.25">
      <c r="A209" s="113">
        <v>3360</v>
      </c>
      <c r="B209" s="13">
        <v>3360</v>
      </c>
      <c r="C209" s="100" t="s">
        <v>218</v>
      </c>
      <c r="D209" s="7">
        <v>3573124</v>
      </c>
      <c r="E209" s="7">
        <v>0</v>
      </c>
      <c r="F209" s="42">
        <f>+D209+E209+H209-J209+L209-M209-N209-O209-P209-Q209-R209+U209+V209+S209+X209+Z209+AF209+AD209+AA209+AG209+AC209</f>
        <v>3729565</v>
      </c>
      <c r="G209" s="42">
        <f>I209-K209+Y209+AB209</f>
        <v>0</v>
      </c>
      <c r="H209" s="7">
        <v>1356018</v>
      </c>
      <c r="I209" s="7">
        <v>0</v>
      </c>
      <c r="J209" s="7">
        <v>1114941</v>
      </c>
      <c r="K209" s="7">
        <v>0</v>
      </c>
      <c r="L209" s="7">
        <v>0</v>
      </c>
      <c r="M209" s="7">
        <v>0</v>
      </c>
      <c r="N209" s="7">
        <v>84636</v>
      </c>
      <c r="O209" s="7">
        <v>0</v>
      </c>
      <c r="P209" s="7">
        <v>0</v>
      </c>
      <c r="Q209" s="7">
        <v>0</v>
      </c>
      <c r="R209" s="7">
        <v>0</v>
      </c>
      <c r="S209" s="7">
        <v>0</v>
      </c>
      <c r="T209" s="41">
        <f>D209+E209</f>
        <v>3573124</v>
      </c>
      <c r="U209" s="7">
        <v>0</v>
      </c>
      <c r="V209" s="7">
        <v>0</v>
      </c>
      <c r="W209" s="7">
        <v>0</v>
      </c>
      <c r="X209" s="7">
        <v>0</v>
      </c>
      <c r="Y209" s="7">
        <v>0</v>
      </c>
      <c r="Z209" s="7">
        <v>0</v>
      </c>
      <c r="AA209" s="7">
        <v>0</v>
      </c>
      <c r="AB209" s="7">
        <v>0</v>
      </c>
      <c r="AC209" s="7">
        <v>0</v>
      </c>
      <c r="AD209" s="7">
        <v>0</v>
      </c>
      <c r="AE209" s="7">
        <v>0</v>
      </c>
      <c r="AF209" s="7">
        <v>0</v>
      </c>
      <c r="AG209" s="7">
        <v>0</v>
      </c>
      <c r="AH209" s="7">
        <v>0</v>
      </c>
      <c r="AI209" s="7">
        <v>0</v>
      </c>
      <c r="AK209" s="19">
        <f>+F209+G209+J209+M209+K209+N209+O209+P209+Q209+R209</f>
        <v>4929142</v>
      </c>
      <c r="AL209" s="18">
        <f>+D209+E209+U209+V209+H209+L209+I209+S209+X209+Y209+Z209+AA209+AB209+AC209+AD209+AE209+AF209+AG209</f>
        <v>4929142</v>
      </c>
      <c r="AM209" s="20">
        <f t="shared" si="3"/>
        <v>0</v>
      </c>
      <c r="AN209" s="23"/>
    </row>
    <row r="210" spans="1:40" ht="14.25">
      <c r="A210" s="113">
        <v>3367</v>
      </c>
      <c r="B210" s="13">
        <v>3367</v>
      </c>
      <c r="C210" s="100" t="s">
        <v>219</v>
      </c>
      <c r="D210" s="7">
        <v>2671040</v>
      </c>
      <c r="E210" s="7">
        <v>0</v>
      </c>
      <c r="F210" s="42">
        <f>+D210+E210+H210-J210+L210-M210-N210-O210-P210-Q210-R210+U210+V210+S210+X210+Z210+AF210+AD210+AA210+AG210+AC210</f>
        <v>2023577.7</v>
      </c>
      <c r="G210" s="42">
        <f>I210-K210+Y210+AB210</f>
        <v>0</v>
      </c>
      <c r="H210" s="7">
        <v>987522</v>
      </c>
      <c r="I210" s="7">
        <v>0</v>
      </c>
      <c r="J210" s="7">
        <v>1103227</v>
      </c>
      <c r="K210" s="7">
        <v>0</v>
      </c>
      <c r="L210" s="7">
        <v>0</v>
      </c>
      <c r="M210" s="7">
        <v>0</v>
      </c>
      <c r="N210" s="7">
        <v>479453.3</v>
      </c>
      <c r="O210" s="7">
        <v>52304</v>
      </c>
      <c r="P210" s="7">
        <v>0</v>
      </c>
      <c r="Q210" s="7">
        <v>0</v>
      </c>
      <c r="R210" s="7">
        <v>0</v>
      </c>
      <c r="S210" s="7">
        <v>0</v>
      </c>
      <c r="T210" s="41">
        <f>D210+E210</f>
        <v>2671040</v>
      </c>
      <c r="U210" s="7">
        <v>0</v>
      </c>
      <c r="V210" s="7">
        <v>0</v>
      </c>
      <c r="W210" s="7">
        <v>0</v>
      </c>
      <c r="X210" s="7">
        <v>0</v>
      </c>
      <c r="Y210" s="7">
        <v>0</v>
      </c>
      <c r="Z210" s="7">
        <v>0</v>
      </c>
      <c r="AA210" s="7">
        <v>0</v>
      </c>
      <c r="AB210" s="7">
        <v>0</v>
      </c>
      <c r="AC210" s="7">
        <v>0</v>
      </c>
      <c r="AD210" s="7">
        <v>0</v>
      </c>
      <c r="AE210" s="7">
        <v>0</v>
      </c>
      <c r="AF210" s="7">
        <v>0</v>
      </c>
      <c r="AG210" s="7">
        <v>0</v>
      </c>
      <c r="AH210" s="7">
        <v>0</v>
      </c>
      <c r="AI210" s="7">
        <v>0</v>
      </c>
      <c r="AK210" s="19">
        <f>+F210+G210+J210+M210+K210+N210+O210+P210+Q210+R210</f>
        <v>3658562</v>
      </c>
      <c r="AL210" s="18">
        <f>+D210+E210+U210+V210+H210+L210+I210+S210+X210+Y210+Z210+AA210+AB210+AC210+AD210+AE210+AF210+AG210</f>
        <v>3658562</v>
      </c>
      <c r="AM210" s="20">
        <f t="shared" si="3"/>
        <v>0</v>
      </c>
      <c r="AN210" s="23"/>
    </row>
    <row r="211" spans="1:40" ht="14.25">
      <c r="A211" s="113">
        <v>3381</v>
      </c>
      <c r="B211" s="13">
        <v>3381</v>
      </c>
      <c r="C211" s="100" t="s">
        <v>220</v>
      </c>
      <c r="D211" s="7">
        <v>5012881</v>
      </c>
      <c r="E211" s="7">
        <v>0</v>
      </c>
      <c r="F211" s="42">
        <f>+D211+E211+H211-J211+L211-M211-N211-O211-P211-Q211-R211+U211+V211+S211+X211+Z211+AF211+AD211+AA211+AG211+AC211</f>
        <v>39760337.1</v>
      </c>
      <c r="G211" s="42">
        <f>I211-K211+Y211+AB211</f>
        <v>0</v>
      </c>
      <c r="H211" s="7">
        <v>35337041</v>
      </c>
      <c r="I211" s="7">
        <v>0</v>
      </c>
      <c r="J211" s="7">
        <v>384477</v>
      </c>
      <c r="K211" s="7">
        <v>0</v>
      </c>
      <c r="L211" s="7">
        <v>0</v>
      </c>
      <c r="M211" s="7">
        <v>0</v>
      </c>
      <c r="N211" s="7">
        <v>148597.5</v>
      </c>
      <c r="O211" s="7">
        <v>0</v>
      </c>
      <c r="P211" s="7">
        <v>56510.4</v>
      </c>
      <c r="Q211" s="7">
        <v>0</v>
      </c>
      <c r="R211" s="7">
        <v>0</v>
      </c>
      <c r="S211" s="7">
        <v>0</v>
      </c>
      <c r="T211" s="41">
        <f>D211+E211</f>
        <v>5012881</v>
      </c>
      <c r="U211" s="7">
        <v>0</v>
      </c>
      <c r="V211" s="7">
        <v>0</v>
      </c>
      <c r="W211" s="7">
        <v>0</v>
      </c>
      <c r="X211" s="7">
        <v>0</v>
      </c>
      <c r="Y211" s="7">
        <v>0</v>
      </c>
      <c r="Z211" s="7">
        <v>0</v>
      </c>
      <c r="AA211" s="7">
        <v>0</v>
      </c>
      <c r="AB211" s="7">
        <v>0</v>
      </c>
      <c r="AC211" s="7">
        <v>0</v>
      </c>
      <c r="AD211" s="7">
        <v>0</v>
      </c>
      <c r="AE211" s="7">
        <v>0</v>
      </c>
      <c r="AF211" s="7">
        <v>0</v>
      </c>
      <c r="AG211" s="7">
        <v>0</v>
      </c>
      <c r="AH211" s="7">
        <v>0</v>
      </c>
      <c r="AI211" s="7">
        <v>0</v>
      </c>
      <c r="AK211" s="19">
        <f>+F211+G211+J211+M211+K211+N211+O211+P211+Q211+R211</f>
        <v>40349922</v>
      </c>
      <c r="AL211" s="18">
        <f>+D211+E211+U211+V211+H211+L211+I211+S211+X211+Y211+Z211+AA211+AB211+AC211+AD211+AE211+AF211+AG211</f>
        <v>40349922</v>
      </c>
      <c r="AM211" s="20">
        <f t="shared" si="3"/>
        <v>0</v>
      </c>
      <c r="AN211" s="23"/>
    </row>
    <row r="212" spans="1:40" ht="14.25">
      <c r="A212" s="113">
        <v>3409</v>
      </c>
      <c r="B212" s="13">
        <v>3409</v>
      </c>
      <c r="C212" s="100" t="s">
        <v>221</v>
      </c>
      <c r="D212" s="7">
        <v>5405348</v>
      </c>
      <c r="E212" s="7">
        <v>0</v>
      </c>
      <c r="F212" s="42">
        <f>+D212+E212+H212-J212+L212-M212-N212-O212-P212-Q212-R212+U212+V212+S212+X212+Z212+AF212+AD212+AA212+AG212+AC212</f>
        <v>14588018.5</v>
      </c>
      <c r="G212" s="42">
        <f>I212-K212+Y212+AB212</f>
        <v>0</v>
      </c>
      <c r="H212" s="7">
        <v>9826533</v>
      </c>
      <c r="I212" s="7">
        <v>0</v>
      </c>
      <c r="J212" s="7">
        <v>363971</v>
      </c>
      <c r="K212" s="7">
        <v>0</v>
      </c>
      <c r="L212" s="7">
        <v>0</v>
      </c>
      <c r="M212" s="7">
        <v>0</v>
      </c>
      <c r="N212" s="7">
        <v>240663.5</v>
      </c>
      <c r="O212" s="7">
        <v>39228</v>
      </c>
      <c r="P212" s="7">
        <v>0</v>
      </c>
      <c r="Q212" s="7">
        <v>0</v>
      </c>
      <c r="R212" s="7">
        <v>0</v>
      </c>
      <c r="S212" s="7">
        <v>0</v>
      </c>
      <c r="T212" s="41">
        <f>D212+E212</f>
        <v>5405348</v>
      </c>
      <c r="U212" s="7">
        <v>0</v>
      </c>
      <c r="V212" s="7">
        <v>0</v>
      </c>
      <c r="W212" s="7">
        <v>0</v>
      </c>
      <c r="X212" s="7">
        <v>0</v>
      </c>
      <c r="Y212" s="7">
        <v>0</v>
      </c>
      <c r="Z212" s="7">
        <v>0</v>
      </c>
      <c r="AA212" s="7">
        <v>0</v>
      </c>
      <c r="AB212" s="7">
        <v>0</v>
      </c>
      <c r="AC212" s="7">
        <v>0</v>
      </c>
      <c r="AD212" s="7">
        <v>0</v>
      </c>
      <c r="AE212" s="7">
        <v>0</v>
      </c>
      <c r="AF212" s="7">
        <v>0</v>
      </c>
      <c r="AG212" s="7">
        <v>0</v>
      </c>
      <c r="AH212" s="7">
        <v>0</v>
      </c>
      <c r="AI212" s="7">
        <v>0</v>
      </c>
      <c r="AK212" s="19">
        <f>+F212+G212+J212+M212+K212+N212+O212+P212+Q212+R212</f>
        <v>15231881</v>
      </c>
      <c r="AL212" s="18">
        <f>+D212+E212+U212+V212+H212+L212+I212+S212+X212+Y212+Z212+AA212+AB212+AC212+AD212+AE212+AF212+AG212</f>
        <v>15231881</v>
      </c>
      <c r="AM212" s="20">
        <f t="shared" si="3"/>
        <v>0</v>
      </c>
      <c r="AN212" s="23"/>
    </row>
    <row r="213" spans="1:40" ht="14.25">
      <c r="A213" s="113">
        <v>3427</v>
      </c>
      <c r="B213" s="13">
        <v>3427</v>
      </c>
      <c r="C213" s="100" t="s">
        <v>222</v>
      </c>
      <c r="D213" s="7">
        <v>707587</v>
      </c>
      <c r="E213" s="7">
        <v>0</v>
      </c>
      <c r="F213" s="42">
        <f>+D213+E213+H213-J213+L213-M213-N213-O213-P213-Q213-R213+U213+V213+S213+X213+Z213+AF213+AD213+AA213+AG213+AC213</f>
        <v>615949</v>
      </c>
      <c r="G213" s="42">
        <f>I213-K213+Y213+AB213</f>
        <v>0</v>
      </c>
      <c r="H213" s="7">
        <v>137275</v>
      </c>
      <c r="I213" s="7">
        <v>0</v>
      </c>
      <c r="J213" s="7">
        <v>228913</v>
      </c>
      <c r="K213" s="7">
        <v>0</v>
      </c>
      <c r="L213" s="7">
        <v>0</v>
      </c>
      <c r="M213" s="7">
        <v>0</v>
      </c>
      <c r="N213" s="7">
        <v>0</v>
      </c>
      <c r="O213" s="7">
        <v>0</v>
      </c>
      <c r="P213" s="7">
        <v>0</v>
      </c>
      <c r="Q213" s="7">
        <v>0</v>
      </c>
      <c r="R213" s="7">
        <v>0</v>
      </c>
      <c r="S213" s="7">
        <v>0</v>
      </c>
      <c r="T213" s="41">
        <f>D213+E213</f>
        <v>707587</v>
      </c>
      <c r="U213" s="7">
        <v>0</v>
      </c>
      <c r="V213" s="7">
        <v>0</v>
      </c>
      <c r="W213" s="7">
        <v>0</v>
      </c>
      <c r="X213" s="7">
        <v>0</v>
      </c>
      <c r="Y213" s="7">
        <v>0</v>
      </c>
      <c r="Z213" s="7">
        <v>0</v>
      </c>
      <c r="AA213" s="7">
        <v>0</v>
      </c>
      <c r="AB213" s="7">
        <v>0</v>
      </c>
      <c r="AC213" s="7">
        <v>0</v>
      </c>
      <c r="AD213" s="7">
        <v>0</v>
      </c>
      <c r="AE213" s="7">
        <v>0</v>
      </c>
      <c r="AF213" s="7">
        <v>0</v>
      </c>
      <c r="AG213" s="7">
        <v>0</v>
      </c>
      <c r="AH213" s="7">
        <v>0</v>
      </c>
      <c r="AI213" s="7">
        <v>0</v>
      </c>
      <c r="AK213" s="19">
        <f>+F213+G213+J213+M213+K213+N213+O213+P213+Q213+R213</f>
        <v>844862</v>
      </c>
      <c r="AL213" s="18">
        <f>+D213+E213+U213+V213+H213+L213+I213+S213+X213+Y213+Z213+AA213+AB213+AC213+AD213+AE213+AF213+AG213</f>
        <v>844862</v>
      </c>
      <c r="AM213" s="20">
        <f t="shared" si="3"/>
        <v>0</v>
      </c>
      <c r="AN213" s="23"/>
    </row>
    <row r="214" spans="1:40" ht="14.25">
      <c r="A214" s="113">
        <v>3428</v>
      </c>
      <c r="B214" s="13">
        <v>3428</v>
      </c>
      <c r="C214" s="100" t="s">
        <v>223</v>
      </c>
      <c r="D214" s="7">
        <v>2220078</v>
      </c>
      <c r="E214" s="7">
        <v>0</v>
      </c>
      <c r="F214" s="42">
        <f>+D214+E214+H214-J214+L214-M214-N214-O214-P214-Q214-R214+U214+V214+S214+X214+Z214+AF214+AD214+AA214+AG214+AC214</f>
        <v>2283250</v>
      </c>
      <c r="G214" s="42">
        <f>I214-K214+Y214+AB214</f>
        <v>0</v>
      </c>
      <c r="H214" s="7">
        <v>769199</v>
      </c>
      <c r="I214" s="7">
        <v>0</v>
      </c>
      <c r="J214" s="7">
        <v>654678</v>
      </c>
      <c r="K214" s="7">
        <v>0</v>
      </c>
      <c r="L214" s="7">
        <v>0</v>
      </c>
      <c r="M214" s="7">
        <v>0</v>
      </c>
      <c r="N214" s="7">
        <v>25197</v>
      </c>
      <c r="O214" s="7">
        <v>26152</v>
      </c>
      <c r="P214" s="7">
        <v>0</v>
      </c>
      <c r="Q214" s="7">
        <v>0</v>
      </c>
      <c r="R214" s="7">
        <v>0</v>
      </c>
      <c r="S214" s="7">
        <v>0</v>
      </c>
      <c r="T214" s="41">
        <f>D214+E214</f>
        <v>2220078</v>
      </c>
      <c r="U214" s="7">
        <v>0</v>
      </c>
      <c r="V214" s="7">
        <v>0</v>
      </c>
      <c r="W214" s="7">
        <v>0</v>
      </c>
      <c r="X214" s="7">
        <v>0</v>
      </c>
      <c r="Y214" s="7">
        <v>0</v>
      </c>
      <c r="Z214" s="7">
        <v>0</v>
      </c>
      <c r="AA214" s="7">
        <v>0</v>
      </c>
      <c r="AB214" s="7">
        <v>0</v>
      </c>
      <c r="AC214" s="7">
        <v>0</v>
      </c>
      <c r="AD214" s="7">
        <v>0</v>
      </c>
      <c r="AE214" s="7">
        <v>0</v>
      </c>
      <c r="AF214" s="7">
        <v>0</v>
      </c>
      <c r="AG214" s="7">
        <v>0</v>
      </c>
      <c r="AH214" s="7">
        <v>0</v>
      </c>
      <c r="AI214" s="7">
        <v>0</v>
      </c>
      <c r="AK214" s="19">
        <f>+F214+G214+J214+M214+K214+N214+O214+P214+Q214+R214</f>
        <v>2989277</v>
      </c>
      <c r="AL214" s="18">
        <f>+D214+E214+U214+V214+H214+L214+I214+S214+X214+Y214+Z214+AA214+AB214+AC214+AD214+AE214+AF214+AG214</f>
        <v>2989277</v>
      </c>
      <c r="AM214" s="20">
        <f t="shared" si="3"/>
        <v>0</v>
      </c>
      <c r="AN214" s="23"/>
    </row>
    <row r="215" spans="1:40" ht="14.25">
      <c r="A215" s="113">
        <v>3430</v>
      </c>
      <c r="B215" s="13">
        <v>3430</v>
      </c>
      <c r="C215" s="100" t="s">
        <v>224</v>
      </c>
      <c r="D215" s="7">
        <v>11308302</v>
      </c>
      <c r="E215" s="7">
        <v>0</v>
      </c>
      <c r="F215" s="42">
        <f>+D215+E215+H215-J215+L215-M215-N215-O215-P215-Q215-R215+U215+V215+S215+X215+Z215+AF215+AD215+AA215+AG215+AC215</f>
        <v>7888193.25</v>
      </c>
      <c r="G215" s="42">
        <f>I215-K215+Y215+AB215</f>
        <v>-53994</v>
      </c>
      <c r="H215" s="7">
        <v>2623153</v>
      </c>
      <c r="I215" s="7">
        <v>0</v>
      </c>
      <c r="J215" s="7">
        <v>4750633</v>
      </c>
      <c r="K215" s="7">
        <v>53994</v>
      </c>
      <c r="L215" s="7">
        <v>16448</v>
      </c>
      <c r="M215" s="7">
        <v>34376</v>
      </c>
      <c r="N215" s="7">
        <v>1261624.75</v>
      </c>
      <c r="O215" s="7">
        <v>13076</v>
      </c>
      <c r="P215" s="7">
        <v>0</v>
      </c>
      <c r="Q215" s="7">
        <v>0</v>
      </c>
      <c r="R215" s="7">
        <v>0</v>
      </c>
      <c r="S215" s="7">
        <v>0</v>
      </c>
      <c r="T215" s="41">
        <f>D215+E215</f>
        <v>11308302</v>
      </c>
      <c r="U215" s="7">
        <v>0</v>
      </c>
      <c r="V215" s="7">
        <v>0</v>
      </c>
      <c r="W215" s="7">
        <v>0</v>
      </c>
      <c r="X215" s="7">
        <v>0</v>
      </c>
      <c r="Y215" s="7">
        <v>0</v>
      </c>
      <c r="Z215" s="7">
        <v>0</v>
      </c>
      <c r="AA215" s="7">
        <v>0</v>
      </c>
      <c r="AB215" s="7">
        <v>0</v>
      </c>
      <c r="AC215" s="7">
        <v>0</v>
      </c>
      <c r="AD215" s="7">
        <v>0</v>
      </c>
      <c r="AE215" s="7">
        <v>0</v>
      </c>
      <c r="AF215" s="7">
        <v>0</v>
      </c>
      <c r="AG215" s="7">
        <v>0</v>
      </c>
      <c r="AH215" s="7">
        <v>0</v>
      </c>
      <c r="AI215" s="7">
        <v>0</v>
      </c>
      <c r="AK215" s="19">
        <f>+F215+G215+J215+M215+K215+N215+O215+P215+Q215+R215</f>
        <v>13947903</v>
      </c>
      <c r="AL215" s="18">
        <f>+D215+E215+U215+V215+H215+L215+I215+S215+X215+Y215+Z215+AA215+AB215+AC215+AD215+AE215+AF215+AG215</f>
        <v>13947903</v>
      </c>
      <c r="AM215" s="20">
        <f t="shared" si="3"/>
        <v>0</v>
      </c>
      <c r="AN215" s="23"/>
    </row>
    <row r="216" spans="1:40" ht="14.25">
      <c r="A216" s="113">
        <v>3434</v>
      </c>
      <c r="B216" s="13">
        <v>3434</v>
      </c>
      <c r="C216" s="100" t="s">
        <v>225</v>
      </c>
      <c r="D216" s="7">
        <v>2905473</v>
      </c>
      <c r="E216" s="7">
        <v>0</v>
      </c>
      <c r="F216" s="42">
        <f>+D216+E216+H216-J216+L216-M216-N216-O216-P216-Q216-R216+U216+V216+S216+X216+Z216+AF216+AD216+AA216+AG216+AC216</f>
        <v>2535575.06</v>
      </c>
      <c r="G216" s="42">
        <f>I216-K216+Y216+AB216</f>
        <v>0</v>
      </c>
      <c r="H216" s="7">
        <v>917522</v>
      </c>
      <c r="I216" s="7">
        <v>0</v>
      </c>
      <c r="J216" s="7">
        <v>1215213</v>
      </c>
      <c r="K216" s="7">
        <v>0</v>
      </c>
      <c r="L216" s="7">
        <v>0</v>
      </c>
      <c r="M216" s="7">
        <v>0</v>
      </c>
      <c r="N216" s="7">
        <v>43933</v>
      </c>
      <c r="O216" s="7">
        <v>13076</v>
      </c>
      <c r="P216" s="7">
        <v>0</v>
      </c>
      <c r="Q216" s="7">
        <v>15197.94</v>
      </c>
      <c r="R216" s="7">
        <v>0</v>
      </c>
      <c r="S216" s="7">
        <v>0</v>
      </c>
      <c r="T216" s="41">
        <f>D216+E216</f>
        <v>2905473</v>
      </c>
      <c r="U216" s="7">
        <v>0</v>
      </c>
      <c r="V216" s="7">
        <v>0</v>
      </c>
      <c r="W216" s="7">
        <v>0</v>
      </c>
      <c r="X216" s="7">
        <v>0</v>
      </c>
      <c r="Y216" s="7">
        <v>0</v>
      </c>
      <c r="Z216" s="7">
        <v>0</v>
      </c>
      <c r="AA216" s="7">
        <v>0</v>
      </c>
      <c r="AB216" s="7">
        <v>0</v>
      </c>
      <c r="AC216" s="7">
        <v>0</v>
      </c>
      <c r="AD216" s="7">
        <v>0</v>
      </c>
      <c r="AE216" s="7">
        <v>0</v>
      </c>
      <c r="AF216" s="7">
        <v>0</v>
      </c>
      <c r="AG216" s="7">
        <v>0</v>
      </c>
      <c r="AH216" s="7">
        <v>0</v>
      </c>
      <c r="AI216" s="7">
        <v>0</v>
      </c>
      <c r="AK216" s="19">
        <f>+F216+G216+J216+M216+K216+N216+O216+P216+Q216+R216</f>
        <v>3822995</v>
      </c>
      <c r="AL216" s="18">
        <f>+D216+E216+U216+V216+H216+L216+I216+S216+X216+Y216+Z216+AA216+AB216+AC216+AD216+AE216+AF216+AG216</f>
        <v>3822995</v>
      </c>
      <c r="AM216" s="20">
        <f t="shared" si="3"/>
        <v>0</v>
      </c>
      <c r="AN216" s="23"/>
    </row>
    <row r="217" spans="1:40" ht="14.25">
      <c r="A217" s="113">
        <v>3437</v>
      </c>
      <c r="B217" s="13">
        <v>3437</v>
      </c>
      <c r="C217" s="100" t="s">
        <v>226</v>
      </c>
      <c r="D217" s="7">
        <v>4370176</v>
      </c>
      <c r="E217" s="7">
        <v>0</v>
      </c>
      <c r="F217" s="42">
        <f>+D217+E217+H217-J217+L217-M217-N217-O217-P217-Q217-R217+U217+V217+S217+X217+Z217+AF217+AD217+AA217+AG217+AC217</f>
        <v>3476220.95</v>
      </c>
      <c r="G217" s="42">
        <f>I217-K217+Y217+AB217</f>
        <v>0</v>
      </c>
      <c r="H217" s="7">
        <v>1325762</v>
      </c>
      <c r="I217" s="7">
        <v>0</v>
      </c>
      <c r="J217" s="7">
        <v>1090216</v>
      </c>
      <c r="K217" s="7">
        <v>0</v>
      </c>
      <c r="L217" s="7">
        <v>0</v>
      </c>
      <c r="M217" s="7">
        <v>0</v>
      </c>
      <c r="N217" s="7">
        <v>1034238.4</v>
      </c>
      <c r="O217" s="7">
        <v>150069.65</v>
      </c>
      <c r="P217" s="7">
        <v>37056</v>
      </c>
      <c r="Q217" s="7">
        <v>0</v>
      </c>
      <c r="R217" s="7">
        <v>0</v>
      </c>
      <c r="S217" s="7">
        <v>0</v>
      </c>
      <c r="T217" s="41">
        <f>D217+E217</f>
        <v>4370176</v>
      </c>
      <c r="U217" s="7">
        <v>91863</v>
      </c>
      <c r="V217" s="7">
        <v>0</v>
      </c>
      <c r="W217" s="7">
        <v>0</v>
      </c>
      <c r="X217" s="7">
        <v>0</v>
      </c>
      <c r="Y217" s="7">
        <v>0</v>
      </c>
      <c r="Z217" s="7">
        <v>0</v>
      </c>
      <c r="AA217" s="7">
        <v>0</v>
      </c>
      <c r="AB217" s="7">
        <v>0</v>
      </c>
      <c r="AC217" s="7">
        <v>0</v>
      </c>
      <c r="AD217" s="7">
        <v>0</v>
      </c>
      <c r="AE217" s="7">
        <v>0</v>
      </c>
      <c r="AF217" s="7">
        <v>0</v>
      </c>
      <c r="AG217" s="7">
        <v>0</v>
      </c>
      <c r="AH217" s="7">
        <v>0</v>
      </c>
      <c r="AI217" s="7">
        <v>0</v>
      </c>
      <c r="AK217" s="19">
        <f>+F217+G217+J217+M217+K217+N217+O217+P217+Q217+R217</f>
        <v>5787801.000000001</v>
      </c>
      <c r="AL217" s="18">
        <f>+D217+E217+U217+V217+H217+L217+I217+S217+X217+Y217+Z217+AA217+AB217+AC217+AD217+AE217+AF217+AG217</f>
        <v>5787801</v>
      </c>
      <c r="AM217" s="20">
        <f t="shared" si="3"/>
        <v>0</v>
      </c>
      <c r="AN217" s="23"/>
    </row>
    <row r="218" spans="1:40" ht="14.25">
      <c r="A218" s="113">
        <v>3444</v>
      </c>
      <c r="B218" s="13">
        <v>3444</v>
      </c>
      <c r="C218" s="100" t="s">
        <v>227</v>
      </c>
      <c r="D218" s="7">
        <v>8478779</v>
      </c>
      <c r="E218" s="7">
        <v>0</v>
      </c>
      <c r="F218" s="42">
        <f>+D218+E218+H218-J218+L218-M218-N218-O218-P218-Q218-R218+U218+V218+S218+X218+Z218+AF218+AD218+AA218+AG218+AC218</f>
        <v>7034015.1</v>
      </c>
      <c r="G218" s="42">
        <f>I218-K218+Y218+AB218</f>
        <v>0</v>
      </c>
      <c r="H218" s="7">
        <v>725304</v>
      </c>
      <c r="I218" s="7">
        <v>0</v>
      </c>
      <c r="J218" s="7">
        <v>1630042</v>
      </c>
      <c r="K218" s="7">
        <v>0</v>
      </c>
      <c r="L218" s="7">
        <v>0</v>
      </c>
      <c r="M218" s="7">
        <v>0</v>
      </c>
      <c r="N218" s="7">
        <v>455031.9</v>
      </c>
      <c r="O218" s="7">
        <v>84994</v>
      </c>
      <c r="P218" s="7">
        <v>0</v>
      </c>
      <c r="Q218" s="7">
        <v>0</v>
      </c>
      <c r="R218" s="7">
        <v>0</v>
      </c>
      <c r="S218" s="7">
        <v>0</v>
      </c>
      <c r="T218" s="41">
        <f>D218+E218</f>
        <v>8478779</v>
      </c>
      <c r="U218" s="7">
        <v>0</v>
      </c>
      <c r="V218" s="7">
        <v>0</v>
      </c>
      <c r="W218" s="7">
        <v>0</v>
      </c>
      <c r="X218" s="7">
        <v>0</v>
      </c>
      <c r="Y218" s="7">
        <v>0</v>
      </c>
      <c r="Z218" s="7">
        <v>0</v>
      </c>
      <c r="AA218" s="7">
        <v>0</v>
      </c>
      <c r="AB218" s="7">
        <v>0</v>
      </c>
      <c r="AC218" s="7">
        <v>0</v>
      </c>
      <c r="AD218" s="7">
        <v>0</v>
      </c>
      <c r="AE218" s="7">
        <v>0</v>
      </c>
      <c r="AF218" s="7">
        <v>0</v>
      </c>
      <c r="AG218" s="7">
        <v>0</v>
      </c>
      <c r="AH218" s="7">
        <v>0</v>
      </c>
      <c r="AI218" s="7">
        <v>0</v>
      </c>
      <c r="AK218" s="19">
        <f>+F218+G218+J218+M218+K218+N218+O218+P218+Q218+R218</f>
        <v>9204083</v>
      </c>
      <c r="AL218" s="18">
        <f>+D218+E218+U218+V218+H218+L218+I218+S218+X218+Y218+Z218+AA218+AB218+AC218+AD218+AE218+AF218+AG218</f>
        <v>9204083</v>
      </c>
      <c r="AM218" s="20">
        <f t="shared" si="3"/>
        <v>0</v>
      </c>
      <c r="AN218" s="23"/>
    </row>
    <row r="219" spans="1:40" ht="14.25">
      <c r="A219" s="113">
        <v>3479</v>
      </c>
      <c r="B219" s="13">
        <v>3479</v>
      </c>
      <c r="C219" s="100" t="s">
        <v>228</v>
      </c>
      <c r="D219" s="7">
        <v>195986</v>
      </c>
      <c r="E219" s="7">
        <v>432</v>
      </c>
      <c r="F219" s="42">
        <f>+D219+E219+H219-J219+L219-M219-N219-O219-P219-Q219-R219+U219+V219+S219+X219+Z219+AF219+AD219+AA219+AG219+AC219</f>
        <v>543683.5</v>
      </c>
      <c r="G219" s="42">
        <f>I219-K219+Y219+AB219</f>
        <v>2015.5</v>
      </c>
      <c r="H219" s="7">
        <v>673966</v>
      </c>
      <c r="I219" s="7">
        <v>0</v>
      </c>
      <c r="J219" s="7">
        <v>616905</v>
      </c>
      <c r="K219" s="7">
        <v>0</v>
      </c>
      <c r="L219" s="7">
        <v>0</v>
      </c>
      <c r="M219" s="7">
        <v>8224</v>
      </c>
      <c r="N219" s="7">
        <v>626255.3</v>
      </c>
      <c r="O219" s="7">
        <v>407217</v>
      </c>
      <c r="P219" s="7">
        <v>46320</v>
      </c>
      <c r="Q219" s="7">
        <v>0</v>
      </c>
      <c r="R219" s="7">
        <v>0</v>
      </c>
      <c r="S219" s="7">
        <v>263760</v>
      </c>
      <c r="T219" s="41">
        <f>D219+E219</f>
        <v>196418</v>
      </c>
      <c r="U219" s="7">
        <v>496862</v>
      </c>
      <c r="V219" s="7">
        <v>0</v>
      </c>
      <c r="W219" s="7">
        <v>0</v>
      </c>
      <c r="X219" s="7">
        <v>803</v>
      </c>
      <c r="Y219" s="7">
        <v>2015.5</v>
      </c>
      <c r="Z219" s="7">
        <v>0</v>
      </c>
      <c r="AA219" s="7">
        <v>0</v>
      </c>
      <c r="AB219" s="7">
        <v>0</v>
      </c>
      <c r="AC219" s="7">
        <v>0</v>
      </c>
      <c r="AD219" s="7">
        <v>0</v>
      </c>
      <c r="AE219" s="7">
        <v>0</v>
      </c>
      <c r="AF219" s="7">
        <v>0</v>
      </c>
      <c r="AG219" s="7">
        <v>616795.8</v>
      </c>
      <c r="AH219" s="7">
        <v>0</v>
      </c>
      <c r="AI219" s="7">
        <v>0</v>
      </c>
      <c r="AK219" s="19">
        <f>+F219+G219+J219+M219+K219+N219+O219+P219+Q219+R219</f>
        <v>2250620.3</v>
      </c>
      <c r="AL219" s="18">
        <f>+D219+E219+U219+V219+H219+L219+I219+S219+X219+Y219+Z219+AA219+AB219+AC219+AD219+AE219+AF219+AG219</f>
        <v>2250620.3</v>
      </c>
      <c r="AM219" s="20">
        <f t="shared" si="3"/>
        <v>0</v>
      </c>
      <c r="AN219" s="23"/>
    </row>
    <row r="220" spans="1:40" ht="14.25">
      <c r="A220" s="113">
        <v>3484</v>
      </c>
      <c r="B220" s="13">
        <v>3484</v>
      </c>
      <c r="C220" s="100" t="s">
        <v>229</v>
      </c>
      <c r="D220" s="7">
        <v>0</v>
      </c>
      <c r="E220" s="7">
        <v>0</v>
      </c>
      <c r="F220" s="42">
        <f>+D220+E220+H220-J220+L220-M220-N220-O220-P220-Q220-R220+U220+V220+S220+X220+Z220+AF220+AD220+AA220+AG220+AC220</f>
        <v>-10511.380000000005</v>
      </c>
      <c r="G220" s="42">
        <f>I220-K220+Y220+AB220</f>
        <v>10511.38</v>
      </c>
      <c r="H220" s="7">
        <v>109999</v>
      </c>
      <c r="I220" s="7">
        <v>0</v>
      </c>
      <c r="J220" s="7">
        <v>285236</v>
      </c>
      <c r="K220" s="7">
        <v>0</v>
      </c>
      <c r="L220" s="7">
        <v>0</v>
      </c>
      <c r="M220" s="7">
        <v>0</v>
      </c>
      <c r="N220" s="7">
        <v>0</v>
      </c>
      <c r="O220" s="7">
        <v>0</v>
      </c>
      <c r="P220" s="7">
        <v>0</v>
      </c>
      <c r="Q220" s="7">
        <v>0</v>
      </c>
      <c r="R220" s="7">
        <v>0</v>
      </c>
      <c r="S220" s="7">
        <v>0</v>
      </c>
      <c r="T220" s="41">
        <f>D220+E220</f>
        <v>0</v>
      </c>
      <c r="U220" s="7">
        <v>0</v>
      </c>
      <c r="V220" s="7">
        <v>0</v>
      </c>
      <c r="W220" s="7">
        <v>0</v>
      </c>
      <c r="X220" s="7">
        <v>0</v>
      </c>
      <c r="Y220" s="7">
        <v>10511.38</v>
      </c>
      <c r="Z220" s="7">
        <v>2940</v>
      </c>
      <c r="AA220" s="7">
        <v>0</v>
      </c>
      <c r="AB220" s="7">
        <v>0</v>
      </c>
      <c r="AC220" s="7">
        <v>0</v>
      </c>
      <c r="AD220" s="7">
        <v>7710</v>
      </c>
      <c r="AE220" s="7">
        <v>0</v>
      </c>
      <c r="AF220" s="7">
        <v>51679.62</v>
      </c>
      <c r="AG220" s="7">
        <v>102396</v>
      </c>
      <c r="AH220" s="7">
        <v>0</v>
      </c>
      <c r="AI220" s="7">
        <v>0</v>
      </c>
      <c r="AK220" s="19">
        <f>+F220+G220+J220+M220+K220+N220+O220+P220+Q220+R220</f>
        <v>285236</v>
      </c>
      <c r="AL220" s="18">
        <f>+D220+E220+U220+V220+H220+L220+I220+S220+X220+Y220+Z220+AA220+AB220+AC220+AD220+AE220+AF220+AG220</f>
        <v>285236</v>
      </c>
      <c r="AM220" s="20">
        <f t="shared" si="3"/>
        <v>0</v>
      </c>
      <c r="AN220" s="23"/>
    </row>
    <row r="221" spans="1:40" ht="14.25">
      <c r="A221" s="113">
        <v>3500</v>
      </c>
      <c r="B221" s="13">
        <v>3500</v>
      </c>
      <c r="C221" s="100" t="s">
        <v>230</v>
      </c>
      <c r="D221" s="7">
        <v>6388741</v>
      </c>
      <c r="E221" s="7">
        <v>0</v>
      </c>
      <c r="F221" s="42">
        <f>+D221+E221+H221-J221+L221-M221-N221-O221-P221-Q221-R221+U221+V221+S221+X221+Z221+AF221+AD221+AA221+AG221+AC221</f>
        <v>10231033.469999999</v>
      </c>
      <c r="G221" s="42">
        <f>I221-K221+Y221+AB221</f>
        <v>0</v>
      </c>
      <c r="H221" s="7">
        <v>5983737</v>
      </c>
      <c r="I221" s="7">
        <v>0</v>
      </c>
      <c r="J221" s="7">
        <v>1339898</v>
      </c>
      <c r="K221" s="7">
        <v>0</v>
      </c>
      <c r="L221" s="7">
        <v>0</v>
      </c>
      <c r="M221" s="7">
        <v>0</v>
      </c>
      <c r="N221" s="7">
        <v>771150.65</v>
      </c>
      <c r="O221" s="7">
        <v>0</v>
      </c>
      <c r="P221" s="7">
        <v>0</v>
      </c>
      <c r="Q221" s="7">
        <v>30395.88</v>
      </c>
      <c r="R221" s="7">
        <v>0</v>
      </c>
      <c r="S221" s="7">
        <v>0</v>
      </c>
      <c r="T221" s="41">
        <f>D221+E221</f>
        <v>6388741</v>
      </c>
      <c r="U221" s="7">
        <v>0</v>
      </c>
      <c r="V221" s="7">
        <v>0</v>
      </c>
      <c r="W221" s="7">
        <v>0</v>
      </c>
      <c r="X221" s="7">
        <v>0</v>
      </c>
      <c r="Y221" s="7">
        <v>0</v>
      </c>
      <c r="Z221" s="7">
        <v>0</v>
      </c>
      <c r="AA221" s="7">
        <v>0</v>
      </c>
      <c r="AB221" s="7">
        <v>0</v>
      </c>
      <c r="AC221" s="7">
        <v>0</v>
      </c>
      <c r="AD221" s="7">
        <v>0</v>
      </c>
      <c r="AE221" s="7">
        <v>0</v>
      </c>
      <c r="AF221" s="7">
        <v>0</v>
      </c>
      <c r="AG221" s="7">
        <v>0</v>
      </c>
      <c r="AH221" s="7">
        <v>0</v>
      </c>
      <c r="AI221" s="7">
        <v>0</v>
      </c>
      <c r="AK221" s="19">
        <f>+F221+G221+J221+M221+K221+N221+O221+P221+Q221+R221</f>
        <v>12372478</v>
      </c>
      <c r="AL221" s="18">
        <f>+D221+E221+U221+V221+H221+L221+I221+S221+X221+Y221+Z221+AA221+AB221+AC221+AD221+AE221+AF221+AG221</f>
        <v>12372478</v>
      </c>
      <c r="AM221" s="20">
        <f t="shared" si="3"/>
        <v>0</v>
      </c>
      <c r="AN221" s="23"/>
    </row>
    <row r="222" spans="1:40" ht="14.25">
      <c r="A222" s="113">
        <v>3528</v>
      </c>
      <c r="B222" s="13">
        <v>3528</v>
      </c>
      <c r="C222" s="100" t="s">
        <v>233</v>
      </c>
      <c r="D222" s="7">
        <v>1409104</v>
      </c>
      <c r="E222" s="7">
        <v>0</v>
      </c>
      <c r="F222" s="42">
        <f>+D222+E222+H222-J222+L222-M222-N222-O222-P222-Q222-R222+U222+V222+S222+X222+Z222+AF222+AD222+AA222+AG222+AC222</f>
        <v>1621232.5</v>
      </c>
      <c r="G222" s="42">
        <f>I222-K222+Y222+AB222</f>
        <v>0</v>
      </c>
      <c r="H222" s="7">
        <v>1050038</v>
      </c>
      <c r="I222" s="7">
        <v>0</v>
      </c>
      <c r="J222" s="7">
        <v>619406</v>
      </c>
      <c r="K222" s="7">
        <v>0</v>
      </c>
      <c r="L222" s="7">
        <v>0</v>
      </c>
      <c r="M222" s="7">
        <v>0</v>
      </c>
      <c r="N222" s="7">
        <v>121785.5</v>
      </c>
      <c r="O222" s="7">
        <v>45766</v>
      </c>
      <c r="P222" s="7">
        <v>50952</v>
      </c>
      <c r="Q222" s="7">
        <v>0</v>
      </c>
      <c r="R222" s="7">
        <v>0</v>
      </c>
      <c r="S222" s="7">
        <v>0</v>
      </c>
      <c r="T222" s="41">
        <f>D222+E222</f>
        <v>1409104</v>
      </c>
      <c r="U222" s="7">
        <v>0</v>
      </c>
      <c r="V222" s="7">
        <v>0</v>
      </c>
      <c r="W222" s="7">
        <v>0</v>
      </c>
      <c r="X222" s="7">
        <v>0</v>
      </c>
      <c r="Y222" s="7">
        <v>0</v>
      </c>
      <c r="Z222" s="7">
        <v>0</v>
      </c>
      <c r="AA222" s="7">
        <v>0</v>
      </c>
      <c r="AB222" s="7">
        <v>0</v>
      </c>
      <c r="AC222" s="7">
        <v>0</v>
      </c>
      <c r="AD222" s="7">
        <v>0</v>
      </c>
      <c r="AE222" s="7">
        <v>0</v>
      </c>
      <c r="AF222" s="7">
        <v>0</v>
      </c>
      <c r="AG222" s="7">
        <v>0</v>
      </c>
      <c r="AH222" s="7">
        <v>0</v>
      </c>
      <c r="AI222" s="7">
        <v>0</v>
      </c>
      <c r="AK222" s="19">
        <f>+F222+G222+J222+M222+K222+N222+O222+P222+Q222+R222</f>
        <v>2459142</v>
      </c>
      <c r="AL222" s="18">
        <f>+D222+E222+U222+V222+H222+L222+I222+S222+X222+Y222+Z222+AA222+AB222+AC222+AD222+AE222+AF222+AG222</f>
        <v>2459142</v>
      </c>
      <c r="AM222" s="20">
        <f t="shared" si="3"/>
        <v>0</v>
      </c>
      <c r="AN222" s="23"/>
    </row>
    <row r="223" spans="1:40" ht="14.25">
      <c r="A223" s="113">
        <v>3549</v>
      </c>
      <c r="B223" s="13">
        <v>3549</v>
      </c>
      <c r="C223" s="100" t="s">
        <v>235</v>
      </c>
      <c r="D223" s="7">
        <v>7316133</v>
      </c>
      <c r="E223" s="7">
        <v>0</v>
      </c>
      <c r="F223" s="42">
        <f>+D223+E223+H223-J223+L223-M223-N223-O223-P223-Q223-R223+U223+V223+S223+X223+Z223+AF223+AD223+AA223+AG223+AC223</f>
        <v>5296525.43</v>
      </c>
      <c r="G223" s="42">
        <f>I223-K223+Y223+AB223</f>
        <v>0</v>
      </c>
      <c r="H223" s="7">
        <v>285565</v>
      </c>
      <c r="I223" s="7">
        <v>0</v>
      </c>
      <c r="J223" s="7">
        <v>1470887</v>
      </c>
      <c r="K223" s="7">
        <v>0</v>
      </c>
      <c r="L223" s="7">
        <v>46713</v>
      </c>
      <c r="M223" s="7">
        <v>0</v>
      </c>
      <c r="N223" s="7">
        <v>510343.37</v>
      </c>
      <c r="O223" s="7">
        <v>242812</v>
      </c>
      <c r="P223" s="7">
        <v>127843.2</v>
      </c>
      <c r="Q223" s="7">
        <v>0</v>
      </c>
      <c r="R223" s="7">
        <v>0</v>
      </c>
      <c r="S223" s="7">
        <v>0</v>
      </c>
      <c r="T223" s="41">
        <f>D223+E223</f>
        <v>7316133</v>
      </c>
      <c r="U223" s="7">
        <v>0</v>
      </c>
      <c r="V223" s="7">
        <v>0</v>
      </c>
      <c r="W223" s="7">
        <v>0</v>
      </c>
      <c r="X223" s="7">
        <v>0</v>
      </c>
      <c r="Y223" s="7">
        <v>0</v>
      </c>
      <c r="Z223" s="7">
        <v>0</v>
      </c>
      <c r="AA223" s="7">
        <v>0</v>
      </c>
      <c r="AB223" s="7">
        <v>0</v>
      </c>
      <c r="AC223" s="7">
        <v>0</v>
      </c>
      <c r="AD223" s="7">
        <v>0</v>
      </c>
      <c r="AE223" s="7">
        <v>0</v>
      </c>
      <c r="AF223" s="7">
        <v>0</v>
      </c>
      <c r="AG223" s="7">
        <v>0</v>
      </c>
      <c r="AH223" s="7">
        <v>0</v>
      </c>
      <c r="AI223" s="7">
        <v>0</v>
      </c>
      <c r="AK223" s="19">
        <f>+F223+G223+J223+M223+K223+N223+O223+P223+Q223+R223</f>
        <v>7648411</v>
      </c>
      <c r="AL223" s="18">
        <f>+D223+E223+U223+V223+H223+L223+I223+S223+X223+Y223+Z223+AA223+AB223+AC223+AD223+AE223+AF223+AG223</f>
        <v>7648411</v>
      </c>
      <c r="AM223" s="20">
        <f t="shared" si="3"/>
        <v>0</v>
      </c>
      <c r="AN223" s="23"/>
    </row>
    <row r="224" spans="1:40" ht="14.25">
      <c r="A224" s="113">
        <v>3612</v>
      </c>
      <c r="B224" s="13">
        <v>3612</v>
      </c>
      <c r="C224" s="100" t="s">
        <v>236</v>
      </c>
      <c r="D224" s="7">
        <v>8341638</v>
      </c>
      <c r="E224" s="7">
        <v>0</v>
      </c>
      <c r="F224" s="42">
        <f>+D224+E224+H224-J224+L224-M224-N224-O224-P224-Q224-R224+U224+V224+S224+X224+Z224+AF224+AD224+AA224+AG224+AC224</f>
        <v>7969248</v>
      </c>
      <c r="G224" s="42">
        <f>I224-K224+Y224+AB224</f>
        <v>0</v>
      </c>
      <c r="H224" s="7">
        <v>3141537</v>
      </c>
      <c r="I224" s="7">
        <v>0</v>
      </c>
      <c r="J224" s="7">
        <v>3283294</v>
      </c>
      <c r="K224" s="7">
        <v>0</v>
      </c>
      <c r="L224" s="7">
        <v>0</v>
      </c>
      <c r="M224" s="7">
        <v>0</v>
      </c>
      <c r="N224" s="7">
        <v>198345</v>
      </c>
      <c r="O224" s="7">
        <v>13076</v>
      </c>
      <c r="P224" s="7">
        <v>9264</v>
      </c>
      <c r="Q224" s="7">
        <v>0</v>
      </c>
      <c r="R224" s="7">
        <v>9948</v>
      </c>
      <c r="S224" s="7">
        <v>0</v>
      </c>
      <c r="T224" s="41">
        <f>D224+E224</f>
        <v>8341638</v>
      </c>
      <c r="U224" s="7">
        <v>0</v>
      </c>
      <c r="V224" s="7">
        <v>0</v>
      </c>
      <c r="W224" s="7">
        <v>0</v>
      </c>
      <c r="X224" s="7">
        <v>0</v>
      </c>
      <c r="Y224" s="7">
        <v>0</v>
      </c>
      <c r="Z224" s="7">
        <v>0</v>
      </c>
      <c r="AA224" s="7">
        <v>0</v>
      </c>
      <c r="AB224" s="7">
        <v>0</v>
      </c>
      <c r="AC224" s="7">
        <v>0</v>
      </c>
      <c r="AD224" s="7">
        <v>0</v>
      </c>
      <c r="AE224" s="7">
        <v>0</v>
      </c>
      <c r="AF224" s="7">
        <v>0</v>
      </c>
      <c r="AG224" s="7">
        <v>0</v>
      </c>
      <c r="AH224" s="7">
        <v>0</v>
      </c>
      <c r="AI224" s="7">
        <v>0</v>
      </c>
      <c r="AK224" s="19">
        <f>+F224+G224+J224+M224+K224+N224+O224+P224+Q224+R224</f>
        <v>11483175</v>
      </c>
      <c r="AL224" s="18">
        <f>+D224+E224+U224+V224+H224+L224+I224+S224+X224+Y224+Z224+AA224+AB224+AC224+AD224+AE224+AF224+AG224</f>
        <v>11483175</v>
      </c>
      <c r="AM224" s="20">
        <f t="shared" si="3"/>
        <v>0</v>
      </c>
      <c r="AN224" s="23"/>
    </row>
    <row r="225" spans="1:40" ht="14.25">
      <c r="A225" s="113">
        <v>3619</v>
      </c>
      <c r="B225" s="13">
        <v>3619</v>
      </c>
      <c r="C225" s="100" t="s">
        <v>237</v>
      </c>
      <c r="D225" s="7">
        <v>187351660.60000002</v>
      </c>
      <c r="E225" s="7">
        <v>0</v>
      </c>
      <c r="F225" s="42">
        <f>+D225+E225+H225-J225+L225-M225-N225-O225-P225-Q225-R225+U225+V225+S225+X225+Z225+AF225+AD225+AA225+AG225+AC225</f>
        <v>184839803.42000002</v>
      </c>
      <c r="G225" s="42">
        <f>I225-K225+Y225+AB225</f>
        <v>-30000</v>
      </c>
      <c r="H225" s="7">
        <v>21269899</v>
      </c>
      <c r="I225" s="7">
        <v>0</v>
      </c>
      <c r="J225" s="7">
        <v>45731031</v>
      </c>
      <c r="K225" s="7">
        <v>30000</v>
      </c>
      <c r="L225" s="7">
        <v>0</v>
      </c>
      <c r="M225" s="7">
        <v>529848</v>
      </c>
      <c r="N225" s="7">
        <v>0</v>
      </c>
      <c r="O225" s="7">
        <v>8373316.81</v>
      </c>
      <c r="P225" s="7">
        <v>157488</v>
      </c>
      <c r="Q225" s="7">
        <v>159578.37</v>
      </c>
      <c r="R225" s="7">
        <v>288032</v>
      </c>
      <c r="S225" s="7">
        <v>0</v>
      </c>
      <c r="T225" s="41">
        <f>D225+E225</f>
        <v>187351660.60000002</v>
      </c>
      <c r="U225" s="7">
        <v>222055</v>
      </c>
      <c r="V225" s="7">
        <v>31235483</v>
      </c>
      <c r="W225" s="7">
        <v>0</v>
      </c>
      <c r="X225" s="7">
        <v>0</v>
      </c>
      <c r="Y225" s="7">
        <v>0</v>
      </c>
      <c r="Z225" s="7">
        <v>0</v>
      </c>
      <c r="AA225" s="7">
        <v>0</v>
      </c>
      <c r="AB225" s="7">
        <v>0</v>
      </c>
      <c r="AC225" s="7">
        <v>0</v>
      </c>
      <c r="AD225" s="7">
        <v>0</v>
      </c>
      <c r="AE225" s="7">
        <v>0</v>
      </c>
      <c r="AF225" s="7">
        <v>0</v>
      </c>
      <c r="AG225" s="7">
        <v>0</v>
      </c>
      <c r="AH225" s="7">
        <v>0</v>
      </c>
      <c r="AI225" s="7">
        <v>0</v>
      </c>
      <c r="AK225" s="19">
        <f>+F225+G225+J225+M225+K225+N225+O225+P225+Q225+R225</f>
        <v>240079097.60000002</v>
      </c>
      <c r="AL225" s="18">
        <f>+D225+E225+U225+V225+H225+L225+I225+S225+X225+Y225+Z225+AA225+AB225+AC225+AD225+AE225+AF225+AG225</f>
        <v>240079097.60000002</v>
      </c>
      <c r="AM225" s="20">
        <f t="shared" si="3"/>
        <v>0</v>
      </c>
      <c r="AN225" s="23"/>
    </row>
    <row r="226" spans="1:40" ht="14.25">
      <c r="A226" s="113">
        <v>3633</v>
      </c>
      <c r="B226" s="13">
        <v>3633</v>
      </c>
      <c r="C226" s="100" t="s">
        <v>238</v>
      </c>
      <c r="D226" s="7">
        <v>2003431</v>
      </c>
      <c r="E226" s="7">
        <v>0</v>
      </c>
      <c r="F226" s="42">
        <f>+D226+E226+H226-J226+L226-M226-N226-O226-P226-Q226-R226+U226+V226+S226+X226+Z226+AF226+AD226+AA226+AG226+AC226</f>
        <v>2338184</v>
      </c>
      <c r="G226" s="42">
        <f>I226-K226+Y226+AB226</f>
        <v>0</v>
      </c>
      <c r="H226" s="7">
        <v>809402</v>
      </c>
      <c r="I226" s="7">
        <v>0</v>
      </c>
      <c r="J226" s="7">
        <v>368459</v>
      </c>
      <c r="K226" s="7">
        <v>0</v>
      </c>
      <c r="L226" s="7">
        <v>0</v>
      </c>
      <c r="M226" s="7">
        <v>0</v>
      </c>
      <c r="N226" s="7">
        <v>93681</v>
      </c>
      <c r="O226" s="7">
        <v>0</v>
      </c>
      <c r="P226" s="7">
        <v>0</v>
      </c>
      <c r="Q226" s="7">
        <v>0</v>
      </c>
      <c r="R226" s="7">
        <v>12509</v>
      </c>
      <c r="S226" s="7">
        <v>0</v>
      </c>
      <c r="T226" s="41">
        <f>D226+E226</f>
        <v>2003431</v>
      </c>
      <c r="U226" s="7">
        <v>0</v>
      </c>
      <c r="V226" s="7">
        <v>0</v>
      </c>
      <c r="W226" s="7">
        <v>0</v>
      </c>
      <c r="X226" s="7">
        <v>0</v>
      </c>
      <c r="Y226" s="7">
        <v>0</v>
      </c>
      <c r="Z226" s="7">
        <v>0</v>
      </c>
      <c r="AA226" s="7">
        <v>0</v>
      </c>
      <c r="AB226" s="7">
        <v>0</v>
      </c>
      <c r="AC226" s="7">
        <v>0</v>
      </c>
      <c r="AD226" s="7">
        <v>0</v>
      </c>
      <c r="AE226" s="7">
        <v>0</v>
      </c>
      <c r="AF226" s="7">
        <v>0</v>
      </c>
      <c r="AG226" s="7">
        <v>0</v>
      </c>
      <c r="AH226" s="7">
        <v>0</v>
      </c>
      <c r="AI226" s="7">
        <v>0</v>
      </c>
      <c r="AK226" s="19">
        <f>+F226+G226+J226+M226+K226+N226+O226+P226+Q226+R226</f>
        <v>2812833</v>
      </c>
      <c r="AL226" s="18">
        <f>+D226+E226+U226+V226+H226+L226+I226+S226+X226+Y226+Z226+AA226+AB226+AC226+AD226+AE226+AF226+AG226</f>
        <v>2812833</v>
      </c>
      <c r="AM226" s="20">
        <f t="shared" si="3"/>
        <v>0</v>
      </c>
      <c r="AN226" s="23"/>
    </row>
    <row r="227" spans="1:40" ht="14.25">
      <c r="A227" s="113">
        <v>3640</v>
      </c>
      <c r="B227" s="13">
        <v>3640</v>
      </c>
      <c r="C227" s="100" t="s">
        <v>239</v>
      </c>
      <c r="D227" s="7">
        <v>0</v>
      </c>
      <c r="E227" s="7">
        <v>353</v>
      </c>
      <c r="F227" s="42">
        <f>+D227+E227+H227-J227+L227-M227-N227-O227-P227-Q227-R227+U227+V227+S227+X227+Z227+AF227+AD227+AA227+AG227+AC227</f>
        <v>0</v>
      </c>
      <c r="G227" s="42">
        <f>I227-K227+Y227+AB227</f>
        <v>0</v>
      </c>
      <c r="H227" s="7">
        <v>912528</v>
      </c>
      <c r="I227" s="7">
        <v>0</v>
      </c>
      <c r="J227" s="7">
        <v>946714</v>
      </c>
      <c r="K227" s="7">
        <v>0</v>
      </c>
      <c r="L227" s="7">
        <v>0</v>
      </c>
      <c r="M227" s="7">
        <v>0</v>
      </c>
      <c r="N227" s="7">
        <v>0</v>
      </c>
      <c r="O227" s="7">
        <v>0</v>
      </c>
      <c r="P227" s="7">
        <v>0</v>
      </c>
      <c r="Q227" s="7">
        <v>0</v>
      </c>
      <c r="R227" s="7">
        <v>0</v>
      </c>
      <c r="S227" s="7">
        <v>0</v>
      </c>
      <c r="T227" s="41">
        <f>D227+E227</f>
        <v>353</v>
      </c>
      <c r="U227" s="7">
        <v>0</v>
      </c>
      <c r="V227" s="7">
        <v>0</v>
      </c>
      <c r="W227" s="7">
        <v>0</v>
      </c>
      <c r="X227" s="7">
        <v>657</v>
      </c>
      <c r="Y227" s="7">
        <v>0</v>
      </c>
      <c r="Z227" s="7">
        <v>0</v>
      </c>
      <c r="AA227" s="7">
        <v>0</v>
      </c>
      <c r="AB227" s="7">
        <v>0</v>
      </c>
      <c r="AC227" s="7">
        <v>0</v>
      </c>
      <c r="AD227" s="7">
        <v>0</v>
      </c>
      <c r="AE227" s="7">
        <v>0</v>
      </c>
      <c r="AF227" s="7">
        <v>33176</v>
      </c>
      <c r="AG227" s="7">
        <v>0</v>
      </c>
      <c r="AH227" s="7">
        <v>0</v>
      </c>
      <c r="AI227" s="7">
        <v>0</v>
      </c>
      <c r="AK227" s="19">
        <f>+F227+G227+J227+M227+K227+N227+O227+P227+Q227+R227</f>
        <v>946714</v>
      </c>
      <c r="AL227" s="18">
        <f>+D227+E227+U227+V227+H227+L227+I227+S227+X227+Y227+Z227+AA227+AB227+AC227+AD227+AE227+AF227+AG227</f>
        <v>946714</v>
      </c>
      <c r="AM227" s="20">
        <f t="shared" si="3"/>
        <v>0</v>
      </c>
      <c r="AN227" s="23"/>
    </row>
    <row r="228" spans="1:40" ht="14.25">
      <c r="A228" s="113">
        <v>3661</v>
      </c>
      <c r="B228" s="13">
        <v>3661</v>
      </c>
      <c r="C228" s="100" t="s">
        <v>242</v>
      </c>
      <c r="D228" s="7">
        <v>2128153</v>
      </c>
      <c r="E228" s="7">
        <v>0</v>
      </c>
      <c r="F228" s="42">
        <f>+D228+E228+H228-J228+L228-M228-N228-O228-P228-Q228-R228+U228+V228+S228+X228+Z228+AF228+AD228+AA228+AG228+AC228</f>
        <v>2718569</v>
      </c>
      <c r="G228" s="42">
        <f>I228-K228+Y228+AB228</f>
        <v>0</v>
      </c>
      <c r="H228" s="7">
        <v>1387502</v>
      </c>
      <c r="I228" s="7">
        <v>0</v>
      </c>
      <c r="J228" s="7">
        <v>676916</v>
      </c>
      <c r="K228" s="7">
        <v>0</v>
      </c>
      <c r="L228" s="7">
        <v>0</v>
      </c>
      <c r="M228" s="7">
        <v>0</v>
      </c>
      <c r="N228" s="7">
        <v>120170</v>
      </c>
      <c r="O228" s="7">
        <v>0</v>
      </c>
      <c r="P228" s="7">
        <v>0</v>
      </c>
      <c r="Q228" s="7">
        <v>0</v>
      </c>
      <c r="R228" s="7">
        <v>0</v>
      </c>
      <c r="S228" s="7">
        <v>0</v>
      </c>
      <c r="T228" s="41">
        <f>D228+E228</f>
        <v>2128153</v>
      </c>
      <c r="U228" s="7">
        <v>0</v>
      </c>
      <c r="V228" s="7">
        <v>0</v>
      </c>
      <c r="W228" s="7">
        <v>0</v>
      </c>
      <c r="X228" s="7">
        <v>0</v>
      </c>
      <c r="Y228" s="7">
        <v>0</v>
      </c>
      <c r="Z228" s="7">
        <v>0</v>
      </c>
      <c r="AA228" s="7">
        <v>0</v>
      </c>
      <c r="AB228" s="7">
        <v>0</v>
      </c>
      <c r="AC228" s="7">
        <v>0</v>
      </c>
      <c r="AD228" s="7">
        <v>0</v>
      </c>
      <c r="AE228" s="7">
        <v>0</v>
      </c>
      <c r="AF228" s="7">
        <v>0</v>
      </c>
      <c r="AG228" s="7">
        <v>0</v>
      </c>
      <c r="AH228" s="7">
        <v>0</v>
      </c>
      <c r="AI228" s="7">
        <v>0</v>
      </c>
      <c r="AK228" s="19">
        <f>+F228+G228+J228+M228+K228+N228+O228+P228+Q228+R228</f>
        <v>3515655</v>
      </c>
      <c r="AL228" s="18">
        <f>+D228+E228+U228+V228+H228+L228+I228+S228+X228+Y228+Z228+AA228+AB228+AC228+AD228+AE228+AF228+AG228</f>
        <v>3515655</v>
      </c>
      <c r="AM228" s="20">
        <f t="shared" si="3"/>
        <v>0</v>
      </c>
      <c r="AN228" s="23"/>
    </row>
    <row r="229" spans="1:40" ht="14.25">
      <c r="A229" s="113">
        <v>3668</v>
      </c>
      <c r="B229" s="13">
        <v>3668</v>
      </c>
      <c r="C229" s="100" t="s">
        <v>243</v>
      </c>
      <c r="D229" s="7">
        <v>2626112</v>
      </c>
      <c r="E229" s="7">
        <v>0</v>
      </c>
      <c r="F229" s="42">
        <f>+D229+E229+H229-J229+L229-M229-N229-O229-P229-Q229-R229+U229+V229+S229+X229+Z229+AF229+AD229+AA229+AG229+AC229</f>
        <v>2620260.6</v>
      </c>
      <c r="G229" s="42">
        <f>I229-K229+Y229+AB229</f>
        <v>-15448</v>
      </c>
      <c r="H229" s="7">
        <v>701921</v>
      </c>
      <c r="I229" s="7">
        <v>0</v>
      </c>
      <c r="J229" s="7">
        <v>609052</v>
      </c>
      <c r="K229" s="7">
        <v>15448</v>
      </c>
      <c r="L229" s="7">
        <v>0</v>
      </c>
      <c r="M229" s="7">
        <v>0</v>
      </c>
      <c r="N229" s="7">
        <v>98720.4</v>
      </c>
      <c r="O229" s="7">
        <v>0</v>
      </c>
      <c r="P229" s="7">
        <v>0</v>
      </c>
      <c r="Q229" s="7">
        <v>0</v>
      </c>
      <c r="R229" s="7">
        <v>0</v>
      </c>
      <c r="S229" s="7">
        <v>0</v>
      </c>
      <c r="T229" s="41">
        <f>D229+E229</f>
        <v>2626112</v>
      </c>
      <c r="U229" s="7">
        <v>0</v>
      </c>
      <c r="V229" s="7">
        <v>0</v>
      </c>
      <c r="W229" s="7">
        <v>0</v>
      </c>
      <c r="X229" s="7">
        <v>0</v>
      </c>
      <c r="Y229" s="7">
        <v>0</v>
      </c>
      <c r="Z229" s="7">
        <v>0</v>
      </c>
      <c r="AA229" s="7">
        <v>0</v>
      </c>
      <c r="AB229" s="7">
        <v>0</v>
      </c>
      <c r="AC229" s="7">
        <v>0</v>
      </c>
      <c r="AD229" s="7">
        <v>0</v>
      </c>
      <c r="AE229" s="7">
        <v>0</v>
      </c>
      <c r="AF229" s="7">
        <v>0</v>
      </c>
      <c r="AG229" s="7">
        <v>0</v>
      </c>
      <c r="AH229" s="7">
        <v>0</v>
      </c>
      <c r="AI229" s="7">
        <v>0</v>
      </c>
      <c r="AK229" s="19">
        <f>+F229+G229+J229+M229+K229+N229+O229+P229+Q229+R229</f>
        <v>3328033</v>
      </c>
      <c r="AL229" s="18">
        <f>+D229+E229+U229+V229+H229+L229+I229+S229+X229+Y229+Z229+AA229+AB229+AC229+AD229+AE229+AF229+AG229</f>
        <v>3328033</v>
      </c>
      <c r="AM229" s="20">
        <f t="shared" si="3"/>
        <v>0</v>
      </c>
      <c r="AN229" s="23"/>
    </row>
    <row r="230" spans="1:40" ht="14.25">
      <c r="A230" s="113">
        <v>3675</v>
      </c>
      <c r="B230" s="13">
        <v>3675</v>
      </c>
      <c r="C230" s="100" t="s">
        <v>244</v>
      </c>
      <c r="D230" s="7">
        <v>5983286</v>
      </c>
      <c r="E230" s="7">
        <v>0</v>
      </c>
      <c r="F230" s="42">
        <f>+D230+E230+H230-J230+L230-M230-N230-O230-P230-Q230-R230+U230+V230+S230+X230+Z230+AF230+AD230+AA230+AG230+AC230</f>
        <v>8958961.53</v>
      </c>
      <c r="G230" s="42">
        <f>I230-K230+Y230+AB230</f>
        <v>-30000</v>
      </c>
      <c r="H230" s="7">
        <v>4395934</v>
      </c>
      <c r="I230" s="7">
        <v>0</v>
      </c>
      <c r="J230" s="7">
        <v>1075139</v>
      </c>
      <c r="K230" s="7">
        <v>30000</v>
      </c>
      <c r="L230" s="7">
        <v>0</v>
      </c>
      <c r="M230" s="7">
        <v>15125</v>
      </c>
      <c r="N230" s="7">
        <v>123723.5</v>
      </c>
      <c r="O230" s="7">
        <v>52304</v>
      </c>
      <c r="P230" s="7">
        <v>138960</v>
      </c>
      <c r="Q230" s="7">
        <v>7598.97</v>
      </c>
      <c r="R230" s="7">
        <v>7408</v>
      </c>
      <c r="S230" s="7">
        <v>0</v>
      </c>
      <c r="T230" s="41">
        <f>D230+E230</f>
        <v>5983286</v>
      </c>
      <c r="U230" s="7">
        <v>0</v>
      </c>
      <c r="V230" s="7">
        <v>0</v>
      </c>
      <c r="W230" s="7">
        <v>0</v>
      </c>
      <c r="X230" s="7">
        <v>0</v>
      </c>
      <c r="Y230" s="7">
        <v>0</v>
      </c>
      <c r="Z230" s="7">
        <v>0</v>
      </c>
      <c r="AA230" s="7">
        <v>0</v>
      </c>
      <c r="AB230" s="7">
        <v>0</v>
      </c>
      <c r="AC230" s="7">
        <v>0</v>
      </c>
      <c r="AD230" s="7">
        <v>0</v>
      </c>
      <c r="AE230" s="7">
        <v>0</v>
      </c>
      <c r="AF230" s="7">
        <v>0</v>
      </c>
      <c r="AG230" s="7">
        <v>0</v>
      </c>
      <c r="AH230" s="7">
        <v>0</v>
      </c>
      <c r="AI230" s="7">
        <v>0</v>
      </c>
      <c r="AK230" s="19">
        <f>+F230+G230+J230+M230+K230+N230+O230+P230+Q230+R230</f>
        <v>10379220</v>
      </c>
      <c r="AL230" s="18">
        <f>+D230+E230+U230+V230+H230+L230+I230+S230+X230+Y230+Z230+AA230+AB230+AC230+AD230+AE230+AF230+AG230</f>
        <v>10379220</v>
      </c>
      <c r="AM230" s="20">
        <f t="shared" si="3"/>
        <v>0</v>
      </c>
      <c r="AN230" s="23"/>
    </row>
    <row r="231" spans="1:40" ht="14.25">
      <c r="A231" s="113">
        <v>3682</v>
      </c>
      <c r="B231" s="13">
        <v>3682</v>
      </c>
      <c r="C231" s="100" t="s">
        <v>245</v>
      </c>
      <c r="D231" s="7">
        <v>6064992</v>
      </c>
      <c r="E231" s="7">
        <v>0</v>
      </c>
      <c r="F231" s="42">
        <f>+D231+E231+H231-J231+L231-M231-N231-O231-P231-Q231-R231+U231+V231+S231+X231+Z231+AF231+AD231+AA231+AG231+AC231</f>
        <v>5264593</v>
      </c>
      <c r="G231" s="42">
        <f>I231-K231+Y231+AB231</f>
        <v>90000</v>
      </c>
      <c r="H231" s="7">
        <v>982665</v>
      </c>
      <c r="I231" s="7">
        <v>90000</v>
      </c>
      <c r="J231" s="7">
        <v>1740423</v>
      </c>
      <c r="K231" s="7">
        <v>0</v>
      </c>
      <c r="L231" s="7">
        <v>0</v>
      </c>
      <c r="M231" s="7">
        <v>0</v>
      </c>
      <c r="N231" s="7">
        <v>42641</v>
      </c>
      <c r="O231" s="7">
        <v>0</v>
      </c>
      <c r="P231" s="7">
        <v>0</v>
      </c>
      <c r="Q231" s="7">
        <v>0</v>
      </c>
      <c r="R231" s="7">
        <v>0</v>
      </c>
      <c r="S231" s="7">
        <v>0</v>
      </c>
      <c r="T231" s="41">
        <f>D231+E231</f>
        <v>6064992</v>
      </c>
      <c r="U231" s="7">
        <v>0</v>
      </c>
      <c r="V231" s="7">
        <v>0</v>
      </c>
      <c r="W231" s="7">
        <v>0</v>
      </c>
      <c r="X231" s="7">
        <v>0</v>
      </c>
      <c r="Y231" s="7">
        <v>0</v>
      </c>
      <c r="Z231" s="7">
        <v>0</v>
      </c>
      <c r="AA231" s="7">
        <v>0</v>
      </c>
      <c r="AB231" s="7">
        <v>0</v>
      </c>
      <c r="AC231" s="7">
        <v>0</v>
      </c>
      <c r="AD231" s="7">
        <v>0</v>
      </c>
      <c r="AE231" s="7">
        <v>0</v>
      </c>
      <c r="AF231" s="7">
        <v>0</v>
      </c>
      <c r="AG231" s="7">
        <v>0</v>
      </c>
      <c r="AH231" s="7">
        <v>0</v>
      </c>
      <c r="AI231" s="7">
        <v>0</v>
      </c>
      <c r="AK231" s="19">
        <f>+F231+G231+J231+M231+K231+N231+O231+P231+Q231+R231</f>
        <v>7137657</v>
      </c>
      <c r="AL231" s="18">
        <f>+D231+E231+U231+V231+H231+L231+I231+S231+X231+Y231+Z231+AA231+AB231+AC231+AD231+AE231+AF231+AG231</f>
        <v>7137657</v>
      </c>
      <c r="AM231" s="20">
        <f t="shared" si="3"/>
        <v>0</v>
      </c>
      <c r="AN231" s="23"/>
    </row>
    <row r="232" spans="1:40" ht="14.25">
      <c r="A232" s="113">
        <v>3689</v>
      </c>
      <c r="B232" s="13">
        <v>3689</v>
      </c>
      <c r="C232" s="100" t="s">
        <v>246</v>
      </c>
      <c r="D232" s="7">
        <v>971620</v>
      </c>
      <c r="E232" s="7">
        <v>0</v>
      </c>
      <c r="F232" s="42">
        <f>+D232+E232+H232-J232+L232-M232-N232-O232-P232-Q232-R232+U232+V232+S232+X232+Z232+AF232+AD232+AA232+AG232+AC232</f>
        <v>7.275957614183426E-12</v>
      </c>
      <c r="G232" s="42">
        <f>I232-K232+Y232+AB232</f>
        <v>0</v>
      </c>
      <c r="H232" s="7">
        <v>598125</v>
      </c>
      <c r="I232" s="7">
        <v>0</v>
      </c>
      <c r="J232" s="7">
        <v>1482212</v>
      </c>
      <c r="K232" s="7">
        <v>0</v>
      </c>
      <c r="L232" s="7">
        <v>0</v>
      </c>
      <c r="M232" s="7">
        <v>0</v>
      </c>
      <c r="N232" s="7">
        <v>95812.9</v>
      </c>
      <c r="O232" s="7">
        <v>39228</v>
      </c>
      <c r="P232" s="7">
        <v>0</v>
      </c>
      <c r="Q232" s="7">
        <v>0</v>
      </c>
      <c r="R232" s="7">
        <v>0</v>
      </c>
      <c r="S232" s="7">
        <v>36245.9</v>
      </c>
      <c r="T232" s="41">
        <f>D232+E232</f>
        <v>971620</v>
      </c>
      <c r="U232" s="7">
        <v>0</v>
      </c>
      <c r="V232" s="7">
        <v>0</v>
      </c>
      <c r="W232" s="7">
        <v>0</v>
      </c>
      <c r="X232" s="7">
        <v>0</v>
      </c>
      <c r="Y232" s="7">
        <v>0</v>
      </c>
      <c r="Z232" s="7">
        <v>0</v>
      </c>
      <c r="AA232" s="7">
        <v>0</v>
      </c>
      <c r="AB232" s="7">
        <v>0</v>
      </c>
      <c r="AC232" s="7">
        <v>0</v>
      </c>
      <c r="AD232" s="7">
        <v>0</v>
      </c>
      <c r="AE232" s="7">
        <v>0</v>
      </c>
      <c r="AF232" s="7">
        <v>11262</v>
      </c>
      <c r="AG232" s="7">
        <v>0</v>
      </c>
      <c r="AH232" s="7">
        <v>0</v>
      </c>
      <c r="AI232" s="7">
        <v>0</v>
      </c>
      <c r="AK232" s="19">
        <f>+F232+G232+J232+M232+K232+N232+O232+P232+Q232+R232</f>
        <v>1617252.9</v>
      </c>
      <c r="AL232" s="18">
        <f>+D232+E232+U232+V232+H232+L232+I232+S232+X232+Y232+Z232+AA232+AB232+AC232+AD232+AE232+AF232+AG232</f>
        <v>1617252.9</v>
      </c>
      <c r="AM232" s="20">
        <f t="shared" si="3"/>
        <v>0</v>
      </c>
      <c r="AN232" s="23"/>
    </row>
    <row r="233" spans="1:40" ht="14.25">
      <c r="A233" s="113">
        <v>3696</v>
      </c>
      <c r="B233" s="13">
        <v>3696</v>
      </c>
      <c r="C233" s="100" t="s">
        <v>247</v>
      </c>
      <c r="D233" s="7">
        <v>758292</v>
      </c>
      <c r="E233" s="7">
        <v>0</v>
      </c>
      <c r="F233" s="42">
        <f>+D233+E233+H233-J233+L233-M233-N233-O233-P233-Q233-R233+U233+V233+S233+X233+Z233+AF233+AD233+AA233+AG233+AC233</f>
        <v>496561</v>
      </c>
      <c r="G233" s="42">
        <f>I233-K233+Y233+AB233</f>
        <v>0</v>
      </c>
      <c r="H233" s="7">
        <v>352594</v>
      </c>
      <c r="I233" s="7">
        <v>0</v>
      </c>
      <c r="J233" s="7">
        <v>601294</v>
      </c>
      <c r="K233" s="7">
        <v>0</v>
      </c>
      <c r="L233" s="7">
        <v>0</v>
      </c>
      <c r="M233" s="7">
        <v>0</v>
      </c>
      <c r="N233" s="7">
        <v>8399</v>
      </c>
      <c r="O233" s="7">
        <v>0</v>
      </c>
      <c r="P233" s="7">
        <v>4632</v>
      </c>
      <c r="Q233" s="7">
        <v>0</v>
      </c>
      <c r="R233" s="7">
        <v>0</v>
      </c>
      <c r="S233" s="7">
        <v>0</v>
      </c>
      <c r="T233" s="41">
        <f>D233+E233</f>
        <v>758292</v>
      </c>
      <c r="U233" s="7">
        <v>0</v>
      </c>
      <c r="V233" s="7">
        <v>0</v>
      </c>
      <c r="W233" s="7">
        <v>0</v>
      </c>
      <c r="X233" s="7">
        <v>0</v>
      </c>
      <c r="Y233" s="7">
        <v>0</v>
      </c>
      <c r="Z233" s="7">
        <v>0</v>
      </c>
      <c r="AA233" s="7">
        <v>0</v>
      </c>
      <c r="AB233" s="7">
        <v>0</v>
      </c>
      <c r="AC233" s="7">
        <v>0</v>
      </c>
      <c r="AD233" s="7">
        <v>0</v>
      </c>
      <c r="AE233" s="7">
        <v>0</v>
      </c>
      <c r="AF233" s="7">
        <v>0</v>
      </c>
      <c r="AG233" s="7">
        <v>0</v>
      </c>
      <c r="AH233" s="7">
        <v>0</v>
      </c>
      <c r="AI233" s="7">
        <v>0</v>
      </c>
      <c r="AK233" s="19">
        <f>+F233+G233+J233+M233+K233+N233+O233+P233+Q233+R233</f>
        <v>1110886</v>
      </c>
      <c r="AL233" s="18">
        <f>+D233+E233+U233+V233+H233+L233+I233+S233+X233+Y233+Z233+AA233+AB233+AC233+AD233+AE233+AF233+AG233</f>
        <v>1110886</v>
      </c>
      <c r="AM233" s="20">
        <f t="shared" si="3"/>
        <v>0</v>
      </c>
      <c r="AN233" s="23"/>
    </row>
    <row r="234" spans="1:40" ht="14.25">
      <c r="A234" s="113">
        <v>3787</v>
      </c>
      <c r="B234" s="13">
        <v>3787</v>
      </c>
      <c r="C234" s="100" t="s">
        <v>248</v>
      </c>
      <c r="D234" s="7">
        <v>4961784</v>
      </c>
      <c r="E234" s="7">
        <v>0</v>
      </c>
      <c r="F234" s="42">
        <f>+D234+E234+H234-J234+L234-M234-N234-O234-P234-Q234-R234+U234+V234+S234+X234+Z234+AF234+AD234+AA234+AG234+AC234</f>
        <v>4758066.31</v>
      </c>
      <c r="G234" s="42">
        <f>I234-K234+Y234+AB234</f>
        <v>13744</v>
      </c>
      <c r="H234" s="7">
        <v>1625546</v>
      </c>
      <c r="I234" s="7">
        <v>13744</v>
      </c>
      <c r="J234" s="7">
        <v>1631101</v>
      </c>
      <c r="K234" s="7">
        <v>0</v>
      </c>
      <c r="L234" s="7">
        <v>0</v>
      </c>
      <c r="M234" s="7">
        <v>0</v>
      </c>
      <c r="N234" s="7">
        <v>176687.69</v>
      </c>
      <c r="O234" s="7">
        <v>21475</v>
      </c>
      <c r="P234" s="7">
        <v>0</v>
      </c>
      <c r="Q234" s="7">
        <v>0</v>
      </c>
      <c r="R234" s="7">
        <v>0</v>
      </c>
      <c r="S234" s="7">
        <v>0</v>
      </c>
      <c r="T234" s="41">
        <f>D234+E234</f>
        <v>4961784</v>
      </c>
      <c r="U234" s="7">
        <v>0</v>
      </c>
      <c r="V234" s="7">
        <v>0</v>
      </c>
      <c r="W234" s="7">
        <v>0</v>
      </c>
      <c r="X234" s="7">
        <v>0</v>
      </c>
      <c r="Y234" s="7">
        <v>0</v>
      </c>
      <c r="Z234" s="7">
        <v>0</v>
      </c>
      <c r="AA234" s="7">
        <v>0</v>
      </c>
      <c r="AB234" s="7">
        <v>0</v>
      </c>
      <c r="AC234" s="7">
        <v>0</v>
      </c>
      <c r="AD234" s="7">
        <v>0</v>
      </c>
      <c r="AE234" s="7">
        <v>0</v>
      </c>
      <c r="AF234" s="7">
        <v>0</v>
      </c>
      <c r="AG234" s="7">
        <v>0</v>
      </c>
      <c r="AH234" s="7">
        <v>0</v>
      </c>
      <c r="AI234" s="7">
        <v>0</v>
      </c>
      <c r="AK234" s="19">
        <f>+F234+G234+J234+M234+K234+N234+O234+P234+Q234+R234</f>
        <v>6601074</v>
      </c>
      <c r="AL234" s="18">
        <f>+D234+E234+U234+V234+H234+L234+I234+S234+X234+Y234+Z234+AA234+AB234+AC234+AD234+AE234+AF234+AG234</f>
        <v>6601074</v>
      </c>
      <c r="AM234" s="20">
        <f t="shared" si="3"/>
        <v>0</v>
      </c>
      <c r="AN234" s="23"/>
    </row>
    <row r="235" spans="1:40" ht="14.25">
      <c r="A235" s="113">
        <v>3794</v>
      </c>
      <c r="B235" s="13">
        <v>3794</v>
      </c>
      <c r="C235" s="100" t="s">
        <v>249</v>
      </c>
      <c r="D235" s="7">
        <v>5117706</v>
      </c>
      <c r="E235" s="7">
        <v>0</v>
      </c>
      <c r="F235" s="42">
        <f>+D235+E235+H235-J235+L235-M235-N235-O235-P235-Q235-R235+U235+V235+S235+X235+Z235+AF235+AD235+AA235+AG235+AC235</f>
        <v>5220340.6</v>
      </c>
      <c r="G235" s="42">
        <f>I235-K235+Y235+AB235</f>
        <v>0</v>
      </c>
      <c r="H235" s="7">
        <v>965548</v>
      </c>
      <c r="I235" s="7">
        <v>0</v>
      </c>
      <c r="J235" s="7">
        <v>603402</v>
      </c>
      <c r="K235" s="7">
        <v>0</v>
      </c>
      <c r="L235" s="7">
        <v>0</v>
      </c>
      <c r="M235" s="7">
        <v>0</v>
      </c>
      <c r="N235" s="7">
        <v>167204.4</v>
      </c>
      <c r="O235" s="7">
        <v>73779</v>
      </c>
      <c r="P235" s="7">
        <v>18528</v>
      </c>
      <c r="Q235" s="7">
        <v>0</v>
      </c>
      <c r="R235" s="7">
        <v>0</v>
      </c>
      <c r="S235" s="7">
        <v>0</v>
      </c>
      <c r="T235" s="41">
        <f>D235+E235</f>
        <v>5117706</v>
      </c>
      <c r="U235" s="7">
        <v>0</v>
      </c>
      <c r="V235" s="7">
        <v>0</v>
      </c>
      <c r="W235" s="7">
        <v>0</v>
      </c>
      <c r="X235" s="7">
        <v>0</v>
      </c>
      <c r="Y235" s="7">
        <v>0</v>
      </c>
      <c r="Z235" s="7">
        <v>0</v>
      </c>
      <c r="AA235" s="7">
        <v>0</v>
      </c>
      <c r="AB235" s="7">
        <v>0</v>
      </c>
      <c r="AC235" s="7">
        <v>0</v>
      </c>
      <c r="AD235" s="7">
        <v>0</v>
      </c>
      <c r="AE235" s="7">
        <v>0</v>
      </c>
      <c r="AF235" s="7">
        <v>0</v>
      </c>
      <c r="AG235" s="7">
        <v>0</v>
      </c>
      <c r="AH235" s="7">
        <v>0</v>
      </c>
      <c r="AI235" s="7">
        <v>0</v>
      </c>
      <c r="AK235" s="19">
        <f>+F235+G235+J235+M235+K235+N235+O235+P235+Q235+R235</f>
        <v>6083254</v>
      </c>
      <c r="AL235" s="18">
        <f>+D235+E235+U235+V235+H235+L235+I235+S235+X235+Y235+Z235+AA235+AB235+AC235+AD235+AE235+AF235+AG235</f>
        <v>6083254</v>
      </c>
      <c r="AM235" s="20">
        <f t="shared" si="3"/>
        <v>0</v>
      </c>
      <c r="AN235" s="23"/>
    </row>
    <row r="236" spans="1:40" ht="14.25">
      <c r="A236" s="113">
        <v>3822</v>
      </c>
      <c r="B236" s="13">
        <v>3822</v>
      </c>
      <c r="C236" s="100" t="s">
        <v>250</v>
      </c>
      <c r="D236" s="7">
        <v>9417104</v>
      </c>
      <c r="E236" s="7">
        <v>0</v>
      </c>
      <c r="F236" s="42">
        <f>+D236+E236+H236-J236+L236-M236-N236-O236-P236-Q236-R236+U236+V236+S236+X236+Z236+AF236+AD236+AA236+AG236+AC236</f>
        <v>10886493.110000001</v>
      </c>
      <c r="G236" s="42">
        <f>I236-K236+Y236+AB236</f>
        <v>0</v>
      </c>
      <c r="H236" s="7">
        <v>5077438</v>
      </c>
      <c r="I236" s="7">
        <v>0</v>
      </c>
      <c r="J236" s="7">
        <v>2660319.69</v>
      </c>
      <c r="K236" s="7">
        <v>0</v>
      </c>
      <c r="L236" s="7">
        <v>0</v>
      </c>
      <c r="M236" s="7">
        <v>21300</v>
      </c>
      <c r="N236" s="7">
        <v>721912.6</v>
      </c>
      <c r="O236" s="7">
        <v>42396.6</v>
      </c>
      <c r="P236" s="7">
        <v>162120</v>
      </c>
      <c r="Q236" s="7">
        <v>0</v>
      </c>
      <c r="R236" s="7">
        <v>0</v>
      </c>
      <c r="S236" s="7">
        <v>0</v>
      </c>
      <c r="T236" s="41">
        <f>D236+E236</f>
        <v>9417104</v>
      </c>
      <c r="U236" s="7">
        <v>0</v>
      </c>
      <c r="V236" s="7">
        <v>0</v>
      </c>
      <c r="W236" s="7">
        <v>0</v>
      </c>
      <c r="X236" s="7">
        <v>0</v>
      </c>
      <c r="Y236" s="7">
        <v>0</v>
      </c>
      <c r="Z236" s="7">
        <v>0</v>
      </c>
      <c r="AA236" s="7">
        <v>0</v>
      </c>
      <c r="AB236" s="7">
        <v>0</v>
      </c>
      <c r="AC236" s="7">
        <v>0</v>
      </c>
      <c r="AD236" s="7">
        <v>0</v>
      </c>
      <c r="AE236" s="7">
        <v>0</v>
      </c>
      <c r="AF236" s="7">
        <v>0</v>
      </c>
      <c r="AG236" s="7">
        <v>0</v>
      </c>
      <c r="AH236" s="7">
        <v>0</v>
      </c>
      <c r="AI236" s="160">
        <v>-45.69</v>
      </c>
      <c r="AK236" s="19">
        <f>+F236+G236+J236+M236+K236+N236+O236+P236+Q236+R236</f>
        <v>14494542</v>
      </c>
      <c r="AL236" s="18">
        <f>+D236+E236+U236+V236+H236+L236+I236+S236+X236+Y236+Z236+AA236+AB236+AC236+AD236+AE236+AF236+AG236</f>
        <v>14494542</v>
      </c>
      <c r="AM236" s="20">
        <f t="shared" si="3"/>
        <v>0</v>
      </c>
      <c r="AN236" s="23"/>
    </row>
    <row r="237" spans="1:40" ht="14.25">
      <c r="A237" s="113">
        <v>3857</v>
      </c>
      <c r="B237" s="13">
        <v>3857</v>
      </c>
      <c r="C237" s="100" t="s">
        <v>252</v>
      </c>
      <c r="D237" s="7">
        <v>9584462</v>
      </c>
      <c r="E237" s="7">
        <v>0</v>
      </c>
      <c r="F237" s="42">
        <f>+D237+E237+H237-J237+L237-M237-N237-O237-P237-Q237-R237+U237+V237+S237+X237+Z237+AF237+AD237+AA237+AG237+AC237</f>
        <v>9348536.16</v>
      </c>
      <c r="G237" s="42">
        <f>I237-K237+Y237+AB237</f>
        <v>-13473</v>
      </c>
      <c r="H237" s="7">
        <v>1446566</v>
      </c>
      <c r="I237" s="7">
        <v>0</v>
      </c>
      <c r="J237" s="7">
        <v>991616</v>
      </c>
      <c r="K237" s="7">
        <v>13473</v>
      </c>
      <c r="L237" s="7">
        <v>0</v>
      </c>
      <c r="M237" s="7">
        <v>16448</v>
      </c>
      <c r="N237" s="7">
        <v>592004.87</v>
      </c>
      <c r="O237" s="7">
        <v>26152</v>
      </c>
      <c r="P237" s="7">
        <v>27792</v>
      </c>
      <c r="Q237" s="7">
        <v>7598.97</v>
      </c>
      <c r="R237" s="7">
        <v>20880</v>
      </c>
      <c r="S237" s="7">
        <v>0</v>
      </c>
      <c r="T237" s="41">
        <f>D237+E237</f>
        <v>9584462</v>
      </c>
      <c r="U237" s="7">
        <v>0</v>
      </c>
      <c r="V237" s="7">
        <v>0</v>
      </c>
      <c r="W237" s="7">
        <v>0</v>
      </c>
      <c r="X237" s="7">
        <v>0</v>
      </c>
      <c r="Y237" s="7">
        <v>0</v>
      </c>
      <c r="Z237" s="7">
        <v>0</v>
      </c>
      <c r="AA237" s="7">
        <v>0</v>
      </c>
      <c r="AB237" s="7">
        <v>0</v>
      </c>
      <c r="AC237" s="7">
        <v>0</v>
      </c>
      <c r="AD237" s="7">
        <v>0</v>
      </c>
      <c r="AE237" s="7">
        <v>0</v>
      </c>
      <c r="AF237" s="7">
        <v>0</v>
      </c>
      <c r="AG237" s="7">
        <v>0</v>
      </c>
      <c r="AH237" s="7">
        <v>0</v>
      </c>
      <c r="AI237" s="7">
        <v>0</v>
      </c>
      <c r="AK237" s="19">
        <f>+F237+G237+J237+M237+K237+N237+O237+P237+Q237+R237</f>
        <v>11031028</v>
      </c>
      <c r="AL237" s="18">
        <f>+D237+E237+U237+V237+H237+L237+I237+S237+X237+Y237+Z237+AA237+AB237+AC237+AD237+AE237+AF237+AG237</f>
        <v>11031028</v>
      </c>
      <c r="AM237" s="20">
        <f t="shared" si="3"/>
        <v>0</v>
      </c>
      <c r="AN237" s="23"/>
    </row>
    <row r="238" spans="1:40" ht="14.25">
      <c r="A238" s="113">
        <v>3871</v>
      </c>
      <c r="B238" s="13">
        <v>3871</v>
      </c>
      <c r="C238" s="100" t="s">
        <v>254</v>
      </c>
      <c r="D238" s="7">
        <v>1226072</v>
      </c>
      <c r="E238" s="7">
        <v>0</v>
      </c>
      <c r="F238" s="42">
        <f>+D238+E238+H238-J238+L238-M238-N238-O238-P238-Q238-R238+U238+V238+S238+X238+Z238+AF238+AD238+AA238+AG238+AC238</f>
        <v>1225258.03</v>
      </c>
      <c r="G238" s="42">
        <f>I238-K238+Y238+AB238</f>
        <v>0</v>
      </c>
      <c r="H238" s="7">
        <v>673540</v>
      </c>
      <c r="I238" s="7">
        <v>0</v>
      </c>
      <c r="J238" s="7">
        <v>666755</v>
      </c>
      <c r="K238" s="7">
        <v>0</v>
      </c>
      <c r="L238" s="7">
        <v>0</v>
      </c>
      <c r="M238" s="7">
        <v>0</v>
      </c>
      <c r="N238" s="7">
        <v>0</v>
      </c>
      <c r="O238" s="7">
        <v>0</v>
      </c>
      <c r="P238" s="7">
        <v>0</v>
      </c>
      <c r="Q238" s="7">
        <v>7598.97</v>
      </c>
      <c r="R238" s="7">
        <v>0</v>
      </c>
      <c r="S238" s="7">
        <v>0</v>
      </c>
      <c r="T238" s="41">
        <f>D238+E238</f>
        <v>1226072</v>
      </c>
      <c r="U238" s="7">
        <v>0</v>
      </c>
      <c r="V238" s="7">
        <v>0</v>
      </c>
      <c r="W238" s="7">
        <v>0</v>
      </c>
      <c r="X238" s="7">
        <v>0</v>
      </c>
      <c r="Y238" s="7">
        <v>0</v>
      </c>
      <c r="Z238" s="7">
        <v>0</v>
      </c>
      <c r="AA238" s="7">
        <v>0</v>
      </c>
      <c r="AB238" s="7">
        <v>0</v>
      </c>
      <c r="AC238" s="7">
        <v>0</v>
      </c>
      <c r="AD238" s="7">
        <v>0</v>
      </c>
      <c r="AE238" s="7">
        <v>0</v>
      </c>
      <c r="AF238" s="7">
        <v>0</v>
      </c>
      <c r="AG238" s="7">
        <v>0</v>
      </c>
      <c r="AH238" s="7">
        <v>0</v>
      </c>
      <c r="AI238" s="7">
        <v>0</v>
      </c>
      <c r="AK238" s="19">
        <f>+F238+G238+J238+M238+K238+N238+O238+P238+Q238+R238</f>
        <v>1899612</v>
      </c>
      <c r="AL238" s="18">
        <f>+D238+E238+U238+V238+H238+L238+I238+S238+X238+Y238+Z238+AA238+AB238+AC238+AD238+AE238+AF238+AG238</f>
        <v>1899612</v>
      </c>
      <c r="AM238" s="20">
        <f t="shared" si="3"/>
        <v>0</v>
      </c>
      <c r="AN238" s="23"/>
    </row>
    <row r="239" spans="1:40" ht="14.25">
      <c r="A239" s="113">
        <v>3892</v>
      </c>
      <c r="B239" s="13">
        <v>3892</v>
      </c>
      <c r="C239" s="100" t="s">
        <v>255</v>
      </c>
      <c r="D239" s="7">
        <v>15945332</v>
      </c>
      <c r="E239" s="7">
        <v>0</v>
      </c>
      <c r="F239" s="42">
        <f>+D239+E239+H239-J239+L239-M239-N239-O239-P239-Q239-R239+U239+V239+S239+X239+Z239+AF239+AD239+AA239+AG239+AC239</f>
        <v>10365502.59</v>
      </c>
      <c r="G239" s="42">
        <f>I239-K239+Y239+AB239</f>
        <v>-54648</v>
      </c>
      <c r="H239" s="7">
        <v>1158407</v>
      </c>
      <c r="I239" s="7">
        <v>0</v>
      </c>
      <c r="J239" s="7">
        <v>4393149</v>
      </c>
      <c r="K239" s="7">
        <v>54648</v>
      </c>
      <c r="L239" s="7">
        <v>53554</v>
      </c>
      <c r="M239" s="7">
        <v>16448</v>
      </c>
      <c r="N239" s="7">
        <v>2228636.5</v>
      </c>
      <c r="O239" s="7">
        <v>130760</v>
      </c>
      <c r="P239" s="7">
        <v>0</v>
      </c>
      <c r="Q239" s="7">
        <v>22796.91</v>
      </c>
      <c r="R239" s="7">
        <v>0</v>
      </c>
      <c r="S239" s="7">
        <v>0</v>
      </c>
      <c r="T239" s="41">
        <f>D239+E239</f>
        <v>15945332</v>
      </c>
      <c r="U239" s="7">
        <v>0</v>
      </c>
      <c r="V239" s="7">
        <v>0</v>
      </c>
      <c r="W239" s="7">
        <v>0</v>
      </c>
      <c r="X239" s="7">
        <v>0</v>
      </c>
      <c r="Y239" s="7">
        <v>0</v>
      </c>
      <c r="Z239" s="7">
        <v>0</v>
      </c>
      <c r="AA239" s="7">
        <v>0</v>
      </c>
      <c r="AB239" s="7">
        <v>0</v>
      </c>
      <c r="AC239" s="7">
        <v>0</v>
      </c>
      <c r="AD239" s="7">
        <v>0</v>
      </c>
      <c r="AE239" s="7">
        <v>0</v>
      </c>
      <c r="AF239" s="7">
        <v>0</v>
      </c>
      <c r="AG239" s="7">
        <v>0</v>
      </c>
      <c r="AH239" s="7">
        <v>0</v>
      </c>
      <c r="AI239" s="7">
        <v>0</v>
      </c>
      <c r="AK239" s="19">
        <f>+F239+G239+J239+M239+K239+N239+O239+P239+Q239+R239</f>
        <v>17157293</v>
      </c>
      <c r="AL239" s="18">
        <f>+D239+E239+U239+V239+H239+L239+I239+S239+X239+Y239+Z239+AA239+AB239+AC239+AD239+AE239+AF239+AG239</f>
        <v>17157293</v>
      </c>
      <c r="AM239" s="20">
        <f t="shared" si="3"/>
        <v>0</v>
      </c>
      <c r="AN239" s="23"/>
    </row>
    <row r="240" spans="1:40" ht="14.25">
      <c r="A240" s="113">
        <v>3899</v>
      </c>
      <c r="B240" s="13">
        <v>3899</v>
      </c>
      <c r="C240" s="100" t="s">
        <v>256</v>
      </c>
      <c r="D240" s="7">
        <v>2085168</v>
      </c>
      <c r="E240" s="7">
        <v>0</v>
      </c>
      <c r="F240" s="42">
        <f>+D240+E240+H240-J240+L240-M240-N240-O240-P240-Q240-R240+U240+V240+S240+X240+Z240+AF240+AD240+AA240+AG240+AC240</f>
        <v>1954995</v>
      </c>
      <c r="G240" s="42">
        <f>I240-K240+Y240+AB240</f>
        <v>30000</v>
      </c>
      <c r="H240" s="7">
        <v>424000</v>
      </c>
      <c r="I240" s="7">
        <v>30000</v>
      </c>
      <c r="J240" s="7">
        <v>519931</v>
      </c>
      <c r="K240" s="7">
        <v>0</v>
      </c>
      <c r="L240" s="7">
        <v>0</v>
      </c>
      <c r="M240" s="7">
        <v>0</v>
      </c>
      <c r="N240" s="7">
        <v>34242</v>
      </c>
      <c r="O240" s="7">
        <v>0</v>
      </c>
      <c r="P240" s="7">
        <v>0</v>
      </c>
      <c r="Q240" s="7">
        <v>0</v>
      </c>
      <c r="R240" s="7">
        <v>0</v>
      </c>
      <c r="S240" s="7">
        <v>0</v>
      </c>
      <c r="T240" s="41">
        <f>D240+E240</f>
        <v>2085168</v>
      </c>
      <c r="U240" s="7">
        <v>0</v>
      </c>
      <c r="V240" s="7">
        <v>0</v>
      </c>
      <c r="W240" s="7">
        <v>0</v>
      </c>
      <c r="X240" s="7">
        <v>0</v>
      </c>
      <c r="Y240" s="7">
        <v>0</v>
      </c>
      <c r="Z240" s="7">
        <v>0</v>
      </c>
      <c r="AA240" s="7">
        <v>0</v>
      </c>
      <c r="AB240" s="7">
        <v>0</v>
      </c>
      <c r="AC240" s="7">
        <v>0</v>
      </c>
      <c r="AD240" s="7">
        <v>0</v>
      </c>
      <c r="AE240" s="7">
        <v>0</v>
      </c>
      <c r="AF240" s="7">
        <v>0</v>
      </c>
      <c r="AG240" s="7">
        <v>0</v>
      </c>
      <c r="AH240" s="7">
        <v>0</v>
      </c>
      <c r="AI240" s="7">
        <v>0</v>
      </c>
      <c r="AK240" s="19">
        <f>+F240+G240+J240+M240+K240+N240+O240+P240+Q240+R240</f>
        <v>2539168</v>
      </c>
      <c r="AL240" s="18">
        <f>+D240+E240+U240+V240+H240+L240+I240+S240+X240+Y240+Z240+AA240+AB240+AC240+AD240+AE240+AF240+AG240</f>
        <v>2539168</v>
      </c>
      <c r="AM240" s="20">
        <f t="shared" si="3"/>
        <v>0</v>
      </c>
      <c r="AN240" s="23"/>
    </row>
    <row r="241" spans="1:40" ht="14.25">
      <c r="A241" s="113">
        <v>3906</v>
      </c>
      <c r="B241" s="13">
        <v>3906</v>
      </c>
      <c r="C241" s="100" t="s">
        <v>257</v>
      </c>
      <c r="D241" s="7">
        <v>982885</v>
      </c>
      <c r="E241" s="7">
        <v>0</v>
      </c>
      <c r="F241" s="42">
        <f>+D241+E241+H241-J241+L241-M241-N241-O241-P241-Q241-R241+U241+V241+S241+X241+Z241+AF241+AD241+AA241+AG241+AC241</f>
        <v>2298246.53</v>
      </c>
      <c r="G241" s="42">
        <f>I241-K241+Y241+AB241</f>
        <v>0</v>
      </c>
      <c r="H241" s="7">
        <v>2890588</v>
      </c>
      <c r="I241" s="7">
        <v>0</v>
      </c>
      <c r="J241" s="7">
        <v>1139504</v>
      </c>
      <c r="K241" s="7">
        <v>0</v>
      </c>
      <c r="L241" s="7">
        <v>0</v>
      </c>
      <c r="M241" s="7">
        <v>0</v>
      </c>
      <c r="N241" s="7">
        <v>310439.5</v>
      </c>
      <c r="O241" s="7">
        <v>117684</v>
      </c>
      <c r="P241" s="7">
        <v>0</v>
      </c>
      <c r="Q241" s="7">
        <v>7598.97</v>
      </c>
      <c r="R241" s="7">
        <v>0</v>
      </c>
      <c r="S241" s="7">
        <v>0</v>
      </c>
      <c r="T241" s="41">
        <f>D241+E241</f>
        <v>982885</v>
      </c>
      <c r="U241" s="7">
        <v>0</v>
      </c>
      <c r="V241" s="7">
        <v>0</v>
      </c>
      <c r="W241" s="7">
        <v>0</v>
      </c>
      <c r="X241" s="7">
        <v>0</v>
      </c>
      <c r="Y241" s="7">
        <v>0</v>
      </c>
      <c r="Z241" s="7">
        <v>0</v>
      </c>
      <c r="AA241" s="7">
        <v>0</v>
      </c>
      <c r="AB241" s="7">
        <v>0</v>
      </c>
      <c r="AC241" s="7">
        <v>0</v>
      </c>
      <c r="AD241" s="7">
        <v>0</v>
      </c>
      <c r="AE241" s="7">
        <v>0</v>
      </c>
      <c r="AF241" s="7">
        <v>0</v>
      </c>
      <c r="AG241" s="7">
        <v>0</v>
      </c>
      <c r="AH241" s="7">
        <v>8787</v>
      </c>
      <c r="AI241" s="7">
        <v>0</v>
      </c>
      <c r="AK241" s="19">
        <f>+F241+G241+J241+M241+K241+N241+O241+P241+Q241+R241</f>
        <v>3873473</v>
      </c>
      <c r="AL241" s="18">
        <f>+D241+E241+U241+V241+H241+L241+I241+S241+X241+Y241+Z241+AA241+AB241+AC241+AD241+AE241+AF241+AG241</f>
        <v>3873473</v>
      </c>
      <c r="AM241" s="20">
        <f t="shared" si="3"/>
        <v>0</v>
      </c>
      <c r="AN241" s="23"/>
    </row>
    <row r="242" spans="1:40" ht="14.25">
      <c r="A242" s="113">
        <v>3920</v>
      </c>
      <c r="B242" s="13">
        <v>3920</v>
      </c>
      <c r="C242" s="100" t="s">
        <v>258</v>
      </c>
      <c r="D242" s="7">
        <v>252526</v>
      </c>
      <c r="E242" s="7">
        <v>0</v>
      </c>
      <c r="F242" s="42">
        <f>+D242+E242+H242-J242+L242-M242-N242-O242-P242-Q242-R242+U242+V242+S242+X242+Z242+AF242+AD242+AA242+AG242+AC242</f>
        <v>167742.06</v>
      </c>
      <c r="G242" s="42">
        <f>I242-K242+Y242+AB242</f>
        <v>0</v>
      </c>
      <c r="H242" s="7">
        <v>498372</v>
      </c>
      <c r="I242" s="7">
        <v>0</v>
      </c>
      <c r="J242" s="7">
        <v>567958</v>
      </c>
      <c r="K242" s="7">
        <v>0</v>
      </c>
      <c r="L242" s="7">
        <v>0</v>
      </c>
      <c r="M242" s="7">
        <v>0</v>
      </c>
      <c r="N242" s="7">
        <v>0</v>
      </c>
      <c r="O242" s="7">
        <v>0</v>
      </c>
      <c r="P242" s="7">
        <v>0</v>
      </c>
      <c r="Q242" s="7">
        <v>15197.94</v>
      </c>
      <c r="R242" s="7">
        <v>0</v>
      </c>
      <c r="S242" s="7">
        <v>0</v>
      </c>
      <c r="T242" s="41">
        <f>D242+E242</f>
        <v>252526</v>
      </c>
      <c r="U242" s="7">
        <v>0</v>
      </c>
      <c r="V242" s="7">
        <v>0</v>
      </c>
      <c r="W242" s="7">
        <v>0</v>
      </c>
      <c r="X242" s="7">
        <v>0</v>
      </c>
      <c r="Y242" s="7">
        <v>0</v>
      </c>
      <c r="Z242" s="7">
        <v>0</v>
      </c>
      <c r="AA242" s="7">
        <v>0</v>
      </c>
      <c r="AB242" s="7">
        <v>0</v>
      </c>
      <c r="AC242" s="7">
        <v>0</v>
      </c>
      <c r="AD242" s="7">
        <v>0</v>
      </c>
      <c r="AE242" s="7">
        <v>0</v>
      </c>
      <c r="AF242" s="7">
        <v>0</v>
      </c>
      <c r="AG242" s="7">
        <v>0</v>
      </c>
      <c r="AH242" s="7">
        <v>2456</v>
      </c>
      <c r="AI242" s="7">
        <v>0</v>
      </c>
      <c r="AK242" s="19">
        <f>+F242+G242+J242+M242+K242+N242+O242+P242+Q242+R242</f>
        <v>750898</v>
      </c>
      <c r="AL242" s="18">
        <f>+D242+E242+U242+V242+H242+L242+I242+S242+X242+Y242+Z242+AA242+AB242+AC242+AD242+AE242+AF242+AG242</f>
        <v>750898</v>
      </c>
      <c r="AM242" s="20">
        <f t="shared" si="3"/>
        <v>0</v>
      </c>
      <c r="AN242" s="23"/>
    </row>
    <row r="243" spans="1:40" ht="14.25">
      <c r="A243" s="113">
        <v>3925</v>
      </c>
      <c r="B243" s="13">
        <v>3925</v>
      </c>
      <c r="C243" s="100" t="s">
        <v>259</v>
      </c>
      <c r="D243" s="7">
        <v>2398970</v>
      </c>
      <c r="E243" s="7">
        <v>867541</v>
      </c>
      <c r="F243" s="42">
        <f>+D243+E243+H243-J243+L243-M243-N243-O243-P243-Q243-R243+U243+V243+S243+X243+Z243+AF243+AD243+AA243+AG243+AC243</f>
        <v>1386681.57</v>
      </c>
      <c r="G243" s="42">
        <f>I243-K243+Y243+AB243</f>
        <v>0</v>
      </c>
      <c r="H243" s="7">
        <v>682784</v>
      </c>
      <c r="I243" s="7">
        <v>0</v>
      </c>
      <c r="J243" s="7">
        <v>1100625</v>
      </c>
      <c r="K243" s="7">
        <v>0</v>
      </c>
      <c r="L243" s="7">
        <v>0</v>
      </c>
      <c r="M243" s="7">
        <v>8224</v>
      </c>
      <c r="N243" s="7">
        <v>1119352.43</v>
      </c>
      <c r="O243" s="7">
        <v>167172</v>
      </c>
      <c r="P243" s="7">
        <v>138960</v>
      </c>
      <c r="Q243" s="7">
        <v>0</v>
      </c>
      <c r="R243" s="7">
        <v>34978</v>
      </c>
      <c r="S243" s="7">
        <v>0</v>
      </c>
      <c r="T243" s="41">
        <f>D243+E243</f>
        <v>3266511</v>
      </c>
      <c r="U243" s="7">
        <v>6698</v>
      </c>
      <c r="V243" s="7">
        <v>0</v>
      </c>
      <c r="W243" s="7">
        <v>867541</v>
      </c>
      <c r="X243" s="7">
        <v>0</v>
      </c>
      <c r="Y243" s="7">
        <v>0</v>
      </c>
      <c r="Z243" s="7">
        <v>0</v>
      </c>
      <c r="AA243" s="7">
        <v>0</v>
      </c>
      <c r="AB243" s="7">
        <v>0</v>
      </c>
      <c r="AC243" s="7">
        <v>0</v>
      </c>
      <c r="AD243" s="7">
        <v>0</v>
      </c>
      <c r="AE243" s="7">
        <v>0</v>
      </c>
      <c r="AF243" s="7">
        <v>0</v>
      </c>
      <c r="AG243" s="7">
        <v>0</v>
      </c>
      <c r="AH243" s="7">
        <v>0</v>
      </c>
      <c r="AI243" s="7">
        <v>0</v>
      </c>
      <c r="AK243" s="19">
        <f>+F243+G243+J243+M243+K243+N243+O243+P243+Q243+R243</f>
        <v>3955993</v>
      </c>
      <c r="AL243" s="18">
        <f>+D243+E243+U243+V243+H243+L243+I243+S243+X243+Y243+Z243+AA243+AB243+AC243+AD243+AE243+AF243+AG243</f>
        <v>3955993</v>
      </c>
      <c r="AM243" s="20">
        <f t="shared" si="3"/>
        <v>0</v>
      </c>
      <c r="AN243" s="23"/>
    </row>
    <row r="244" spans="1:40" ht="14.25">
      <c r="A244" s="113">
        <v>3934</v>
      </c>
      <c r="B244" s="13">
        <v>3934</v>
      </c>
      <c r="C244" s="100" t="s">
        <v>260</v>
      </c>
      <c r="D244" s="7">
        <v>2265152</v>
      </c>
      <c r="E244" s="7">
        <v>0</v>
      </c>
      <c r="F244" s="42">
        <f>+D244+E244+H244-J244+L244-M244-N244-O244-P244-Q244-R244+U244+V244+S244+X244+Z244+AF244+AD244+AA244+AG244+AC244</f>
        <v>2925470</v>
      </c>
      <c r="G244" s="42">
        <f>I244-K244+Y244+AB244</f>
        <v>0</v>
      </c>
      <c r="H244" s="7">
        <v>1040912</v>
      </c>
      <c r="I244" s="7">
        <v>0</v>
      </c>
      <c r="J244" s="7">
        <v>360079</v>
      </c>
      <c r="K244" s="7">
        <v>0</v>
      </c>
      <c r="L244" s="7">
        <v>0</v>
      </c>
      <c r="M244" s="7">
        <v>0</v>
      </c>
      <c r="N244" s="7">
        <v>0</v>
      </c>
      <c r="O244" s="7">
        <v>0</v>
      </c>
      <c r="P244" s="7">
        <v>9264</v>
      </c>
      <c r="Q244" s="7">
        <v>0</v>
      </c>
      <c r="R244" s="7">
        <v>11251</v>
      </c>
      <c r="S244" s="7">
        <v>0</v>
      </c>
      <c r="T244" s="41">
        <f>D244+E244</f>
        <v>2265152</v>
      </c>
      <c r="U244" s="7">
        <v>0</v>
      </c>
      <c r="V244" s="7">
        <v>0</v>
      </c>
      <c r="W244" s="7">
        <v>0</v>
      </c>
      <c r="X244" s="7">
        <v>0</v>
      </c>
      <c r="Y244" s="7">
        <v>0</v>
      </c>
      <c r="Z244" s="7">
        <v>0</v>
      </c>
      <c r="AA244" s="7">
        <v>0</v>
      </c>
      <c r="AB244" s="7">
        <v>0</v>
      </c>
      <c r="AC244" s="7">
        <v>0</v>
      </c>
      <c r="AD244" s="7">
        <v>0</v>
      </c>
      <c r="AE244" s="7">
        <v>0</v>
      </c>
      <c r="AF244" s="7">
        <v>0</v>
      </c>
      <c r="AG244" s="7">
        <v>0</v>
      </c>
      <c r="AH244" s="7">
        <v>0</v>
      </c>
      <c r="AI244" s="7">
        <v>0</v>
      </c>
      <c r="AK244" s="19">
        <f>+F244+G244+J244+M244+K244+N244+O244+P244+Q244+R244</f>
        <v>3306064</v>
      </c>
      <c r="AL244" s="18">
        <f>+D244+E244+U244+V244+H244+L244+I244+S244+X244+Y244+Z244+AA244+AB244+AC244+AD244+AE244+AF244+AG244</f>
        <v>3306064</v>
      </c>
      <c r="AM244" s="20">
        <f t="shared" si="3"/>
        <v>0</v>
      </c>
      <c r="AN244" s="23"/>
    </row>
    <row r="245" spans="1:40" ht="14.25">
      <c r="A245" s="112">
        <v>3941</v>
      </c>
      <c r="B245" s="12">
        <v>3941</v>
      </c>
      <c r="C245" s="100" t="s">
        <v>261</v>
      </c>
      <c r="D245" s="7">
        <v>2522353</v>
      </c>
      <c r="E245" s="7">
        <v>0</v>
      </c>
      <c r="F245" s="42">
        <f>+D245+E245+H245-J245+L245-M245-N245-O245-P245-Q245-R245+U245+V245+S245+X245+Z245+AF245+AD245+AA245+AG245+AC245</f>
        <v>1126423.5</v>
      </c>
      <c r="G245" s="42">
        <f>I245-K245+Y245+AB245</f>
        <v>0</v>
      </c>
      <c r="H245" s="7">
        <v>636402</v>
      </c>
      <c r="I245" s="7">
        <v>0</v>
      </c>
      <c r="J245" s="7">
        <v>1678942</v>
      </c>
      <c r="K245" s="7">
        <v>0</v>
      </c>
      <c r="L245" s="7">
        <v>0</v>
      </c>
      <c r="M245" s="7">
        <v>0</v>
      </c>
      <c r="N245" s="7">
        <v>310439.5</v>
      </c>
      <c r="O245" s="7">
        <v>42950</v>
      </c>
      <c r="P245" s="7">
        <v>0</v>
      </c>
      <c r="Q245" s="7">
        <v>0</v>
      </c>
      <c r="R245" s="7">
        <v>0</v>
      </c>
      <c r="S245" s="7">
        <v>0</v>
      </c>
      <c r="T245" s="41">
        <f>D245+E245</f>
        <v>2522353</v>
      </c>
      <c r="U245" s="7">
        <v>0</v>
      </c>
      <c r="V245" s="7">
        <v>0</v>
      </c>
      <c r="W245" s="7">
        <v>0</v>
      </c>
      <c r="X245" s="7">
        <v>0</v>
      </c>
      <c r="Y245" s="7">
        <v>0</v>
      </c>
      <c r="Z245" s="7">
        <v>0</v>
      </c>
      <c r="AA245" s="7">
        <v>0</v>
      </c>
      <c r="AB245" s="7">
        <v>0</v>
      </c>
      <c r="AC245" s="7">
        <v>0</v>
      </c>
      <c r="AD245" s="7">
        <v>0</v>
      </c>
      <c r="AE245" s="7">
        <v>0</v>
      </c>
      <c r="AF245" s="7">
        <v>0</v>
      </c>
      <c r="AG245" s="7">
        <v>0</v>
      </c>
      <c r="AH245" s="7">
        <v>0</v>
      </c>
      <c r="AI245" s="7">
        <v>0</v>
      </c>
      <c r="AK245" s="19">
        <f>+F245+G245+J245+M245+K245+N245+O245+P245+Q245+R245</f>
        <v>3158755</v>
      </c>
      <c r="AL245" s="18">
        <f>+D245+E245+U245+V245+H245+L245+I245+S245+X245+Y245+Z245+AA245+AB245+AC245+AD245+AE245+AF245+AG245</f>
        <v>3158755</v>
      </c>
      <c r="AM245" s="20">
        <f t="shared" si="3"/>
        <v>0</v>
      </c>
      <c r="AN245" s="23"/>
    </row>
    <row r="246" spans="1:40" ht="14.25">
      <c r="A246" s="113">
        <v>3948</v>
      </c>
      <c r="B246" s="13">
        <v>3948</v>
      </c>
      <c r="C246" s="100" t="s">
        <v>262</v>
      </c>
      <c r="D246" s="7">
        <v>1251691</v>
      </c>
      <c r="E246" s="7">
        <v>0</v>
      </c>
      <c r="F246" s="42">
        <f>+D246+E246+H246-J246+L246-M246-N246-O246-P246-Q246-R246+U246+V246+S246+X246+Z246+AF246+AD246+AA246+AG246+AC246</f>
        <v>1097054</v>
      </c>
      <c r="G246" s="42">
        <f>I246-K246+Y246+AB246</f>
        <v>0</v>
      </c>
      <c r="H246" s="7">
        <v>764012</v>
      </c>
      <c r="I246" s="7">
        <v>0</v>
      </c>
      <c r="J246" s="7">
        <v>900559</v>
      </c>
      <c r="K246" s="7">
        <v>0</v>
      </c>
      <c r="L246" s="7">
        <v>0</v>
      </c>
      <c r="M246" s="7">
        <v>0</v>
      </c>
      <c r="N246" s="7">
        <v>18090</v>
      </c>
      <c r="O246" s="7">
        <v>0</v>
      </c>
      <c r="P246" s="7">
        <v>0</v>
      </c>
      <c r="Q246" s="7">
        <v>0</v>
      </c>
      <c r="R246" s="7">
        <v>0</v>
      </c>
      <c r="S246" s="7">
        <v>0</v>
      </c>
      <c r="T246" s="41">
        <f>D246+E246</f>
        <v>1251691</v>
      </c>
      <c r="U246" s="7">
        <v>0</v>
      </c>
      <c r="V246" s="7">
        <v>0</v>
      </c>
      <c r="W246" s="7">
        <v>0</v>
      </c>
      <c r="X246" s="7">
        <v>0</v>
      </c>
      <c r="Y246" s="7">
        <v>0</v>
      </c>
      <c r="Z246" s="7">
        <v>0</v>
      </c>
      <c r="AA246" s="7">
        <v>0</v>
      </c>
      <c r="AB246" s="7">
        <v>0</v>
      </c>
      <c r="AC246" s="7">
        <v>0</v>
      </c>
      <c r="AD246" s="7">
        <v>0</v>
      </c>
      <c r="AE246" s="7">
        <v>0</v>
      </c>
      <c r="AF246" s="7">
        <v>0</v>
      </c>
      <c r="AG246" s="7">
        <v>0</v>
      </c>
      <c r="AH246" s="7">
        <v>0</v>
      </c>
      <c r="AI246" s="7">
        <v>0</v>
      </c>
      <c r="AK246" s="19">
        <f>+F246+G246+J246+M246+K246+N246+O246+P246+Q246+R246</f>
        <v>2015703</v>
      </c>
      <c r="AL246" s="18">
        <f>+D246+E246+U246+V246+H246+L246+I246+S246+X246+Y246+Z246+AA246+AB246+AC246+AD246+AE246+AF246+AG246</f>
        <v>2015703</v>
      </c>
      <c r="AM246" s="20">
        <f t="shared" si="3"/>
        <v>0</v>
      </c>
      <c r="AN246" s="23"/>
    </row>
    <row r="247" spans="1:40" ht="14.25">
      <c r="A247" s="113">
        <v>3955</v>
      </c>
      <c r="B247" s="13">
        <v>3955</v>
      </c>
      <c r="C247" s="100" t="s">
        <v>263</v>
      </c>
      <c r="D247" s="7">
        <v>5976862</v>
      </c>
      <c r="E247" s="7">
        <v>0</v>
      </c>
      <c r="F247" s="42">
        <f>+D247+E247+H247-J247+L247-M247-N247-O247-P247-Q247-R247+U247+V247+S247+X247+Z247+AF247+AD247+AA247+AG247+AC247</f>
        <v>4050715.09</v>
      </c>
      <c r="G247" s="42">
        <f>I247-K247+Y247+AB247</f>
        <v>0</v>
      </c>
      <c r="H247" s="7">
        <v>983701</v>
      </c>
      <c r="I247" s="7">
        <v>0</v>
      </c>
      <c r="J247" s="7">
        <v>2031731</v>
      </c>
      <c r="K247" s="7">
        <v>0</v>
      </c>
      <c r="L247" s="7">
        <v>0</v>
      </c>
      <c r="M247" s="7">
        <v>0</v>
      </c>
      <c r="N247" s="7">
        <v>664812</v>
      </c>
      <c r="O247" s="7">
        <v>190508</v>
      </c>
      <c r="P247" s="7">
        <v>0</v>
      </c>
      <c r="Q247" s="7">
        <v>22796.91</v>
      </c>
      <c r="R247" s="7">
        <v>0</v>
      </c>
      <c r="S247" s="7">
        <v>0</v>
      </c>
      <c r="T247" s="41">
        <f>D247+E247</f>
        <v>5976862</v>
      </c>
      <c r="U247" s="7">
        <v>0</v>
      </c>
      <c r="V247" s="7">
        <v>0</v>
      </c>
      <c r="W247" s="7">
        <v>0</v>
      </c>
      <c r="X247" s="7">
        <v>0</v>
      </c>
      <c r="Y247" s="7">
        <v>0</v>
      </c>
      <c r="Z247" s="7">
        <v>0</v>
      </c>
      <c r="AA247" s="7">
        <v>0</v>
      </c>
      <c r="AB247" s="7">
        <v>0</v>
      </c>
      <c r="AC247" s="7">
        <v>0</v>
      </c>
      <c r="AD247" s="7">
        <v>0</v>
      </c>
      <c r="AE247" s="7">
        <v>0</v>
      </c>
      <c r="AF247" s="7">
        <v>0</v>
      </c>
      <c r="AG247" s="7">
        <v>0</v>
      </c>
      <c r="AH247" s="7">
        <v>0</v>
      </c>
      <c r="AI247" s="7">
        <v>0</v>
      </c>
      <c r="AK247" s="19">
        <f>+F247+G247+J247+M247+K247+N247+O247+P247+Q247+R247</f>
        <v>6960563</v>
      </c>
      <c r="AL247" s="18">
        <f>+D247+E247+U247+V247+H247+L247+I247+S247+X247+Y247+Z247+AA247+AB247+AC247+AD247+AE247+AF247+AG247</f>
        <v>6960563</v>
      </c>
      <c r="AM247" s="20">
        <f t="shared" si="3"/>
        <v>0</v>
      </c>
      <c r="AN247" s="23"/>
    </row>
    <row r="248" spans="1:40" ht="14.25">
      <c r="A248" s="113">
        <v>3962</v>
      </c>
      <c r="B248" s="13">
        <v>3962</v>
      </c>
      <c r="C248" s="100" t="s">
        <v>264</v>
      </c>
      <c r="D248" s="7">
        <v>9494508</v>
      </c>
      <c r="E248" s="7">
        <v>0</v>
      </c>
      <c r="F248" s="42">
        <f>+D248+E248+H248-J248+L248-M248-N248-O248-P248-Q248-R248+U248+V248+S248+X248+Z248+AF248+AD248+AA248+AG248+AC248</f>
        <v>8440682</v>
      </c>
      <c r="G248" s="42">
        <f>I248-K248+Y248+AB248</f>
        <v>-1026</v>
      </c>
      <c r="H248" s="7">
        <v>1563532</v>
      </c>
      <c r="I248" s="7">
        <v>18832</v>
      </c>
      <c r="J248" s="7">
        <v>2552259</v>
      </c>
      <c r="K248" s="7">
        <v>19858</v>
      </c>
      <c r="L248" s="7">
        <v>13076</v>
      </c>
      <c r="M248" s="7">
        <v>0</v>
      </c>
      <c r="N248" s="7">
        <v>78175</v>
      </c>
      <c r="O248" s="7">
        <v>0</v>
      </c>
      <c r="P248" s="7">
        <v>0</v>
      </c>
      <c r="Q248" s="7">
        <v>0</v>
      </c>
      <c r="R248" s="7">
        <v>0</v>
      </c>
      <c r="S248" s="7">
        <v>0</v>
      </c>
      <c r="T248" s="41">
        <f>D248+E248</f>
        <v>9494508</v>
      </c>
      <c r="U248" s="7">
        <v>0</v>
      </c>
      <c r="V248" s="7">
        <v>0</v>
      </c>
      <c r="W248" s="7">
        <v>0</v>
      </c>
      <c r="X248" s="7">
        <v>0</v>
      </c>
      <c r="Y248" s="7">
        <v>0</v>
      </c>
      <c r="Z248" s="7">
        <v>0</v>
      </c>
      <c r="AA248" s="7">
        <v>0</v>
      </c>
      <c r="AB248" s="7">
        <v>0</v>
      </c>
      <c r="AC248" s="7">
        <v>0</v>
      </c>
      <c r="AD248" s="7">
        <v>0</v>
      </c>
      <c r="AE248" s="7">
        <v>0</v>
      </c>
      <c r="AF248" s="7">
        <v>0</v>
      </c>
      <c r="AG248" s="7">
        <v>0</v>
      </c>
      <c r="AH248" s="7">
        <v>0</v>
      </c>
      <c r="AI248" s="7">
        <v>0</v>
      </c>
      <c r="AK248" s="19">
        <f>+F248+G248+J248+M248+K248+N248+O248+P248+Q248+R248</f>
        <v>11089948</v>
      </c>
      <c r="AL248" s="18">
        <f>+D248+E248+U248+V248+H248+L248+I248+S248+X248+Y248+Z248+AA248+AB248+AC248+AD248+AE248+AF248+AG248</f>
        <v>11089948</v>
      </c>
      <c r="AM248" s="20">
        <f t="shared" si="3"/>
        <v>0</v>
      </c>
      <c r="AN248" s="23"/>
    </row>
    <row r="249" spans="1:40" ht="14.25">
      <c r="A249" s="113">
        <v>3969</v>
      </c>
      <c r="B249" s="13">
        <v>3969</v>
      </c>
      <c r="C249" s="100" t="s">
        <v>265</v>
      </c>
      <c r="D249" s="7">
        <v>984014</v>
      </c>
      <c r="E249" s="7">
        <v>0</v>
      </c>
      <c r="F249" s="42">
        <f>+D249+E249+H249-J249+L249-M249-N249-O249-P249-Q249-R249+U249+V249+S249+X249+Z249+AF249+AD249+AA249+AG249+AC249</f>
        <v>1655048.6</v>
      </c>
      <c r="G249" s="42">
        <f>I249-K249+Y249+AB249</f>
        <v>0</v>
      </c>
      <c r="H249" s="7">
        <v>780489</v>
      </c>
      <c r="I249" s="7">
        <v>0</v>
      </c>
      <c r="J249" s="7">
        <v>62420</v>
      </c>
      <c r="K249" s="7">
        <v>0</v>
      </c>
      <c r="L249" s="7">
        <v>0</v>
      </c>
      <c r="M249" s="7">
        <v>0</v>
      </c>
      <c r="N249" s="7">
        <v>47034.4</v>
      </c>
      <c r="O249" s="7">
        <v>0</v>
      </c>
      <c r="P249" s="7">
        <v>0</v>
      </c>
      <c r="Q249" s="7">
        <v>0</v>
      </c>
      <c r="R249" s="7">
        <v>0</v>
      </c>
      <c r="S249" s="7">
        <v>0</v>
      </c>
      <c r="T249" s="41">
        <f>D249+E249</f>
        <v>984014</v>
      </c>
      <c r="U249" s="7">
        <v>0</v>
      </c>
      <c r="V249" s="7">
        <v>0</v>
      </c>
      <c r="W249" s="7">
        <v>0</v>
      </c>
      <c r="X249" s="7">
        <v>0</v>
      </c>
      <c r="Y249" s="7">
        <v>0</v>
      </c>
      <c r="Z249" s="7">
        <v>0</v>
      </c>
      <c r="AA249" s="7">
        <v>0</v>
      </c>
      <c r="AB249" s="7">
        <v>0</v>
      </c>
      <c r="AC249" s="7">
        <v>0</v>
      </c>
      <c r="AD249" s="7">
        <v>0</v>
      </c>
      <c r="AE249" s="7">
        <v>0</v>
      </c>
      <c r="AF249" s="7">
        <v>0</v>
      </c>
      <c r="AG249" s="7">
        <v>0</v>
      </c>
      <c r="AH249" s="7">
        <v>0</v>
      </c>
      <c r="AI249" s="7">
        <v>0</v>
      </c>
      <c r="AK249" s="19">
        <f>+F249+G249+J249+M249+K249+N249+O249+P249+Q249+R249</f>
        <v>1764503</v>
      </c>
      <c r="AL249" s="18">
        <f>+D249+E249+U249+V249+H249+L249+I249+S249+X249+Y249+Z249+AA249+AB249+AC249+AD249+AE249+AF249+AG249</f>
        <v>1764503</v>
      </c>
      <c r="AM249" s="20">
        <f t="shared" si="3"/>
        <v>0</v>
      </c>
      <c r="AN249" s="23"/>
    </row>
    <row r="250" spans="1:40" ht="14.25">
      <c r="A250" s="113">
        <v>2177</v>
      </c>
      <c r="B250" s="13">
        <v>2177</v>
      </c>
      <c r="C250" s="100" t="s">
        <v>140</v>
      </c>
      <c r="D250" s="7">
        <v>109638</v>
      </c>
      <c r="E250" s="7">
        <v>9456</v>
      </c>
      <c r="F250" s="42">
        <f>+D250+E250+H250-J250+L250-M250-N250-O250-P250-Q250-R250+U250+V250+S250+X250+Z250+AF250+AD250+AA250+AG250+AC250</f>
        <v>549416.5</v>
      </c>
      <c r="G250" s="42">
        <f>I250-K250+Y250+AB250</f>
        <v>14671.5</v>
      </c>
      <c r="H250" s="7">
        <v>16448</v>
      </c>
      <c r="I250" s="7">
        <v>0</v>
      </c>
      <c r="J250" s="7">
        <v>192066</v>
      </c>
      <c r="K250" s="7">
        <v>0</v>
      </c>
      <c r="L250" s="7">
        <v>34376</v>
      </c>
      <c r="M250" s="7">
        <v>0</v>
      </c>
      <c r="N250" s="7">
        <v>180868.5</v>
      </c>
      <c r="O250" s="7">
        <v>19614</v>
      </c>
      <c r="P250" s="7">
        <v>0</v>
      </c>
      <c r="Q250" s="7">
        <v>0</v>
      </c>
      <c r="R250" s="7">
        <v>0</v>
      </c>
      <c r="S250" s="7">
        <v>161803</v>
      </c>
      <c r="T250" s="41">
        <f>D250+E250</f>
        <v>119094</v>
      </c>
      <c r="U250" s="7">
        <v>564088</v>
      </c>
      <c r="V250" s="7">
        <v>0</v>
      </c>
      <c r="W250" s="7">
        <v>0</v>
      </c>
      <c r="X250" s="7">
        <v>17562</v>
      </c>
      <c r="Y250" s="7">
        <v>14671.5</v>
      </c>
      <c r="Z250" s="7">
        <v>0</v>
      </c>
      <c r="AA250" s="7">
        <v>0</v>
      </c>
      <c r="AB250" s="7">
        <v>0</v>
      </c>
      <c r="AC250" s="7">
        <v>0</v>
      </c>
      <c r="AD250" s="7">
        <v>0</v>
      </c>
      <c r="AE250" s="7">
        <v>0</v>
      </c>
      <c r="AF250" s="7">
        <v>0</v>
      </c>
      <c r="AG250" s="7">
        <v>28594</v>
      </c>
      <c r="AH250" s="7">
        <v>0</v>
      </c>
      <c r="AI250" s="7">
        <v>0</v>
      </c>
      <c r="AK250" s="19">
        <f>+F250+G250+J250+M250+K250+N250+O250+P250+Q250+R250</f>
        <v>956636.5</v>
      </c>
      <c r="AL250" s="18">
        <f>+D250+E250+U250+V250+H250+L250+I250+S250+X250+Y250+Z250+AA250+AB250+AC250+AD250+AE250+AF250+AG250</f>
        <v>956636.5</v>
      </c>
      <c r="AM250" s="20">
        <f t="shared" si="3"/>
        <v>0</v>
      </c>
      <c r="AN250" s="23"/>
    </row>
    <row r="251" spans="1:40" ht="14.25">
      <c r="A251" s="113">
        <v>3976</v>
      </c>
      <c r="B251" s="13">
        <v>3976</v>
      </c>
      <c r="C251" s="100" t="s">
        <v>266</v>
      </c>
      <c r="D251" s="7">
        <v>93489</v>
      </c>
      <c r="E251" s="7">
        <v>470</v>
      </c>
      <c r="F251" s="42">
        <f>+D251+E251+H251-J251+L251-M251-N251-O251-P251-Q251-R251+U251+V251+S251+X251+Z251+AF251+AD251+AA251+AG251+AC251</f>
        <v>318358</v>
      </c>
      <c r="G251" s="42">
        <f>I251-K251+Y251+AB251</f>
        <v>0</v>
      </c>
      <c r="H251" s="7">
        <v>232623</v>
      </c>
      <c r="I251" s="7">
        <v>0</v>
      </c>
      <c r="J251" s="7">
        <v>8224</v>
      </c>
      <c r="K251" s="7">
        <v>0</v>
      </c>
      <c r="L251" s="7">
        <v>0</v>
      </c>
      <c r="M251" s="7">
        <v>0</v>
      </c>
      <c r="N251" s="7">
        <v>0</v>
      </c>
      <c r="O251" s="7">
        <v>0</v>
      </c>
      <c r="P251" s="7">
        <v>0</v>
      </c>
      <c r="Q251" s="7">
        <v>0</v>
      </c>
      <c r="R251" s="7">
        <v>0</v>
      </c>
      <c r="S251" s="7">
        <v>0</v>
      </c>
      <c r="T251" s="41">
        <f>D251+E251</f>
        <v>93959</v>
      </c>
      <c r="U251" s="7">
        <v>0</v>
      </c>
      <c r="V251" s="7">
        <v>0</v>
      </c>
      <c r="W251" s="7">
        <v>470</v>
      </c>
      <c r="X251" s="7">
        <v>0</v>
      </c>
      <c r="Y251" s="7">
        <v>0</v>
      </c>
      <c r="Z251" s="7">
        <v>0</v>
      </c>
      <c r="AA251" s="7">
        <v>0</v>
      </c>
      <c r="AB251" s="7">
        <v>0</v>
      </c>
      <c r="AC251" s="7">
        <v>0</v>
      </c>
      <c r="AD251" s="7">
        <v>0</v>
      </c>
      <c r="AE251" s="7">
        <v>0</v>
      </c>
      <c r="AF251" s="7">
        <v>0</v>
      </c>
      <c r="AG251" s="7">
        <v>0</v>
      </c>
      <c r="AH251" s="7">
        <v>0</v>
      </c>
      <c r="AI251" s="7">
        <v>0</v>
      </c>
      <c r="AK251" s="19">
        <f>+F251+G251+J251+M251+K251+N251+O251+P251+Q251+R251</f>
        <v>326582</v>
      </c>
      <c r="AL251" s="18">
        <f>+D251+E251+U251+V251+H251+L251+I251+S251+X251+Y251+Z251+AA251+AB251+AC251+AD251+AE251+AF251+AG251</f>
        <v>326582</v>
      </c>
      <c r="AM251" s="20">
        <f t="shared" si="3"/>
        <v>0</v>
      </c>
      <c r="AN251" s="23"/>
    </row>
    <row r="252" spans="1:40" ht="14.25">
      <c r="A252" s="113">
        <v>4690</v>
      </c>
      <c r="B252" s="13">
        <v>4690</v>
      </c>
      <c r="C252" s="100" t="s">
        <v>315</v>
      </c>
      <c r="D252" s="7">
        <v>290867</v>
      </c>
      <c r="E252" s="7">
        <v>0</v>
      </c>
      <c r="F252" s="42">
        <f>+D252+E252+H252-J252+L252-M252-N252-O252-P252-Q252-R252+U252+V252+S252+X252+Z252+AF252+AD252+AA252+AG252+AC252</f>
        <v>254633</v>
      </c>
      <c r="G252" s="42">
        <f>I252-K252+Y252+AB252</f>
        <v>0</v>
      </c>
      <c r="H252" s="7">
        <v>395818</v>
      </c>
      <c r="I252" s="7">
        <v>0</v>
      </c>
      <c r="J252" s="7">
        <v>431877</v>
      </c>
      <c r="K252" s="7">
        <v>0</v>
      </c>
      <c r="L252" s="7">
        <v>8224</v>
      </c>
      <c r="M252" s="7">
        <v>0</v>
      </c>
      <c r="N252" s="7">
        <v>8399</v>
      </c>
      <c r="O252" s="7">
        <v>0</v>
      </c>
      <c r="P252" s="7">
        <v>0</v>
      </c>
      <c r="Q252" s="7">
        <v>0</v>
      </c>
      <c r="R252" s="7">
        <v>0</v>
      </c>
      <c r="S252" s="7">
        <v>0</v>
      </c>
      <c r="T252" s="41">
        <f>D252+E252</f>
        <v>290867</v>
      </c>
      <c r="U252" s="7">
        <v>0</v>
      </c>
      <c r="V252" s="7">
        <v>0</v>
      </c>
      <c r="W252" s="7">
        <v>0</v>
      </c>
      <c r="X252" s="7">
        <v>0</v>
      </c>
      <c r="Y252" s="7">
        <v>0</v>
      </c>
      <c r="Z252" s="7">
        <v>0</v>
      </c>
      <c r="AA252" s="7">
        <v>0</v>
      </c>
      <c r="AB252" s="7">
        <v>0</v>
      </c>
      <c r="AC252" s="7">
        <v>0</v>
      </c>
      <c r="AD252" s="7">
        <v>0</v>
      </c>
      <c r="AE252" s="7">
        <v>0</v>
      </c>
      <c r="AF252" s="7">
        <v>0</v>
      </c>
      <c r="AG252" s="7">
        <v>0</v>
      </c>
      <c r="AH252" s="7">
        <v>0</v>
      </c>
      <c r="AI252" s="7">
        <v>0</v>
      </c>
      <c r="AK252" s="19">
        <f>+F252+G252+J252+M252+K252+N252+O252+P252+Q252+R252</f>
        <v>694909</v>
      </c>
      <c r="AL252" s="18">
        <f>+D252+E252+U252+V252+H252+L252+I252+S252+X252+Y252+Z252+AA252+AB252+AC252+AD252+AE252+AF252+AG252</f>
        <v>694909</v>
      </c>
      <c r="AM252" s="20">
        <f t="shared" si="3"/>
        <v>0</v>
      </c>
      <c r="AN252" s="23"/>
    </row>
    <row r="253" spans="1:40" ht="14.25">
      <c r="A253" s="113">
        <v>2016</v>
      </c>
      <c r="B253" s="13">
        <v>2016</v>
      </c>
      <c r="C253" s="100" t="s">
        <v>132</v>
      </c>
      <c r="D253" s="7">
        <v>1177021</v>
      </c>
      <c r="E253" s="7">
        <v>0</v>
      </c>
      <c r="F253" s="42">
        <f>+D253+E253+H253-J253+L253-M253-N253-O253-P253-Q253-R253+U253+V253+S253+X253+Z253+AF253+AD253+AA253+AG253+AC253</f>
        <v>798733</v>
      </c>
      <c r="G253" s="42">
        <f>I253-K253+Y253+AB253</f>
        <v>0</v>
      </c>
      <c r="H253" s="7">
        <v>146810</v>
      </c>
      <c r="I253" s="7">
        <v>0</v>
      </c>
      <c r="J253" s="7">
        <v>491502</v>
      </c>
      <c r="K253" s="7">
        <v>0</v>
      </c>
      <c r="L253" s="7">
        <v>0</v>
      </c>
      <c r="M253" s="7">
        <v>0</v>
      </c>
      <c r="N253" s="7">
        <v>33596</v>
      </c>
      <c r="O253" s="7">
        <v>0</v>
      </c>
      <c r="P253" s="7">
        <v>0</v>
      </c>
      <c r="Q253" s="7">
        <v>0</v>
      </c>
      <c r="R253" s="7">
        <v>0</v>
      </c>
      <c r="S253" s="7">
        <v>0</v>
      </c>
      <c r="T253" s="41">
        <f>D253+E253</f>
        <v>1177021</v>
      </c>
      <c r="U253" s="7">
        <v>0</v>
      </c>
      <c r="V253" s="7">
        <v>0</v>
      </c>
      <c r="W253" s="7">
        <v>0</v>
      </c>
      <c r="X253" s="7">
        <v>0</v>
      </c>
      <c r="Y253" s="7">
        <v>0</v>
      </c>
      <c r="Z253" s="7">
        <v>0</v>
      </c>
      <c r="AA253" s="7">
        <v>0</v>
      </c>
      <c r="AB253" s="7">
        <v>0</v>
      </c>
      <c r="AC253" s="7">
        <v>0</v>
      </c>
      <c r="AD253" s="7">
        <v>0</v>
      </c>
      <c r="AE253" s="7">
        <v>0</v>
      </c>
      <c r="AF253" s="7">
        <v>0</v>
      </c>
      <c r="AG253" s="7">
        <v>0</v>
      </c>
      <c r="AH253" s="7">
        <v>0</v>
      </c>
      <c r="AI253" s="7">
        <v>0</v>
      </c>
      <c r="AK253" s="19">
        <f>+F253+G253+J253+M253+K253+N253+O253+P253+Q253+R253</f>
        <v>1323831</v>
      </c>
      <c r="AL253" s="18">
        <f>+D253+E253+U253+V253+H253+L253+I253+S253+X253+Y253+Z253+AA253+AB253+AC253+AD253+AE253+AF253+AG253</f>
        <v>1323831</v>
      </c>
      <c r="AM253" s="20">
        <f t="shared" si="3"/>
        <v>0</v>
      </c>
      <c r="AN253" s="23"/>
    </row>
    <row r="254" spans="1:40" ht="14.25">
      <c r="A254" s="113">
        <v>3983</v>
      </c>
      <c r="B254" s="13">
        <v>3983</v>
      </c>
      <c r="C254" s="100" t="s">
        <v>267</v>
      </c>
      <c r="D254" s="7">
        <v>4101039</v>
      </c>
      <c r="E254" s="7">
        <v>0</v>
      </c>
      <c r="F254" s="42">
        <f>+D254+E254+H254-J254+L254-M254-N254-O254-P254-Q254-R254+U254+V254+S254+X254+Z254+AF254+AD254+AA254+AG254+AC254</f>
        <v>5390715.5</v>
      </c>
      <c r="G254" s="42">
        <f>I254-K254+Y254+AB254</f>
        <v>63340</v>
      </c>
      <c r="H254" s="7">
        <v>2741838</v>
      </c>
      <c r="I254" s="7">
        <v>63340</v>
      </c>
      <c r="J254" s="7">
        <v>1177479</v>
      </c>
      <c r="K254" s="7">
        <v>0</v>
      </c>
      <c r="L254" s="7">
        <v>0</v>
      </c>
      <c r="M254" s="7">
        <v>0</v>
      </c>
      <c r="N254" s="7">
        <v>219342.5</v>
      </c>
      <c r="O254" s="7">
        <v>34551</v>
      </c>
      <c r="P254" s="7">
        <v>0</v>
      </c>
      <c r="Q254" s="7">
        <v>0</v>
      </c>
      <c r="R254" s="7">
        <v>20789</v>
      </c>
      <c r="S254" s="7">
        <v>0</v>
      </c>
      <c r="T254" s="41">
        <f>D254+E254</f>
        <v>4101039</v>
      </c>
      <c r="U254" s="7">
        <v>0</v>
      </c>
      <c r="V254" s="7">
        <v>0</v>
      </c>
      <c r="W254" s="7">
        <v>0</v>
      </c>
      <c r="X254" s="7">
        <v>0</v>
      </c>
      <c r="Y254" s="7">
        <v>0</v>
      </c>
      <c r="Z254" s="7">
        <v>0</v>
      </c>
      <c r="AA254" s="7">
        <v>0</v>
      </c>
      <c r="AB254" s="7">
        <v>0</v>
      </c>
      <c r="AC254" s="7">
        <v>0</v>
      </c>
      <c r="AD254" s="7">
        <v>0</v>
      </c>
      <c r="AE254" s="7">
        <v>0</v>
      </c>
      <c r="AF254" s="7">
        <v>0</v>
      </c>
      <c r="AG254" s="7">
        <v>0</v>
      </c>
      <c r="AH254" s="7">
        <v>0</v>
      </c>
      <c r="AI254" s="7">
        <v>0</v>
      </c>
      <c r="AK254" s="19">
        <f>+F254+G254+J254+M254+K254+N254+O254+P254+Q254+R254</f>
        <v>6906217</v>
      </c>
      <c r="AL254" s="18">
        <f>+D254+E254+U254+V254+H254+L254+I254+S254+X254+Y254+Z254+AA254+AB254+AC254+AD254+AE254+AF254+AG254</f>
        <v>6906217</v>
      </c>
      <c r="AM254" s="20">
        <f t="shared" si="3"/>
        <v>0</v>
      </c>
      <c r="AN254" s="23"/>
    </row>
    <row r="255" spans="1:40" ht="14.25">
      <c r="A255" s="113">
        <v>3514</v>
      </c>
      <c r="B255" s="13">
        <v>3514</v>
      </c>
      <c r="C255" s="100" t="s">
        <v>232</v>
      </c>
      <c r="D255" s="7">
        <v>21122</v>
      </c>
      <c r="E255" s="7">
        <v>70769</v>
      </c>
      <c r="F255" s="42">
        <f>+D255+E255+H255-J255+L255-M255-N255-O255-P255-Q255-R255+U255+V255+S255+X255+Z255+AF255+AD255+AA255+AG255+AC255</f>
        <v>747388</v>
      </c>
      <c r="G255" s="42">
        <f>I255-K255+Y255+AB255</f>
        <v>0</v>
      </c>
      <c r="H255" s="7">
        <v>986971</v>
      </c>
      <c r="I255" s="7">
        <v>0</v>
      </c>
      <c r="J255" s="7">
        <v>281440</v>
      </c>
      <c r="K255" s="7">
        <v>0</v>
      </c>
      <c r="L255" s="7">
        <v>0</v>
      </c>
      <c r="M255" s="7">
        <v>0</v>
      </c>
      <c r="N255" s="7">
        <v>25197</v>
      </c>
      <c r="O255" s="7">
        <v>8399</v>
      </c>
      <c r="P255" s="7">
        <v>46320</v>
      </c>
      <c r="Q255" s="7">
        <v>0</v>
      </c>
      <c r="R255" s="7">
        <v>0</v>
      </c>
      <c r="S255" s="7">
        <v>29882</v>
      </c>
      <c r="T255" s="41">
        <f>D255+E255</f>
        <v>91891</v>
      </c>
      <c r="U255" s="7">
        <v>0</v>
      </c>
      <c r="V255" s="7">
        <v>0</v>
      </c>
      <c r="W255" s="7">
        <v>41857</v>
      </c>
      <c r="X255" s="7">
        <v>0</v>
      </c>
      <c r="Y255" s="7">
        <v>0</v>
      </c>
      <c r="Z255" s="7">
        <v>0</v>
      </c>
      <c r="AA255" s="7">
        <v>0</v>
      </c>
      <c r="AB255" s="7">
        <v>0</v>
      </c>
      <c r="AC255" s="7">
        <v>0</v>
      </c>
      <c r="AD255" s="7">
        <v>0</v>
      </c>
      <c r="AE255" s="7">
        <v>0</v>
      </c>
      <c r="AF255" s="7">
        <v>0</v>
      </c>
      <c r="AG255" s="7">
        <v>0</v>
      </c>
      <c r="AH255" s="7">
        <v>0</v>
      </c>
      <c r="AI255" s="7">
        <v>0</v>
      </c>
      <c r="AK255" s="19">
        <f>+F255+G255+J255+M255+K255+N255+O255+P255+Q255+R255</f>
        <v>1108744</v>
      </c>
      <c r="AL255" s="18">
        <f>+D255+E255+U255+V255+H255+L255+I255+S255+X255+Y255+Z255+AA255+AB255+AC255+AD255+AE255+AF255+AG255</f>
        <v>1108744</v>
      </c>
      <c r="AM255" s="20">
        <f t="shared" si="3"/>
        <v>0</v>
      </c>
      <c r="AN255" s="23"/>
    </row>
    <row r="256" spans="1:40" ht="14.25">
      <c r="A256" s="112">
        <v>616</v>
      </c>
      <c r="B256" s="12">
        <v>616</v>
      </c>
      <c r="C256" s="100" t="s">
        <v>51</v>
      </c>
      <c r="D256" s="7">
        <v>0</v>
      </c>
      <c r="E256" s="7">
        <v>0</v>
      </c>
      <c r="F256" s="42">
        <f>+D256+E256+H256-J256+L256-M256-N256-O256-P256-Q256-R256+U256+V256+S256+X256+Z256+AF256+AD256+AA256+AG256+AC256</f>
        <v>86408</v>
      </c>
      <c r="G256" s="42">
        <f>I256-K256+Y256+AB256</f>
        <v>0</v>
      </c>
      <c r="H256" s="7">
        <v>220238</v>
      </c>
      <c r="I256" s="7">
        <v>0</v>
      </c>
      <c r="J256" s="7">
        <v>133830</v>
      </c>
      <c r="K256" s="7">
        <v>0</v>
      </c>
      <c r="L256" s="7">
        <v>0</v>
      </c>
      <c r="M256" s="7">
        <v>0</v>
      </c>
      <c r="N256" s="7">
        <v>30236.4</v>
      </c>
      <c r="O256" s="7">
        <v>0</v>
      </c>
      <c r="P256" s="7">
        <v>0</v>
      </c>
      <c r="Q256" s="7">
        <v>0</v>
      </c>
      <c r="R256" s="7">
        <v>0</v>
      </c>
      <c r="S256" s="7">
        <v>0</v>
      </c>
      <c r="T256" s="41">
        <f>D256+E256</f>
        <v>0</v>
      </c>
      <c r="U256" s="7">
        <v>0</v>
      </c>
      <c r="V256" s="7">
        <v>0</v>
      </c>
      <c r="W256" s="7">
        <v>0</v>
      </c>
      <c r="X256" s="7">
        <v>0</v>
      </c>
      <c r="Y256" s="7">
        <v>0</v>
      </c>
      <c r="Z256" s="7">
        <v>0</v>
      </c>
      <c r="AA256" s="7">
        <v>0</v>
      </c>
      <c r="AB256" s="7">
        <v>0</v>
      </c>
      <c r="AC256" s="7">
        <v>0</v>
      </c>
      <c r="AD256" s="7">
        <v>0</v>
      </c>
      <c r="AE256" s="7">
        <v>0</v>
      </c>
      <c r="AF256" s="7">
        <v>30236.4</v>
      </c>
      <c r="AG256" s="7">
        <v>0</v>
      </c>
      <c r="AH256" s="7">
        <v>0</v>
      </c>
      <c r="AI256" s="7">
        <v>0</v>
      </c>
      <c r="AK256" s="19">
        <f>+F256+G256+J256+M256+K256+N256+O256+P256+Q256+R256</f>
        <v>250474.4</v>
      </c>
      <c r="AL256" s="18">
        <f>+D256+E256+U256+V256+H256+L256+I256+S256+X256+Y256+Z256+AA256+AB256+AC256+AD256+AE256+AF256+AG256</f>
        <v>250474.4</v>
      </c>
      <c r="AM256" s="20">
        <f t="shared" si="3"/>
        <v>0</v>
      </c>
      <c r="AN256" s="23"/>
    </row>
    <row r="257" spans="1:40" ht="14.25">
      <c r="A257" s="113">
        <v>1945</v>
      </c>
      <c r="B257" s="13">
        <v>1945</v>
      </c>
      <c r="C257" s="100" t="s">
        <v>129</v>
      </c>
      <c r="D257" s="7">
        <v>1375436</v>
      </c>
      <c r="E257" s="7">
        <v>0</v>
      </c>
      <c r="F257" s="42">
        <f>+D257+E257+H257-J257+L257-M257-N257-O257-P257-Q257-R257+U257+V257+S257+X257+Z257+AF257+AD257+AA257+AG257+AC257</f>
        <v>4701151.5</v>
      </c>
      <c r="G257" s="42">
        <f>I257-K257+Y257+AB257</f>
        <v>0</v>
      </c>
      <c r="H257" s="7">
        <v>4659462</v>
      </c>
      <c r="I257" s="7">
        <v>0</v>
      </c>
      <c r="J257" s="7">
        <v>1129446</v>
      </c>
      <c r="K257" s="7">
        <v>0</v>
      </c>
      <c r="L257" s="7">
        <v>0</v>
      </c>
      <c r="M257" s="7">
        <v>0</v>
      </c>
      <c r="N257" s="7">
        <v>165072.5</v>
      </c>
      <c r="O257" s="7">
        <v>39228</v>
      </c>
      <c r="P257" s="7">
        <v>0</v>
      </c>
      <c r="Q257" s="7">
        <v>0</v>
      </c>
      <c r="R257" s="7">
        <v>0</v>
      </c>
      <c r="S257" s="7">
        <v>0</v>
      </c>
      <c r="T257" s="41">
        <f>D257+E257</f>
        <v>1375436</v>
      </c>
      <c r="U257" s="7">
        <v>0</v>
      </c>
      <c r="V257" s="7">
        <v>0</v>
      </c>
      <c r="W257" s="7">
        <v>0</v>
      </c>
      <c r="X257" s="7">
        <v>0</v>
      </c>
      <c r="Y257" s="7">
        <v>0</v>
      </c>
      <c r="Z257" s="7">
        <v>0</v>
      </c>
      <c r="AA257" s="7">
        <v>0</v>
      </c>
      <c r="AB257" s="7">
        <v>0</v>
      </c>
      <c r="AC257" s="7">
        <v>0</v>
      </c>
      <c r="AD257" s="7">
        <v>0</v>
      </c>
      <c r="AE257" s="7">
        <v>0</v>
      </c>
      <c r="AF257" s="7">
        <v>0</v>
      </c>
      <c r="AG257" s="7">
        <v>0</v>
      </c>
      <c r="AH257" s="7">
        <v>0</v>
      </c>
      <c r="AI257" s="7">
        <v>0</v>
      </c>
      <c r="AK257" s="19">
        <f>+F257+G257+J257+M257+K257+N257+O257+P257+Q257+R257</f>
        <v>6034898</v>
      </c>
      <c r="AL257" s="18">
        <f>+D257+E257+U257+V257+H257+L257+I257+S257+X257+Y257+Z257+AA257+AB257+AC257+AD257+AE257+AF257+AG257</f>
        <v>6034898</v>
      </c>
      <c r="AM257" s="20">
        <f t="shared" si="3"/>
        <v>0</v>
      </c>
      <c r="AN257" s="23"/>
    </row>
    <row r="258" spans="1:40" ht="14.25">
      <c r="A258" s="113">
        <v>1526</v>
      </c>
      <c r="B258" s="13">
        <v>1526</v>
      </c>
      <c r="C258" s="100" t="s">
        <v>102</v>
      </c>
      <c r="D258" s="7">
        <v>0</v>
      </c>
      <c r="E258" s="7">
        <v>6414</v>
      </c>
      <c r="F258" s="42">
        <f>+D258+E258+H258-J258+L258-M258-N258-O258-P258-Q258-R258+U258+V258+S258+X258+Z258+AF258+AD258+AA258+AG258+AC258</f>
        <v>482007</v>
      </c>
      <c r="G258" s="42">
        <f>I258-K258+Y258+AB258</f>
        <v>0</v>
      </c>
      <c r="H258" s="7">
        <v>1130414</v>
      </c>
      <c r="I258" s="7">
        <v>0</v>
      </c>
      <c r="J258" s="7">
        <v>654821</v>
      </c>
      <c r="K258" s="7">
        <v>0</v>
      </c>
      <c r="L258" s="7">
        <v>0</v>
      </c>
      <c r="M258" s="7">
        <v>0</v>
      </c>
      <c r="N258" s="7">
        <v>0</v>
      </c>
      <c r="O258" s="7">
        <v>0</v>
      </c>
      <c r="P258" s="7">
        <v>0</v>
      </c>
      <c r="Q258" s="7">
        <v>0</v>
      </c>
      <c r="R258" s="7">
        <v>0</v>
      </c>
      <c r="S258" s="7">
        <v>0</v>
      </c>
      <c r="T258" s="41">
        <f>D258+E258</f>
        <v>6414</v>
      </c>
      <c r="U258" s="7">
        <v>0</v>
      </c>
      <c r="V258" s="7">
        <v>0</v>
      </c>
      <c r="W258" s="7">
        <v>6414</v>
      </c>
      <c r="X258" s="7">
        <v>0</v>
      </c>
      <c r="Y258" s="7">
        <v>0</v>
      </c>
      <c r="Z258" s="7">
        <v>0</v>
      </c>
      <c r="AA258" s="7">
        <v>0</v>
      </c>
      <c r="AB258" s="7">
        <v>0</v>
      </c>
      <c r="AC258" s="7">
        <v>0</v>
      </c>
      <c r="AD258" s="7">
        <v>0</v>
      </c>
      <c r="AE258" s="7">
        <v>0</v>
      </c>
      <c r="AF258" s="7">
        <v>0</v>
      </c>
      <c r="AG258" s="7">
        <v>0</v>
      </c>
      <c r="AH258" s="7">
        <v>0</v>
      </c>
      <c r="AI258" s="7">
        <v>0</v>
      </c>
      <c r="AK258" s="19">
        <f>+F258+G258+J258+M258+K258+N258+O258+P258+Q258+R258</f>
        <v>1136828</v>
      </c>
      <c r="AL258" s="18">
        <f>+D258+E258+U258+V258+H258+L258+I258+S258+X258+Y258+Z258+AA258+AB258+AC258+AD258+AE258+AF258+AG258</f>
        <v>1136828</v>
      </c>
      <c r="AM258" s="20">
        <f t="shared" si="3"/>
        <v>0</v>
      </c>
      <c r="AN258" s="23"/>
    </row>
    <row r="259" spans="1:40" ht="14.25">
      <c r="A259" s="113">
        <v>3654</v>
      </c>
      <c r="B259" s="13">
        <v>3654</v>
      </c>
      <c r="C259" s="100" t="s">
        <v>241</v>
      </c>
      <c r="D259" s="7">
        <v>0</v>
      </c>
      <c r="E259" s="7">
        <v>0</v>
      </c>
      <c r="F259" s="42">
        <f>+D259+E259+H259-J259+L259-M259-N259-O259-P259-Q259-R259+U259+V259+S259+X259+Z259+AF259+AD259+AA259+AG259+AC259</f>
        <v>-14009.830000000002</v>
      </c>
      <c r="G259" s="42">
        <f>I259-K259+Y259+AB259</f>
        <v>14009.83</v>
      </c>
      <c r="H259" s="7">
        <v>293874</v>
      </c>
      <c r="I259" s="7">
        <v>0</v>
      </c>
      <c r="J259" s="7">
        <v>391177</v>
      </c>
      <c r="K259" s="7">
        <v>0</v>
      </c>
      <c r="L259" s="7">
        <v>0</v>
      </c>
      <c r="M259" s="7">
        <v>0</v>
      </c>
      <c r="N259" s="7">
        <v>0</v>
      </c>
      <c r="O259" s="7">
        <v>0</v>
      </c>
      <c r="P259" s="7">
        <v>0</v>
      </c>
      <c r="Q259" s="7">
        <v>0</v>
      </c>
      <c r="R259" s="7">
        <v>0</v>
      </c>
      <c r="S259" s="7">
        <v>0</v>
      </c>
      <c r="T259" s="41">
        <f>D259+E259</f>
        <v>0</v>
      </c>
      <c r="U259" s="7">
        <v>0</v>
      </c>
      <c r="V259" s="7">
        <v>0</v>
      </c>
      <c r="W259" s="7">
        <v>0</v>
      </c>
      <c r="X259" s="7">
        <v>0</v>
      </c>
      <c r="Y259" s="7">
        <v>14009.83</v>
      </c>
      <c r="Z259" s="7">
        <v>0</v>
      </c>
      <c r="AA259" s="7">
        <v>0</v>
      </c>
      <c r="AB259" s="7">
        <v>0</v>
      </c>
      <c r="AC259" s="7">
        <v>0</v>
      </c>
      <c r="AD259" s="7">
        <v>0</v>
      </c>
      <c r="AE259" s="7">
        <v>0</v>
      </c>
      <c r="AF259" s="7">
        <v>83293.17</v>
      </c>
      <c r="AG259" s="7">
        <v>0</v>
      </c>
      <c r="AH259" s="7">
        <v>0</v>
      </c>
      <c r="AI259" s="7">
        <v>0</v>
      </c>
      <c r="AK259" s="19">
        <f>+F259+G259+J259+M259+K259+N259+O259+P259+Q259+R259</f>
        <v>391177</v>
      </c>
      <c r="AL259" s="18">
        <f>+D259+E259+U259+V259+H259+L259+I259+S259+X259+Y259+Z259+AA259+AB259+AC259+AD259+AE259+AF259+AG259</f>
        <v>391177</v>
      </c>
      <c r="AM259" s="20">
        <f aca="true" t="shared" si="4" ref="AM259:AM321">AK259-AL259</f>
        <v>0</v>
      </c>
      <c r="AN259" s="23"/>
    </row>
    <row r="260" spans="1:40" ht="14.25">
      <c r="A260" s="113">
        <v>3990</v>
      </c>
      <c r="B260" s="13">
        <v>3990</v>
      </c>
      <c r="C260" s="100" t="s">
        <v>268</v>
      </c>
      <c r="D260" s="7">
        <v>1913394</v>
      </c>
      <c r="E260" s="7">
        <v>0</v>
      </c>
      <c r="F260" s="42">
        <f>+D260+E260+H260-J260+L260-M260-N260-O260-P260-Q260-R260+U260+V260+S260+X260+Z260+AF260+AD260+AA260+AG260+AC260</f>
        <v>1623303.5</v>
      </c>
      <c r="G260" s="42">
        <f>I260-K260+Y260+AB260</f>
        <v>30000</v>
      </c>
      <c r="H260" s="7">
        <v>292195</v>
      </c>
      <c r="I260" s="7">
        <v>30000</v>
      </c>
      <c r="J260" s="7">
        <v>559996</v>
      </c>
      <c r="K260" s="7">
        <v>0</v>
      </c>
      <c r="L260" s="7">
        <v>0</v>
      </c>
      <c r="M260" s="7">
        <v>0</v>
      </c>
      <c r="N260" s="7">
        <v>22289.5</v>
      </c>
      <c r="O260" s="7">
        <v>0</v>
      </c>
      <c r="P260" s="7">
        <v>0</v>
      </c>
      <c r="Q260" s="7">
        <v>0</v>
      </c>
      <c r="R260" s="7">
        <v>0</v>
      </c>
      <c r="S260" s="7">
        <v>0</v>
      </c>
      <c r="T260" s="41">
        <f>D260+E260</f>
        <v>1913394</v>
      </c>
      <c r="U260" s="7">
        <v>0</v>
      </c>
      <c r="V260" s="7">
        <v>0</v>
      </c>
      <c r="W260" s="7">
        <v>0</v>
      </c>
      <c r="X260" s="7">
        <v>0</v>
      </c>
      <c r="Y260" s="7">
        <v>0</v>
      </c>
      <c r="Z260" s="7">
        <v>0</v>
      </c>
      <c r="AA260" s="7">
        <v>0</v>
      </c>
      <c r="AB260" s="7">
        <v>0</v>
      </c>
      <c r="AC260" s="7">
        <v>0</v>
      </c>
      <c r="AD260" s="7">
        <v>0</v>
      </c>
      <c r="AE260" s="7">
        <v>0</v>
      </c>
      <c r="AF260" s="7">
        <v>0</v>
      </c>
      <c r="AG260" s="7">
        <v>0</v>
      </c>
      <c r="AH260" s="7">
        <v>0</v>
      </c>
      <c r="AI260" s="7">
        <v>0</v>
      </c>
      <c r="AK260" s="19">
        <f>+F260+G260+J260+M260+K260+N260+O260+P260+Q260+R260</f>
        <v>2235589</v>
      </c>
      <c r="AL260" s="18">
        <f>+D260+E260+U260+V260+H260+L260+I260+S260+X260+Y260+Z260+AA260+AB260+AC260+AD260+AE260+AF260+AG260</f>
        <v>2235589</v>
      </c>
      <c r="AM260" s="20">
        <f t="shared" si="4"/>
        <v>0</v>
      </c>
      <c r="AN260" s="23"/>
    </row>
    <row r="261" spans="1:40" ht="14.25">
      <c r="A261" s="113">
        <v>4011</v>
      </c>
      <c r="B261" s="13">
        <v>4011</v>
      </c>
      <c r="C261" s="100" t="s">
        <v>269</v>
      </c>
      <c r="D261" s="7">
        <v>78053</v>
      </c>
      <c r="E261" s="7">
        <v>0</v>
      </c>
      <c r="F261" s="42">
        <f>+D261+E261+H261-J261+L261-M261-N261-O261-P261-Q261-R261+U261+V261+S261+X261+Z261+AF261+AD261+AA261+AG261+AC261</f>
        <v>128303</v>
      </c>
      <c r="G261" s="42">
        <f>I261-K261+Y261+AB261</f>
        <v>0</v>
      </c>
      <c r="H261" s="7">
        <v>235864</v>
      </c>
      <c r="I261" s="7">
        <v>0</v>
      </c>
      <c r="J261" s="7">
        <v>185614</v>
      </c>
      <c r="K261" s="7">
        <v>0</v>
      </c>
      <c r="L261" s="7">
        <v>0</v>
      </c>
      <c r="M261" s="7">
        <v>0</v>
      </c>
      <c r="N261" s="7">
        <v>0</v>
      </c>
      <c r="O261" s="7">
        <v>0</v>
      </c>
      <c r="P261" s="7">
        <v>0</v>
      </c>
      <c r="Q261" s="7">
        <v>0</v>
      </c>
      <c r="R261" s="7">
        <v>0</v>
      </c>
      <c r="S261" s="7">
        <v>0</v>
      </c>
      <c r="T261" s="41">
        <f>D261+E261</f>
        <v>78053</v>
      </c>
      <c r="U261" s="7">
        <v>0</v>
      </c>
      <c r="V261" s="7">
        <v>0</v>
      </c>
      <c r="W261" s="7">
        <v>0</v>
      </c>
      <c r="X261" s="7">
        <v>0</v>
      </c>
      <c r="Y261" s="7">
        <v>0</v>
      </c>
      <c r="Z261" s="7">
        <v>0</v>
      </c>
      <c r="AA261" s="7">
        <v>0</v>
      </c>
      <c r="AB261" s="7">
        <v>0</v>
      </c>
      <c r="AC261" s="7">
        <v>0</v>
      </c>
      <c r="AD261" s="7">
        <v>0</v>
      </c>
      <c r="AE261" s="7">
        <v>0</v>
      </c>
      <c r="AF261" s="7">
        <v>0</v>
      </c>
      <c r="AG261" s="7">
        <v>0</v>
      </c>
      <c r="AH261" s="7">
        <v>678</v>
      </c>
      <c r="AI261" s="7">
        <v>0</v>
      </c>
      <c r="AK261" s="19">
        <f>+F261+G261+J261+M261+K261+N261+O261+P261+Q261+R261</f>
        <v>313917</v>
      </c>
      <c r="AL261" s="18">
        <f>+D261+E261+U261+V261+H261+L261+I261+S261+X261+Y261+Z261+AA261+AB261+AC261+AD261+AE261+AF261+AG261</f>
        <v>313917</v>
      </c>
      <c r="AM261" s="20">
        <f t="shared" si="4"/>
        <v>0</v>
      </c>
      <c r="AN261" s="23"/>
    </row>
    <row r="262" spans="1:40" ht="14.25">
      <c r="A262" s="113">
        <v>4018</v>
      </c>
      <c r="B262" s="13">
        <v>4018</v>
      </c>
      <c r="C262" s="100" t="s">
        <v>270</v>
      </c>
      <c r="D262" s="7">
        <v>13990584</v>
      </c>
      <c r="E262" s="7">
        <v>0</v>
      </c>
      <c r="F262" s="42">
        <f>+D262+E262+H262-J262+L262-M262-N262-O262-P262-Q262-R262+U262+V262+S262+X262+Z262+AF262+AD262+AA262+AG262+AC262</f>
        <v>15648358.83</v>
      </c>
      <c r="G262" s="42">
        <f>I262-K262+Y262+AB262</f>
        <v>30000</v>
      </c>
      <c r="H262" s="7">
        <v>6646613</v>
      </c>
      <c r="I262" s="7">
        <v>30000</v>
      </c>
      <c r="J262" s="7">
        <v>3977083</v>
      </c>
      <c r="K262" s="7">
        <v>0</v>
      </c>
      <c r="L262" s="7">
        <v>0</v>
      </c>
      <c r="M262" s="7">
        <v>41120</v>
      </c>
      <c r="N262" s="7">
        <v>1087239.6</v>
      </c>
      <c r="O262" s="7">
        <v>54906.6</v>
      </c>
      <c r="P262" s="7">
        <v>0</v>
      </c>
      <c r="Q262" s="7">
        <v>7598.97</v>
      </c>
      <c r="R262" s="7">
        <v>0</v>
      </c>
      <c r="S262" s="7">
        <v>0</v>
      </c>
      <c r="T262" s="41">
        <f>D262+E262</f>
        <v>13990584</v>
      </c>
      <c r="U262" s="7">
        <v>179110</v>
      </c>
      <c r="V262" s="7">
        <v>0</v>
      </c>
      <c r="W262" s="7">
        <v>0</v>
      </c>
      <c r="X262" s="7">
        <v>0</v>
      </c>
      <c r="Y262" s="7">
        <v>0</v>
      </c>
      <c r="Z262" s="7">
        <v>0</v>
      </c>
      <c r="AA262" s="7">
        <v>0</v>
      </c>
      <c r="AB262" s="7">
        <v>0</v>
      </c>
      <c r="AC262" s="7">
        <v>0</v>
      </c>
      <c r="AD262" s="7">
        <v>0</v>
      </c>
      <c r="AE262" s="7">
        <v>0</v>
      </c>
      <c r="AF262" s="7">
        <v>0</v>
      </c>
      <c r="AG262" s="7">
        <v>0</v>
      </c>
      <c r="AH262" s="7">
        <v>0</v>
      </c>
      <c r="AI262" s="7">
        <v>0</v>
      </c>
      <c r="AK262" s="19">
        <f>+F262+G262+J262+M262+K262+N262+O262+P262+Q262+R262</f>
        <v>20846307</v>
      </c>
      <c r="AL262" s="18">
        <f>+D262+E262+U262+V262+H262+L262+I262+S262+X262+Y262+Z262+AA262+AB262+AC262+AD262+AE262+AF262+AG262</f>
        <v>20846307</v>
      </c>
      <c r="AM262" s="20">
        <f t="shared" si="4"/>
        <v>0</v>
      </c>
      <c r="AN262" s="23"/>
    </row>
    <row r="263" spans="1:40" ht="14.25">
      <c r="A263" s="113">
        <v>4025</v>
      </c>
      <c r="B263" s="13">
        <v>4025</v>
      </c>
      <c r="C263" s="100" t="s">
        <v>271</v>
      </c>
      <c r="D263" s="7">
        <v>1316975</v>
      </c>
      <c r="E263" s="7">
        <v>0</v>
      </c>
      <c r="F263" s="42">
        <f>+D263+E263+H263-J263+L263-M263-N263-O263-P263-Q263-R263+U263+V263+S263+X263+Z263+AF263+AD263+AA263+AG263+AC263</f>
        <v>1822821.5</v>
      </c>
      <c r="G263" s="42">
        <f>I263-K263+Y263+AB263</f>
        <v>0</v>
      </c>
      <c r="H263" s="7">
        <v>1191781</v>
      </c>
      <c r="I263" s="7">
        <v>0</v>
      </c>
      <c r="J263" s="7">
        <v>556888</v>
      </c>
      <c r="K263" s="7">
        <v>0</v>
      </c>
      <c r="L263" s="7">
        <v>0</v>
      </c>
      <c r="M263" s="7">
        <v>0</v>
      </c>
      <c r="N263" s="7">
        <v>115970.5</v>
      </c>
      <c r="O263" s="7">
        <v>13076</v>
      </c>
      <c r="P263" s="7">
        <v>0</v>
      </c>
      <c r="Q263" s="7">
        <v>0</v>
      </c>
      <c r="R263" s="7">
        <v>0</v>
      </c>
      <c r="S263" s="7">
        <v>0</v>
      </c>
      <c r="T263" s="41">
        <f>D263+E263</f>
        <v>1316975</v>
      </c>
      <c r="U263" s="7">
        <v>0</v>
      </c>
      <c r="V263" s="7">
        <v>0</v>
      </c>
      <c r="W263" s="7">
        <v>0</v>
      </c>
      <c r="X263" s="7">
        <v>0</v>
      </c>
      <c r="Y263" s="7">
        <v>0</v>
      </c>
      <c r="Z263" s="7">
        <v>0</v>
      </c>
      <c r="AA263" s="7">
        <v>0</v>
      </c>
      <c r="AB263" s="7">
        <v>0</v>
      </c>
      <c r="AC263" s="7">
        <v>0</v>
      </c>
      <c r="AD263" s="7">
        <v>0</v>
      </c>
      <c r="AE263" s="7">
        <v>0</v>
      </c>
      <c r="AF263" s="7">
        <v>0</v>
      </c>
      <c r="AG263" s="7">
        <v>0</v>
      </c>
      <c r="AH263" s="7">
        <v>0</v>
      </c>
      <c r="AI263" s="7">
        <v>0</v>
      </c>
      <c r="AK263" s="19">
        <f>+F263+G263+J263+M263+K263+N263+O263+P263+Q263+R263</f>
        <v>2508756</v>
      </c>
      <c r="AL263" s="18">
        <f>+D263+E263+U263+V263+H263+L263+I263+S263+X263+Y263+Z263+AA263+AB263+AC263+AD263+AE263+AF263+AG263</f>
        <v>2508756</v>
      </c>
      <c r="AM263" s="20">
        <f t="shared" si="4"/>
        <v>0</v>
      </c>
      <c r="AN263" s="23"/>
    </row>
    <row r="264" spans="1:40" ht="14.25">
      <c r="A264" s="113">
        <v>4060</v>
      </c>
      <c r="B264" s="13">
        <v>4060</v>
      </c>
      <c r="C264" s="100" t="s">
        <v>272</v>
      </c>
      <c r="D264" s="7">
        <v>3922008</v>
      </c>
      <c r="E264" s="7">
        <v>0</v>
      </c>
      <c r="F264" s="42">
        <f>+D264+E264+H264-J264+L264-M264-N264-O264-P264-Q264-R264+U264+V264+S264+X264+Z264+AF264+AD264+AA264+AG264+AC264</f>
        <v>-2052.4999999998254</v>
      </c>
      <c r="G264" s="42">
        <f>I264-K264+Y264+AB264</f>
        <v>7189.5</v>
      </c>
      <c r="H264" s="7">
        <v>2494839</v>
      </c>
      <c r="I264" s="7">
        <v>0</v>
      </c>
      <c r="J264" s="7">
        <v>3768695</v>
      </c>
      <c r="K264" s="7">
        <v>0</v>
      </c>
      <c r="L264" s="7">
        <v>0</v>
      </c>
      <c r="M264" s="7">
        <v>0</v>
      </c>
      <c r="N264" s="7">
        <v>1212877.9</v>
      </c>
      <c r="O264" s="7">
        <v>365173</v>
      </c>
      <c r="P264" s="7">
        <v>1520222.4</v>
      </c>
      <c r="Q264" s="7">
        <v>0</v>
      </c>
      <c r="R264" s="7">
        <v>0</v>
      </c>
      <c r="S264" s="7">
        <v>448068.8</v>
      </c>
      <c r="T264" s="41">
        <f>D264+E264</f>
        <v>3922008</v>
      </c>
      <c r="U264" s="7">
        <v>0</v>
      </c>
      <c r="V264" s="7">
        <v>0</v>
      </c>
      <c r="W264" s="7">
        <v>0</v>
      </c>
      <c r="X264" s="7">
        <v>0</v>
      </c>
      <c r="Y264" s="7">
        <v>7189.5</v>
      </c>
      <c r="Z264" s="7">
        <v>0</v>
      </c>
      <c r="AA264" s="7">
        <v>0</v>
      </c>
      <c r="AB264" s="7">
        <v>0</v>
      </c>
      <c r="AC264" s="7">
        <v>0</v>
      </c>
      <c r="AD264" s="7">
        <v>0</v>
      </c>
      <c r="AE264" s="7">
        <v>0</v>
      </c>
      <c r="AF264" s="7">
        <v>0</v>
      </c>
      <c r="AG264" s="7">
        <v>0</v>
      </c>
      <c r="AH264" s="7">
        <v>48954</v>
      </c>
      <c r="AI264" s="7">
        <v>0</v>
      </c>
      <c r="AK264" s="19">
        <f>+F264+G264+J264+M264+K264+N264+O264+P264+Q264+R264</f>
        <v>6872105.300000001</v>
      </c>
      <c r="AL264" s="18">
        <f>+D264+E264+U264+V264+H264+L264+I264+S264+X264+Y264+Z264+AA264+AB264+AC264+AD264+AE264+AF264+AG264</f>
        <v>6872105.3</v>
      </c>
      <c r="AM264" s="20">
        <f t="shared" si="4"/>
        <v>0</v>
      </c>
      <c r="AN264" s="23"/>
    </row>
    <row r="265" spans="1:40" ht="14.25">
      <c r="A265" s="113">
        <v>4067</v>
      </c>
      <c r="B265" s="13">
        <v>4067</v>
      </c>
      <c r="C265" s="100" t="s">
        <v>273</v>
      </c>
      <c r="D265" s="7">
        <v>2889602</v>
      </c>
      <c r="E265" s="7">
        <v>0</v>
      </c>
      <c r="F265" s="42">
        <f>+D265+E265+H265-J265+L265-M265-N265-O265-P265-Q265-R265+U265+V265+S265+X265+Z265+AF265+AD265+AA265+AG265+AC265</f>
        <v>2149129</v>
      </c>
      <c r="G265" s="42">
        <f>I265-K265+Y265+AB265</f>
        <v>-18853</v>
      </c>
      <c r="H265" s="7">
        <v>367346</v>
      </c>
      <c r="I265" s="7">
        <v>0</v>
      </c>
      <c r="J265" s="7">
        <v>1021453</v>
      </c>
      <c r="K265" s="7">
        <v>18853</v>
      </c>
      <c r="L265" s="7">
        <v>0</v>
      </c>
      <c r="M265" s="7">
        <v>0</v>
      </c>
      <c r="N265" s="7">
        <v>67838</v>
      </c>
      <c r="O265" s="7">
        <v>0</v>
      </c>
      <c r="P265" s="7">
        <v>18528</v>
      </c>
      <c r="Q265" s="7">
        <v>0</v>
      </c>
      <c r="R265" s="7">
        <v>0</v>
      </c>
      <c r="S265" s="7">
        <v>0</v>
      </c>
      <c r="T265" s="41">
        <f>D265+E265</f>
        <v>2889602</v>
      </c>
      <c r="U265" s="7">
        <v>0</v>
      </c>
      <c r="V265" s="7">
        <v>0</v>
      </c>
      <c r="W265" s="7">
        <v>0</v>
      </c>
      <c r="X265" s="7">
        <v>0</v>
      </c>
      <c r="Y265" s="7">
        <v>0</v>
      </c>
      <c r="Z265" s="7">
        <v>0</v>
      </c>
      <c r="AA265" s="7">
        <v>0</v>
      </c>
      <c r="AB265" s="7">
        <v>0</v>
      </c>
      <c r="AC265" s="7">
        <v>0</v>
      </c>
      <c r="AD265" s="7">
        <v>0</v>
      </c>
      <c r="AE265" s="7">
        <v>0</v>
      </c>
      <c r="AF265" s="7">
        <v>0</v>
      </c>
      <c r="AG265" s="7">
        <v>0</v>
      </c>
      <c r="AH265" s="7">
        <v>0</v>
      </c>
      <c r="AI265" s="7">
        <v>0</v>
      </c>
      <c r="AK265" s="19">
        <f>+F265+G265+J265+M265+K265+N265+O265+P265+Q265+R265</f>
        <v>3256948</v>
      </c>
      <c r="AL265" s="18">
        <f>+D265+E265+U265+V265+H265+L265+I265+S265+X265+Y265+Z265+AA265+AB265+AC265+AD265+AE265+AF265+AG265</f>
        <v>3256948</v>
      </c>
      <c r="AM265" s="20">
        <f t="shared" si="4"/>
        <v>0</v>
      </c>
      <c r="AN265" s="23"/>
    </row>
    <row r="266" spans="1:40" ht="14.25">
      <c r="A266" s="113">
        <v>4074</v>
      </c>
      <c r="B266" s="13">
        <v>4074</v>
      </c>
      <c r="C266" s="100" t="s">
        <v>274</v>
      </c>
      <c r="D266" s="7">
        <v>4466698</v>
      </c>
      <c r="E266" s="7">
        <v>0</v>
      </c>
      <c r="F266" s="42">
        <f>+D266+E266+H266-J266+L266-M266-N266-O266-P266-Q266-R266+U266+V266+S266+X266+Z266+AF266+AD266+AA266+AG266+AC266</f>
        <v>3556714.25</v>
      </c>
      <c r="G266" s="42">
        <f>I266-K266+Y266+AB266</f>
        <v>18853</v>
      </c>
      <c r="H266" s="7">
        <v>1107992</v>
      </c>
      <c r="I266" s="7">
        <v>18853</v>
      </c>
      <c r="J266" s="7">
        <v>1691962</v>
      </c>
      <c r="K266" s="7">
        <v>0</v>
      </c>
      <c r="L266" s="7">
        <v>0</v>
      </c>
      <c r="M266" s="7">
        <v>0</v>
      </c>
      <c r="N266" s="7">
        <v>288957.75</v>
      </c>
      <c r="O266" s="7">
        <v>0</v>
      </c>
      <c r="P266" s="7">
        <v>37056</v>
      </c>
      <c r="Q266" s="7">
        <v>0</v>
      </c>
      <c r="R266" s="7">
        <v>0</v>
      </c>
      <c r="S266" s="7">
        <v>0</v>
      </c>
      <c r="T266" s="41">
        <f>D266+E266</f>
        <v>4466698</v>
      </c>
      <c r="U266" s="7">
        <v>0</v>
      </c>
      <c r="V266" s="7">
        <v>0</v>
      </c>
      <c r="W266" s="7">
        <v>0</v>
      </c>
      <c r="X266" s="7">
        <v>0</v>
      </c>
      <c r="Y266" s="7">
        <v>0</v>
      </c>
      <c r="Z266" s="7">
        <v>0</v>
      </c>
      <c r="AA266" s="7">
        <v>0</v>
      </c>
      <c r="AB266" s="7">
        <v>0</v>
      </c>
      <c r="AC266" s="7">
        <v>0</v>
      </c>
      <c r="AD266" s="7">
        <v>0</v>
      </c>
      <c r="AE266" s="7">
        <v>0</v>
      </c>
      <c r="AF266" s="7">
        <v>0</v>
      </c>
      <c r="AG266" s="7">
        <v>0</v>
      </c>
      <c r="AH266" s="7">
        <v>0</v>
      </c>
      <c r="AI266" s="7">
        <v>0</v>
      </c>
      <c r="AK266" s="19">
        <f>+F266+G266+J266+M266+K266+N266+O266+P266+Q266+R266</f>
        <v>5593543</v>
      </c>
      <c r="AL266" s="18">
        <f>+D266+E266+U266+V266+H266+L266+I266+S266+X266+Y266+Z266+AA266+AB266+AC266+AD266+AE266+AF266+AG266</f>
        <v>5593543</v>
      </c>
      <c r="AM266" s="20">
        <f t="shared" si="4"/>
        <v>0</v>
      </c>
      <c r="AN266" s="23"/>
    </row>
    <row r="267" spans="1:40" ht="14.25">
      <c r="A267" s="113">
        <v>4088</v>
      </c>
      <c r="B267" s="13">
        <v>4088</v>
      </c>
      <c r="C267" s="100" t="s">
        <v>275</v>
      </c>
      <c r="D267" s="7">
        <v>3160137</v>
      </c>
      <c r="E267" s="7">
        <v>0</v>
      </c>
      <c r="F267" s="42">
        <f>+D267+E267+H267-J267+L267-M267-N267-O267-P267-Q267-R267+U267+V267+S267+X267+Z267+AF267+AD267+AA267+AG267+AC267</f>
        <v>1420983.6</v>
      </c>
      <c r="G267" s="42">
        <f>I267-K267+Y267+AB267</f>
        <v>0</v>
      </c>
      <c r="H267" s="7">
        <v>851947</v>
      </c>
      <c r="I267" s="7">
        <v>0</v>
      </c>
      <c r="J267" s="7">
        <v>2098611</v>
      </c>
      <c r="K267" s="7">
        <v>0</v>
      </c>
      <c r="L267" s="7">
        <v>0</v>
      </c>
      <c r="M267" s="7">
        <v>0</v>
      </c>
      <c r="N267" s="7">
        <v>466337.4</v>
      </c>
      <c r="O267" s="7">
        <v>26152</v>
      </c>
      <c r="P267" s="7">
        <v>0</v>
      </c>
      <c r="Q267" s="7">
        <v>0</v>
      </c>
      <c r="R267" s="7">
        <v>0</v>
      </c>
      <c r="S267" s="7">
        <v>0</v>
      </c>
      <c r="T267" s="41">
        <f>D267+E267</f>
        <v>3160137</v>
      </c>
      <c r="U267" s="7">
        <v>0</v>
      </c>
      <c r="V267" s="7">
        <v>0</v>
      </c>
      <c r="W267" s="7">
        <v>0</v>
      </c>
      <c r="X267" s="7">
        <v>0</v>
      </c>
      <c r="Y267" s="7">
        <v>0</v>
      </c>
      <c r="Z267" s="7">
        <v>0</v>
      </c>
      <c r="AA267" s="7">
        <v>0</v>
      </c>
      <c r="AB267" s="7">
        <v>0</v>
      </c>
      <c r="AC267" s="7">
        <v>0</v>
      </c>
      <c r="AD267" s="7">
        <v>0</v>
      </c>
      <c r="AE267" s="7">
        <v>0</v>
      </c>
      <c r="AF267" s="7">
        <v>0</v>
      </c>
      <c r="AG267" s="7">
        <v>0</v>
      </c>
      <c r="AH267" s="7">
        <v>0</v>
      </c>
      <c r="AI267" s="7">
        <v>0</v>
      </c>
      <c r="AK267" s="19">
        <f>+F267+G267+J267+M267+K267+N267+O267+P267+Q267+R267</f>
        <v>4012084</v>
      </c>
      <c r="AL267" s="18">
        <f>+D267+E267+U267+V267+H267+L267+I267+S267+X267+Y267+Z267+AA267+AB267+AC267+AD267+AE267+AF267+AG267</f>
        <v>4012084</v>
      </c>
      <c r="AM267" s="20">
        <f t="shared" si="4"/>
        <v>0</v>
      </c>
      <c r="AN267" s="23"/>
    </row>
    <row r="268" spans="1:40" ht="14.25">
      <c r="A268" s="113">
        <v>4095</v>
      </c>
      <c r="B268" s="13">
        <v>4095</v>
      </c>
      <c r="C268" s="100" t="s">
        <v>276</v>
      </c>
      <c r="D268" s="7">
        <v>5752176</v>
      </c>
      <c r="E268" s="7">
        <v>0</v>
      </c>
      <c r="F268" s="42">
        <f>+D268+E268+H268-J268+L268-M268-N268-O268-P268-Q268-R268+U268+V268+S268+X268+Z268+AF268+AD268+AA268+AG268+AC268</f>
        <v>7396282.53</v>
      </c>
      <c r="G268" s="42">
        <f>I268-K268+Y268+AB268</f>
        <v>0</v>
      </c>
      <c r="H268" s="7">
        <v>4231900</v>
      </c>
      <c r="I268" s="7">
        <v>0</v>
      </c>
      <c r="J268" s="7">
        <v>1869048</v>
      </c>
      <c r="K268" s="7">
        <v>0</v>
      </c>
      <c r="L268" s="7">
        <v>0</v>
      </c>
      <c r="M268" s="7">
        <v>0</v>
      </c>
      <c r="N268" s="7">
        <v>654474.5</v>
      </c>
      <c r="O268" s="7">
        <v>56672</v>
      </c>
      <c r="P268" s="7">
        <v>0</v>
      </c>
      <c r="Q268" s="7">
        <v>7598.97</v>
      </c>
      <c r="R268" s="7">
        <v>0</v>
      </c>
      <c r="S268" s="7">
        <v>0</v>
      </c>
      <c r="T268" s="41">
        <f>D268+E268</f>
        <v>5752176</v>
      </c>
      <c r="U268" s="7">
        <v>0</v>
      </c>
      <c r="V268" s="7">
        <v>0</v>
      </c>
      <c r="W268" s="7">
        <v>0</v>
      </c>
      <c r="X268" s="7">
        <v>0</v>
      </c>
      <c r="Y268" s="7">
        <v>0</v>
      </c>
      <c r="Z268" s="7">
        <v>0</v>
      </c>
      <c r="AA268" s="7">
        <v>0</v>
      </c>
      <c r="AB268" s="7">
        <v>0</v>
      </c>
      <c r="AC268" s="7">
        <v>0</v>
      </c>
      <c r="AD268" s="7">
        <v>0</v>
      </c>
      <c r="AE268" s="7">
        <v>0</v>
      </c>
      <c r="AF268" s="7">
        <v>0</v>
      </c>
      <c r="AG268" s="7">
        <v>0</v>
      </c>
      <c r="AH268" s="7">
        <v>0</v>
      </c>
      <c r="AI268" s="7">
        <v>0</v>
      </c>
      <c r="AK268" s="19">
        <f>+F268+G268+J268+M268+K268+N268+O268+P268+Q268+R268</f>
        <v>9984076.000000002</v>
      </c>
      <c r="AL268" s="18">
        <f>+D268+E268+U268+V268+H268+L268+I268+S268+X268+Y268+Z268+AA268+AB268+AC268+AD268+AE268+AF268+AG268</f>
        <v>9984076</v>
      </c>
      <c r="AM268" s="20">
        <f t="shared" si="4"/>
        <v>0</v>
      </c>
      <c r="AN268" s="23"/>
    </row>
    <row r="269" spans="1:40" ht="14.25">
      <c r="A269" s="113">
        <v>4137</v>
      </c>
      <c r="B269" s="13">
        <v>4137</v>
      </c>
      <c r="C269" s="100" t="s">
        <v>277</v>
      </c>
      <c r="D269" s="7">
        <v>2324020</v>
      </c>
      <c r="E269" s="7">
        <v>0</v>
      </c>
      <c r="F269" s="42">
        <f>+D269+E269+H269-J269+L269-M269-N269-O269-P269-Q269-R269+U269+V269+S269+X269+Z269+AF269+AD269+AA269+AG269+AC269</f>
        <v>2288496.5</v>
      </c>
      <c r="G269" s="42">
        <f>I269-K269+Y269+AB269</f>
        <v>0</v>
      </c>
      <c r="H269" s="7">
        <v>1189610</v>
      </c>
      <c r="I269" s="7">
        <v>0</v>
      </c>
      <c r="J269" s="7">
        <v>721777</v>
      </c>
      <c r="K269" s="7">
        <v>0</v>
      </c>
      <c r="L269" s="7">
        <v>0</v>
      </c>
      <c r="M269" s="7">
        <v>0</v>
      </c>
      <c r="N269" s="7">
        <v>470666.5</v>
      </c>
      <c r="O269" s="7">
        <v>32690</v>
      </c>
      <c r="P269" s="7">
        <v>0</v>
      </c>
      <c r="Q269" s="7">
        <v>0</v>
      </c>
      <c r="R269" s="7">
        <v>0</v>
      </c>
      <c r="S269" s="7">
        <v>0</v>
      </c>
      <c r="T269" s="41">
        <f>D269+E269</f>
        <v>2324020</v>
      </c>
      <c r="U269" s="7">
        <v>0</v>
      </c>
      <c r="V269" s="7">
        <v>0</v>
      </c>
      <c r="W269" s="7">
        <v>0</v>
      </c>
      <c r="X269" s="7">
        <v>0</v>
      </c>
      <c r="Y269" s="7">
        <v>0</v>
      </c>
      <c r="Z269" s="7">
        <v>0</v>
      </c>
      <c r="AA269" s="7">
        <v>0</v>
      </c>
      <c r="AB269" s="7">
        <v>0</v>
      </c>
      <c r="AC269" s="7">
        <v>0</v>
      </c>
      <c r="AD269" s="7">
        <v>0</v>
      </c>
      <c r="AE269" s="7">
        <v>0</v>
      </c>
      <c r="AF269" s="7">
        <v>0</v>
      </c>
      <c r="AG269" s="7">
        <v>0</v>
      </c>
      <c r="AH269" s="7">
        <v>0</v>
      </c>
      <c r="AI269" s="7">
        <v>0</v>
      </c>
      <c r="AK269" s="19">
        <f>+F269+G269+J269+M269+K269+N269+O269+P269+Q269+R269</f>
        <v>3513630</v>
      </c>
      <c r="AL269" s="18">
        <f>+D269+E269+U269+V269+H269+L269+I269+S269+X269+Y269+Z269+AA269+AB269+AC269+AD269+AE269+AF269+AG269</f>
        <v>3513630</v>
      </c>
      <c r="AM269" s="20">
        <f t="shared" si="4"/>
        <v>0</v>
      </c>
      <c r="AN269" s="23"/>
    </row>
    <row r="270" spans="1:40" ht="14.25">
      <c r="A270" s="113">
        <v>4144</v>
      </c>
      <c r="B270" s="13">
        <v>4144</v>
      </c>
      <c r="C270" s="100" t="s">
        <v>278</v>
      </c>
      <c r="D270" s="7">
        <v>7927029</v>
      </c>
      <c r="E270" s="7">
        <v>0</v>
      </c>
      <c r="F270" s="42">
        <f>+D270+E270+H270-J270+L270-M270-N270-O270-P270-Q270-R270+U270+V270+S270+X270+Z270+AF270+AD270+AA270+AG270+AC270</f>
        <v>9996200.52</v>
      </c>
      <c r="G270" s="42">
        <f>I270-K270+Y270+AB270</f>
        <v>0</v>
      </c>
      <c r="H270" s="7">
        <v>2952490</v>
      </c>
      <c r="I270" s="7">
        <v>0</v>
      </c>
      <c r="J270" s="7">
        <v>733339</v>
      </c>
      <c r="K270" s="7">
        <v>0</v>
      </c>
      <c r="L270" s="7">
        <v>0</v>
      </c>
      <c r="M270" s="7">
        <v>8224</v>
      </c>
      <c r="N270" s="7">
        <v>55572.33</v>
      </c>
      <c r="O270" s="7">
        <v>13162.75</v>
      </c>
      <c r="P270" s="7">
        <v>61142.4</v>
      </c>
      <c r="Q270" s="7">
        <v>0</v>
      </c>
      <c r="R270" s="7">
        <v>11878</v>
      </c>
      <c r="S270" s="7">
        <v>0</v>
      </c>
      <c r="T270" s="41">
        <f>D270+E270</f>
        <v>7927029</v>
      </c>
      <c r="U270" s="7">
        <v>0</v>
      </c>
      <c r="V270" s="7">
        <v>0</v>
      </c>
      <c r="W270" s="7">
        <v>0</v>
      </c>
      <c r="X270" s="7">
        <v>0</v>
      </c>
      <c r="Y270" s="7">
        <v>0</v>
      </c>
      <c r="Z270" s="7">
        <v>0</v>
      </c>
      <c r="AA270" s="7">
        <v>0</v>
      </c>
      <c r="AB270" s="7">
        <v>0</v>
      </c>
      <c r="AC270" s="7">
        <v>0</v>
      </c>
      <c r="AD270" s="7">
        <v>0</v>
      </c>
      <c r="AE270" s="7">
        <v>0</v>
      </c>
      <c r="AF270" s="7">
        <v>0</v>
      </c>
      <c r="AG270" s="7">
        <v>0</v>
      </c>
      <c r="AH270" s="7">
        <v>0</v>
      </c>
      <c r="AI270" s="7">
        <v>0</v>
      </c>
      <c r="AK270" s="19">
        <f>+F270+G270+J270+M270+K270+N270+O270+P270+Q270+R270</f>
        <v>10879519</v>
      </c>
      <c r="AL270" s="18">
        <f>+D270+E270+U270+V270+H270+L270+I270+S270+X270+Y270+Z270+AA270+AB270+AC270+AD270+AE270+AF270+AG270</f>
        <v>10879519</v>
      </c>
      <c r="AM270" s="20">
        <f t="shared" si="4"/>
        <v>0</v>
      </c>
      <c r="AN270" s="23"/>
    </row>
    <row r="271" spans="1:40" ht="14.25">
      <c r="A271" s="113">
        <v>4165</v>
      </c>
      <c r="B271" s="13">
        <v>4165</v>
      </c>
      <c r="C271" s="100" t="s">
        <v>280</v>
      </c>
      <c r="D271" s="7">
        <v>3258891</v>
      </c>
      <c r="E271" s="7">
        <v>0</v>
      </c>
      <c r="F271" s="42">
        <f>+D271+E271+H271-J271+L271-M271-N271-O271-P271-Q271-R271+U271+V271+S271+X271+Z271+AF271+AD271+AA271+AG271+AC271</f>
        <v>3722559.5</v>
      </c>
      <c r="G271" s="42">
        <f>I271-K271+Y271+AB271</f>
        <v>0</v>
      </c>
      <c r="H271" s="7">
        <v>1567737</v>
      </c>
      <c r="I271" s="7">
        <v>0</v>
      </c>
      <c r="J271" s="7">
        <v>1023309</v>
      </c>
      <c r="K271" s="7">
        <v>0</v>
      </c>
      <c r="L271" s="7">
        <v>0</v>
      </c>
      <c r="M271" s="7">
        <v>0</v>
      </c>
      <c r="N271" s="7">
        <v>80759.5</v>
      </c>
      <c r="O271" s="7">
        <v>0</v>
      </c>
      <c r="P271" s="7">
        <v>0</v>
      </c>
      <c r="Q271" s="7">
        <v>0</v>
      </c>
      <c r="R271" s="7">
        <v>0</v>
      </c>
      <c r="S271" s="7">
        <v>0</v>
      </c>
      <c r="T271" s="41">
        <f>D271+E271</f>
        <v>3258891</v>
      </c>
      <c r="U271" s="7">
        <v>0</v>
      </c>
      <c r="V271" s="7">
        <v>0</v>
      </c>
      <c r="W271" s="7">
        <v>0</v>
      </c>
      <c r="X271" s="7">
        <v>0</v>
      </c>
      <c r="Y271" s="7">
        <v>0</v>
      </c>
      <c r="Z271" s="7">
        <v>0</v>
      </c>
      <c r="AA271" s="7">
        <v>0</v>
      </c>
      <c r="AB271" s="7">
        <v>0</v>
      </c>
      <c r="AC271" s="7">
        <v>0</v>
      </c>
      <c r="AD271" s="7">
        <v>0</v>
      </c>
      <c r="AE271" s="7">
        <v>0</v>
      </c>
      <c r="AF271" s="7">
        <v>0</v>
      </c>
      <c r="AG271" s="7">
        <v>0</v>
      </c>
      <c r="AH271" s="7">
        <v>0</v>
      </c>
      <c r="AI271" s="7">
        <v>0</v>
      </c>
      <c r="AK271" s="19">
        <f>+F271+G271+J271+M271+K271+N271+O271+P271+Q271+R271</f>
        <v>4826628</v>
      </c>
      <c r="AL271" s="18">
        <f>+D271+E271+U271+V271+H271+L271+I271+S271+X271+Y271+Z271+AA271+AB271+AC271+AD271+AE271+AF271+AG271</f>
        <v>4826628</v>
      </c>
      <c r="AM271" s="20">
        <f t="shared" si="4"/>
        <v>0</v>
      </c>
      <c r="AN271" s="23"/>
    </row>
    <row r="272" spans="1:40" ht="14.25">
      <c r="A272" s="113">
        <v>4179</v>
      </c>
      <c r="B272" s="13">
        <v>4179</v>
      </c>
      <c r="C272" s="100" t="s">
        <v>281</v>
      </c>
      <c r="D272" s="7">
        <v>23985651</v>
      </c>
      <c r="E272" s="7">
        <v>0</v>
      </c>
      <c r="F272" s="42">
        <f>+D272+E272+H272-J272+L272-M272-N272-O272-P272-Q272-R272+U272+V272+S272+X272+Z272+AF272+AD272+AA272+AG272+AC272</f>
        <v>17013611.880000003</v>
      </c>
      <c r="G272" s="42">
        <f>I272-K272+Y272+AB272</f>
        <v>-30000</v>
      </c>
      <c r="H272" s="7">
        <v>1748444</v>
      </c>
      <c r="I272" s="7">
        <v>0</v>
      </c>
      <c r="J272" s="7">
        <v>4004310</v>
      </c>
      <c r="K272" s="7">
        <v>30000</v>
      </c>
      <c r="L272" s="7">
        <v>0</v>
      </c>
      <c r="M272" s="7">
        <v>13076</v>
      </c>
      <c r="N272" s="7">
        <v>4421452.15</v>
      </c>
      <c r="O272" s="7">
        <v>264027</v>
      </c>
      <c r="P272" s="7">
        <v>0</v>
      </c>
      <c r="Q272" s="7">
        <v>7598.97</v>
      </c>
      <c r="R272" s="7">
        <v>10019</v>
      </c>
      <c r="S272" s="7">
        <v>0</v>
      </c>
      <c r="T272" s="41">
        <f>D272+E272</f>
        <v>23985651</v>
      </c>
      <c r="U272" s="7">
        <v>0</v>
      </c>
      <c r="V272" s="7">
        <v>0</v>
      </c>
      <c r="W272" s="7">
        <v>0</v>
      </c>
      <c r="X272" s="7">
        <v>0</v>
      </c>
      <c r="Y272" s="7">
        <v>0</v>
      </c>
      <c r="Z272" s="7">
        <v>0</v>
      </c>
      <c r="AA272" s="7">
        <v>0</v>
      </c>
      <c r="AB272" s="7">
        <v>0</v>
      </c>
      <c r="AC272" s="7">
        <v>0</v>
      </c>
      <c r="AD272" s="7">
        <v>0</v>
      </c>
      <c r="AE272" s="7">
        <v>0</v>
      </c>
      <c r="AF272" s="7">
        <v>0</v>
      </c>
      <c r="AG272" s="7">
        <v>0</v>
      </c>
      <c r="AH272" s="7">
        <v>0</v>
      </c>
      <c r="AI272" s="7">
        <v>0</v>
      </c>
      <c r="AK272" s="19">
        <f>+F272+G272+J272+M272+K272+N272+O272+P272+Q272+R272</f>
        <v>25734095</v>
      </c>
      <c r="AL272" s="18">
        <f>+D272+E272+U272+V272+H272+L272+I272+S272+X272+Y272+Z272+AA272+AB272+AC272+AD272+AE272+AF272+AG272</f>
        <v>25734095</v>
      </c>
      <c r="AM272" s="20">
        <f t="shared" si="4"/>
        <v>0</v>
      </c>
      <c r="AN272" s="23"/>
    </row>
    <row r="273" spans="1:40" ht="14.25">
      <c r="A273" s="113">
        <v>4186</v>
      </c>
      <c r="B273" s="13">
        <v>4186</v>
      </c>
      <c r="C273" s="100" t="s">
        <v>282</v>
      </c>
      <c r="D273" s="7">
        <v>2342576</v>
      </c>
      <c r="E273" s="7">
        <v>0</v>
      </c>
      <c r="F273" s="42">
        <f>+D273+E273+H273-J273+L273-M273-N273-O273-P273-Q273-R273+U273+V273+S273+X273+Z273+AF273+AD273+AA273+AG273+AC273</f>
        <v>1846807</v>
      </c>
      <c r="G273" s="42">
        <f>I273-K273+Y273+AB273</f>
        <v>-16951</v>
      </c>
      <c r="H273" s="7">
        <v>332295</v>
      </c>
      <c r="I273" s="7">
        <v>39828</v>
      </c>
      <c r="J273" s="7">
        <v>777670</v>
      </c>
      <c r="K273" s="7">
        <v>56779</v>
      </c>
      <c r="L273" s="7">
        <v>0</v>
      </c>
      <c r="M273" s="7">
        <v>0</v>
      </c>
      <c r="N273" s="7">
        <v>50394</v>
      </c>
      <c r="O273" s="7">
        <v>0</v>
      </c>
      <c r="P273" s="7">
        <v>0</v>
      </c>
      <c r="Q273" s="7">
        <v>0</v>
      </c>
      <c r="R273" s="7">
        <v>0</v>
      </c>
      <c r="S273" s="7">
        <v>0</v>
      </c>
      <c r="T273" s="41">
        <f>D273+E273</f>
        <v>2342576</v>
      </c>
      <c r="U273" s="7">
        <v>0</v>
      </c>
      <c r="V273" s="7">
        <v>0</v>
      </c>
      <c r="W273" s="7">
        <v>0</v>
      </c>
      <c r="X273" s="7">
        <v>0</v>
      </c>
      <c r="Y273" s="7">
        <v>0</v>
      </c>
      <c r="Z273" s="7">
        <v>0</v>
      </c>
      <c r="AA273" s="7">
        <v>0</v>
      </c>
      <c r="AB273" s="7">
        <v>0</v>
      </c>
      <c r="AC273" s="7">
        <v>0</v>
      </c>
      <c r="AD273" s="7">
        <v>0</v>
      </c>
      <c r="AE273" s="7">
        <v>0</v>
      </c>
      <c r="AF273" s="7">
        <v>0</v>
      </c>
      <c r="AG273" s="7">
        <v>0</v>
      </c>
      <c r="AH273" s="7">
        <v>0</v>
      </c>
      <c r="AI273" s="7">
        <v>0</v>
      </c>
      <c r="AK273" s="19">
        <f>+F273+G273+J273+M273+K273+N273+O273+P273+Q273+R273</f>
        <v>2714699</v>
      </c>
      <c r="AL273" s="18">
        <f>+D273+E273+U273+V273+H273+L273+I273+S273+X273+Y273+Z273+AA273+AB273+AC273+AD273+AE273+AF273+AG273</f>
        <v>2714699</v>
      </c>
      <c r="AM273" s="20">
        <f t="shared" si="4"/>
        <v>0</v>
      </c>
      <c r="AN273" s="23"/>
    </row>
    <row r="274" spans="1:40" ht="14.25">
      <c r="A274" s="113">
        <v>4207</v>
      </c>
      <c r="B274" s="13">
        <v>4207</v>
      </c>
      <c r="C274" s="100" t="s">
        <v>283</v>
      </c>
      <c r="D274" s="7">
        <v>1253522</v>
      </c>
      <c r="E274" s="7">
        <v>0</v>
      </c>
      <c r="F274" s="42">
        <f>+D274+E274+H274-J274+L274-M274-N274-O274-P274-Q274-R274+U274+V274+S274+X274+Z274+AF274+AD274+AA274+AG274+AC274</f>
        <v>1319757.5</v>
      </c>
      <c r="G274" s="42">
        <f>I274-K274+Y274+AB274</f>
        <v>0</v>
      </c>
      <c r="H274" s="7">
        <v>361360</v>
      </c>
      <c r="I274" s="7">
        <v>0</v>
      </c>
      <c r="J274" s="7">
        <v>240531</v>
      </c>
      <c r="K274" s="7">
        <v>0</v>
      </c>
      <c r="L274" s="7">
        <v>0</v>
      </c>
      <c r="M274" s="7">
        <v>0</v>
      </c>
      <c r="N274" s="7">
        <v>54593.5</v>
      </c>
      <c r="O274" s="7">
        <v>0</v>
      </c>
      <c r="P274" s="7">
        <v>0</v>
      </c>
      <c r="Q274" s="7">
        <v>0</v>
      </c>
      <c r="R274" s="7">
        <v>0</v>
      </c>
      <c r="S274" s="7">
        <v>0</v>
      </c>
      <c r="T274" s="41">
        <f>D274+E274</f>
        <v>1253522</v>
      </c>
      <c r="U274" s="7">
        <v>0</v>
      </c>
      <c r="V274" s="7">
        <v>0</v>
      </c>
      <c r="W274" s="7">
        <v>0</v>
      </c>
      <c r="X274" s="7">
        <v>0</v>
      </c>
      <c r="Y274" s="7">
        <v>0</v>
      </c>
      <c r="Z274" s="7">
        <v>0</v>
      </c>
      <c r="AA274" s="7">
        <v>0</v>
      </c>
      <c r="AB274" s="7">
        <v>0</v>
      </c>
      <c r="AC274" s="7">
        <v>0</v>
      </c>
      <c r="AD274" s="7">
        <v>0</v>
      </c>
      <c r="AE274" s="7">
        <v>0</v>
      </c>
      <c r="AF274" s="7">
        <v>0</v>
      </c>
      <c r="AG274" s="7">
        <v>0</v>
      </c>
      <c r="AH274" s="7">
        <v>0</v>
      </c>
      <c r="AI274" s="7">
        <v>0</v>
      </c>
      <c r="AK274" s="19">
        <f>+F274+G274+J274+M274+K274+N274+O274+P274+Q274+R274</f>
        <v>1614882</v>
      </c>
      <c r="AL274" s="18">
        <f>+D274+E274+U274+V274+H274+L274+I274+S274+X274+Y274+Z274+AA274+AB274+AC274+AD274+AE274+AF274+AG274</f>
        <v>1614882</v>
      </c>
      <c r="AM274" s="20">
        <f t="shared" si="4"/>
        <v>0</v>
      </c>
      <c r="AN274" s="23"/>
    </row>
    <row r="275" spans="1:40" ht="14.25">
      <c r="A275" s="112">
        <v>4221</v>
      </c>
      <c r="B275" s="12">
        <v>4221</v>
      </c>
      <c r="C275" s="100" t="s">
        <v>284</v>
      </c>
      <c r="D275" s="7">
        <v>1361585</v>
      </c>
      <c r="E275" s="7">
        <v>0</v>
      </c>
      <c r="F275" s="42">
        <f>+D275+E275+H275-J275+L275-M275-N275-O275-P275-Q275-R275+U275+V275+S275+X275+Z275+AF275+AD275+AA275+AG275+AC275</f>
        <v>-14655</v>
      </c>
      <c r="G275" s="42">
        <f>I275-K275+Y275+AB275</f>
        <v>14655</v>
      </c>
      <c r="H275" s="7">
        <v>371229</v>
      </c>
      <c r="I275" s="7">
        <v>0</v>
      </c>
      <c r="J275" s="7">
        <v>3537944</v>
      </c>
      <c r="K275" s="7">
        <v>0</v>
      </c>
      <c r="L275" s="7">
        <v>0</v>
      </c>
      <c r="M275" s="7">
        <v>16448</v>
      </c>
      <c r="N275" s="7">
        <v>199314.5</v>
      </c>
      <c r="O275" s="7">
        <v>58842</v>
      </c>
      <c r="P275" s="7">
        <v>9264</v>
      </c>
      <c r="Q275" s="7">
        <v>0</v>
      </c>
      <c r="R275" s="7">
        <v>10036</v>
      </c>
      <c r="S275" s="7">
        <v>1967625</v>
      </c>
      <c r="T275" s="41">
        <f>D275+E275</f>
        <v>1361585</v>
      </c>
      <c r="U275" s="7">
        <v>0</v>
      </c>
      <c r="V275" s="7">
        <v>0</v>
      </c>
      <c r="W275" s="7">
        <v>0</v>
      </c>
      <c r="X275" s="7">
        <v>0</v>
      </c>
      <c r="Y275" s="7">
        <v>14655</v>
      </c>
      <c r="Z275" s="7">
        <v>0</v>
      </c>
      <c r="AA275" s="7">
        <v>0</v>
      </c>
      <c r="AB275" s="7">
        <v>0</v>
      </c>
      <c r="AC275" s="7">
        <v>0</v>
      </c>
      <c r="AD275" s="7">
        <v>0</v>
      </c>
      <c r="AE275" s="7">
        <v>0</v>
      </c>
      <c r="AF275" s="7">
        <v>0</v>
      </c>
      <c r="AG275" s="7">
        <v>116754.5</v>
      </c>
      <c r="AH275" s="7">
        <v>0</v>
      </c>
      <c r="AI275" s="7">
        <v>0</v>
      </c>
      <c r="AK275" s="19">
        <f>+F275+G275+J275+M275+K275+N275+O275+P275+Q275+R275</f>
        <v>3831848.5</v>
      </c>
      <c r="AL275" s="18">
        <f>+D275+E275+U275+V275+H275+L275+I275+S275+X275+Y275+Z275+AA275+AB275+AC275+AD275+AE275+AF275+AG275</f>
        <v>3831848.5</v>
      </c>
      <c r="AM275" s="20">
        <f t="shared" si="4"/>
        <v>0</v>
      </c>
      <c r="AN275" s="23"/>
    </row>
    <row r="276" spans="1:40" ht="14.25">
      <c r="A276" s="113">
        <v>4228</v>
      </c>
      <c r="B276" s="13">
        <v>4228</v>
      </c>
      <c r="C276" s="100" t="s">
        <v>285</v>
      </c>
      <c r="D276" s="7">
        <v>1863225</v>
      </c>
      <c r="E276" s="7">
        <v>0</v>
      </c>
      <c r="F276" s="42">
        <f>+D276+E276+H276-J276+L276-M276-N276-O276-P276-Q276-R276+U276+V276+S276+X276+Z276+AF276+AD276+AA276+AG276+AC276</f>
        <v>1706075.6</v>
      </c>
      <c r="G276" s="42">
        <f>I276-K276+Y276+AB276</f>
        <v>0</v>
      </c>
      <c r="H276" s="7">
        <v>980820</v>
      </c>
      <c r="I276" s="7">
        <v>0</v>
      </c>
      <c r="J276" s="7">
        <v>1035714</v>
      </c>
      <c r="K276" s="7">
        <v>0</v>
      </c>
      <c r="L276" s="7">
        <v>0</v>
      </c>
      <c r="M276" s="7">
        <v>0</v>
      </c>
      <c r="N276" s="7">
        <v>92259.4</v>
      </c>
      <c r="O276" s="7">
        <v>0</v>
      </c>
      <c r="P276" s="7">
        <v>0</v>
      </c>
      <c r="Q276" s="7">
        <v>0</v>
      </c>
      <c r="R276" s="7">
        <v>9996</v>
      </c>
      <c r="S276" s="7">
        <v>0</v>
      </c>
      <c r="T276" s="41">
        <f>D276+E276</f>
        <v>1863225</v>
      </c>
      <c r="U276" s="7">
        <v>0</v>
      </c>
      <c r="V276" s="7">
        <v>0</v>
      </c>
      <c r="W276" s="7">
        <v>0</v>
      </c>
      <c r="X276" s="7">
        <v>0</v>
      </c>
      <c r="Y276" s="7">
        <v>0</v>
      </c>
      <c r="Z276" s="7">
        <v>0</v>
      </c>
      <c r="AA276" s="7">
        <v>0</v>
      </c>
      <c r="AB276" s="7">
        <v>0</v>
      </c>
      <c r="AC276" s="7">
        <v>0</v>
      </c>
      <c r="AD276" s="7">
        <v>0</v>
      </c>
      <c r="AE276" s="7">
        <v>0</v>
      </c>
      <c r="AF276" s="7">
        <v>0</v>
      </c>
      <c r="AG276" s="7">
        <v>0</v>
      </c>
      <c r="AH276" s="7">
        <v>0</v>
      </c>
      <c r="AI276" s="7">
        <v>0</v>
      </c>
      <c r="AK276" s="19">
        <f>+F276+G276+J276+M276+K276+N276+O276+P276+Q276+R276</f>
        <v>2844045</v>
      </c>
      <c r="AL276" s="18">
        <f>+D276+E276+U276+V276+H276+L276+I276+S276+X276+Y276+Z276+AA276+AB276+AC276+AD276+AE276+AF276+AG276</f>
        <v>2844045</v>
      </c>
      <c r="AM276" s="20">
        <f t="shared" si="4"/>
        <v>0</v>
      </c>
      <c r="AN276" s="23"/>
    </row>
    <row r="277" spans="1:40" ht="14.25">
      <c r="A277" s="113">
        <v>4235</v>
      </c>
      <c r="B277" s="13">
        <v>4235</v>
      </c>
      <c r="C277" s="100" t="s">
        <v>286</v>
      </c>
      <c r="D277" s="7">
        <v>0</v>
      </c>
      <c r="E277" s="7">
        <v>22219</v>
      </c>
      <c r="F277" s="42">
        <f>+D277+E277+H277-J277+L277-M277-N277-O277-P277-Q277-R277+U277+V277+S277+X277+Z277+AF277+AD277+AA277+AG277+AC277</f>
        <v>901186</v>
      </c>
      <c r="G277" s="42">
        <f>I277-K277+Y277+AB277</f>
        <v>0</v>
      </c>
      <c r="H277" s="7">
        <v>968293</v>
      </c>
      <c r="I277" s="7">
        <v>0</v>
      </c>
      <c r="J277" s="7">
        <v>89326</v>
      </c>
      <c r="K277" s="7">
        <v>0</v>
      </c>
      <c r="L277" s="7">
        <v>0</v>
      </c>
      <c r="M277" s="7">
        <v>0</v>
      </c>
      <c r="N277" s="7">
        <v>0</v>
      </c>
      <c r="O277" s="7">
        <v>0</v>
      </c>
      <c r="P277" s="7">
        <v>0</v>
      </c>
      <c r="Q277" s="7">
        <v>0</v>
      </c>
      <c r="R277" s="7">
        <v>0</v>
      </c>
      <c r="S277" s="7">
        <v>0</v>
      </c>
      <c r="T277" s="41">
        <f>D277+E277</f>
        <v>22219</v>
      </c>
      <c r="U277" s="7">
        <v>0</v>
      </c>
      <c r="V277" s="7">
        <v>0</v>
      </c>
      <c r="W277" s="7">
        <v>22219</v>
      </c>
      <c r="X277" s="7">
        <v>0</v>
      </c>
      <c r="Y277" s="7">
        <v>0</v>
      </c>
      <c r="Z277" s="7">
        <v>0</v>
      </c>
      <c r="AA277" s="7">
        <v>0</v>
      </c>
      <c r="AB277" s="7">
        <v>0</v>
      </c>
      <c r="AC277" s="7">
        <v>0</v>
      </c>
      <c r="AD277" s="7">
        <v>0</v>
      </c>
      <c r="AE277" s="7">
        <v>0</v>
      </c>
      <c r="AF277" s="7">
        <v>0</v>
      </c>
      <c r="AG277" s="7">
        <v>0</v>
      </c>
      <c r="AH277" s="7">
        <v>0</v>
      </c>
      <c r="AI277" s="7">
        <v>0</v>
      </c>
      <c r="AK277" s="19">
        <f>+F277+G277+J277+M277+K277+N277+O277+P277+Q277+R277</f>
        <v>990512</v>
      </c>
      <c r="AL277" s="18">
        <f>+D277+E277+U277+V277+H277+L277+I277+S277+X277+Y277+Z277+AA277+AB277+AC277+AD277+AE277+AF277+AG277</f>
        <v>990512</v>
      </c>
      <c r="AM277" s="20">
        <f t="shared" si="4"/>
        <v>0</v>
      </c>
      <c r="AN277" s="23"/>
    </row>
    <row r="278" spans="1:40" ht="14.25">
      <c r="A278" s="113">
        <v>4151</v>
      </c>
      <c r="B278" s="13">
        <v>4151</v>
      </c>
      <c r="C278" s="100" t="s">
        <v>279</v>
      </c>
      <c r="D278" s="7">
        <v>2292942</v>
      </c>
      <c r="E278" s="7">
        <v>0</v>
      </c>
      <c r="F278" s="42">
        <f>+D278+E278+H278-J278+L278-M278-N278-O278-P278-Q278-R278+U278+V278+S278+X278+Z278+AF278+AD278+AA278+AG278+AC278</f>
        <v>1669574.65</v>
      </c>
      <c r="G278" s="42">
        <f>I278-K278+Y278+AB278</f>
        <v>0</v>
      </c>
      <c r="H278" s="7">
        <v>847917</v>
      </c>
      <c r="I278" s="7">
        <v>0</v>
      </c>
      <c r="J278" s="7">
        <v>1308762</v>
      </c>
      <c r="K278" s="7">
        <v>0</v>
      </c>
      <c r="L278" s="7">
        <v>8224</v>
      </c>
      <c r="M278" s="7">
        <v>0</v>
      </c>
      <c r="N278" s="7">
        <v>119794.35</v>
      </c>
      <c r="O278" s="7">
        <v>0</v>
      </c>
      <c r="P278" s="7">
        <v>50952</v>
      </c>
      <c r="Q278" s="7">
        <v>0</v>
      </c>
      <c r="R278" s="7">
        <v>0</v>
      </c>
      <c r="S278" s="7">
        <v>0</v>
      </c>
      <c r="T278" s="41">
        <f>D278+E278</f>
        <v>2292942</v>
      </c>
      <c r="U278" s="7">
        <v>0</v>
      </c>
      <c r="V278" s="7">
        <v>0</v>
      </c>
      <c r="W278" s="7">
        <v>0</v>
      </c>
      <c r="X278" s="7">
        <v>0</v>
      </c>
      <c r="Y278" s="7">
        <v>0</v>
      </c>
      <c r="Z278" s="7">
        <v>0</v>
      </c>
      <c r="AA278" s="7">
        <v>0</v>
      </c>
      <c r="AB278" s="7">
        <v>0</v>
      </c>
      <c r="AC278" s="7">
        <v>0</v>
      </c>
      <c r="AD278" s="7">
        <v>0</v>
      </c>
      <c r="AE278" s="7">
        <v>0</v>
      </c>
      <c r="AF278" s="7">
        <v>0</v>
      </c>
      <c r="AG278" s="7">
        <v>0</v>
      </c>
      <c r="AH278" s="7">
        <v>0</v>
      </c>
      <c r="AI278" s="7">
        <v>0</v>
      </c>
      <c r="AK278" s="19">
        <f>+F278+G278+J278+M278+K278+N278+O278+P278+Q278+R278</f>
        <v>3149083</v>
      </c>
      <c r="AL278" s="18">
        <f>+D278+E278+U278+V278+H278+L278+I278+S278+X278+Y278+Z278+AA278+AB278+AC278+AD278+AE278+AF278+AG278</f>
        <v>3149083</v>
      </c>
      <c r="AM278" s="20">
        <f t="shared" si="4"/>
        <v>0</v>
      </c>
      <c r="AN278" s="23"/>
    </row>
    <row r="279" spans="1:40" ht="14.25">
      <c r="A279" s="112">
        <v>490</v>
      </c>
      <c r="B279" s="12">
        <v>490</v>
      </c>
      <c r="C279" s="100" t="s">
        <v>47</v>
      </c>
      <c r="D279" s="7">
        <v>1073973</v>
      </c>
      <c r="E279" s="7">
        <v>0</v>
      </c>
      <c r="F279" s="42">
        <f>+D279+E279+H279-J279+L279-M279-N279-O279-P279-Q279-R279+U279+V279+S279+X279+Z279+AF279+AD279+AA279+AG279+AC279</f>
        <v>812634</v>
      </c>
      <c r="G279" s="42">
        <f>I279-K279+Y279+AB279</f>
        <v>0</v>
      </c>
      <c r="H279" s="7">
        <v>229660</v>
      </c>
      <c r="I279" s="7">
        <v>0</v>
      </c>
      <c r="J279" s="7">
        <v>490999</v>
      </c>
      <c r="K279" s="7">
        <v>0</v>
      </c>
      <c r="L279" s="7">
        <v>0</v>
      </c>
      <c r="M279" s="7">
        <v>0</v>
      </c>
      <c r="N279" s="7">
        <v>0</v>
      </c>
      <c r="O279" s="7">
        <v>0</v>
      </c>
      <c r="P279" s="7">
        <v>0</v>
      </c>
      <c r="Q279" s="7">
        <v>0</v>
      </c>
      <c r="R279" s="7">
        <v>0</v>
      </c>
      <c r="S279" s="7">
        <v>0</v>
      </c>
      <c r="T279" s="41">
        <f>D279+E279</f>
        <v>1073973</v>
      </c>
      <c r="U279" s="7">
        <v>0</v>
      </c>
      <c r="V279" s="7">
        <v>0</v>
      </c>
      <c r="W279" s="7">
        <v>0</v>
      </c>
      <c r="X279" s="7">
        <v>0</v>
      </c>
      <c r="Y279" s="7">
        <v>0</v>
      </c>
      <c r="Z279" s="7">
        <v>0</v>
      </c>
      <c r="AA279" s="7">
        <v>0</v>
      </c>
      <c r="AB279" s="7">
        <v>0</v>
      </c>
      <c r="AC279" s="7">
        <v>0</v>
      </c>
      <c r="AD279" s="7">
        <v>0</v>
      </c>
      <c r="AE279" s="7">
        <v>0</v>
      </c>
      <c r="AF279" s="7">
        <v>0</v>
      </c>
      <c r="AG279" s="7">
        <v>0</v>
      </c>
      <c r="AH279" s="7">
        <v>0</v>
      </c>
      <c r="AI279" s="7">
        <v>0</v>
      </c>
      <c r="AK279" s="19">
        <f>+F279+G279+J279+M279+K279+N279+O279+P279+Q279+R279</f>
        <v>1303633</v>
      </c>
      <c r="AL279" s="18">
        <f>+D279+E279+U279+V279+H279+L279+I279+S279+X279+Y279+Z279+AA279+AB279+AC279+AD279+AE279+AF279+AG279</f>
        <v>1303633</v>
      </c>
      <c r="AM279" s="20">
        <f t="shared" si="4"/>
        <v>0</v>
      </c>
      <c r="AN279" s="23"/>
    </row>
    <row r="280" spans="1:40" ht="14.25">
      <c r="A280" s="113">
        <v>4270</v>
      </c>
      <c r="B280" s="13">
        <v>4270</v>
      </c>
      <c r="C280" s="100" t="s">
        <v>288</v>
      </c>
      <c r="D280" s="7">
        <v>154288</v>
      </c>
      <c r="E280" s="7">
        <v>0</v>
      </c>
      <c r="F280" s="42">
        <f>+D280+E280+H280-J280+L280-M280-N280-O280-P280-Q280-R280+U280+V280+S280+X280+Z280+AF280+AD280+AA280+AG280+AC280</f>
        <v>72130</v>
      </c>
      <c r="G280" s="42">
        <f>I280-K280+Y280+AB280</f>
        <v>0</v>
      </c>
      <c r="H280" s="7">
        <v>64064</v>
      </c>
      <c r="I280" s="7">
        <v>0</v>
      </c>
      <c r="J280" s="7">
        <v>146222</v>
      </c>
      <c r="K280" s="7">
        <v>0</v>
      </c>
      <c r="L280" s="7">
        <v>0</v>
      </c>
      <c r="M280" s="7">
        <v>0</v>
      </c>
      <c r="N280" s="7">
        <v>0</v>
      </c>
      <c r="O280" s="7">
        <v>0</v>
      </c>
      <c r="P280" s="7">
        <v>0</v>
      </c>
      <c r="Q280" s="7">
        <v>0</v>
      </c>
      <c r="R280" s="7">
        <v>0</v>
      </c>
      <c r="S280" s="7">
        <v>0</v>
      </c>
      <c r="T280" s="41">
        <f>D280+E280</f>
        <v>154288</v>
      </c>
      <c r="U280" s="7">
        <v>0</v>
      </c>
      <c r="V280" s="7">
        <v>0</v>
      </c>
      <c r="W280" s="7">
        <v>0</v>
      </c>
      <c r="X280" s="7">
        <v>0</v>
      </c>
      <c r="Y280" s="7">
        <v>0</v>
      </c>
      <c r="Z280" s="7">
        <v>0</v>
      </c>
      <c r="AA280" s="7">
        <v>0</v>
      </c>
      <c r="AB280" s="7">
        <v>0</v>
      </c>
      <c r="AC280" s="7">
        <v>0</v>
      </c>
      <c r="AD280" s="7">
        <v>0</v>
      </c>
      <c r="AE280" s="7">
        <v>0</v>
      </c>
      <c r="AF280" s="7">
        <v>0</v>
      </c>
      <c r="AG280" s="7">
        <v>0</v>
      </c>
      <c r="AH280" s="7">
        <v>2003</v>
      </c>
      <c r="AI280" s="7">
        <v>0</v>
      </c>
      <c r="AK280" s="19">
        <f>+F280+G280+J280+M280+K280+N280+O280+P280+Q280+R280</f>
        <v>218352</v>
      </c>
      <c r="AL280" s="18">
        <f>+D280+E280+U280+V280+H280+L280+I280+S280+X280+Y280+Z280+AA280+AB280+AC280+AD280+AE280+AF280+AG280</f>
        <v>218352</v>
      </c>
      <c r="AM280" s="20">
        <f t="shared" si="4"/>
        <v>0</v>
      </c>
      <c r="AN280" s="23"/>
    </row>
    <row r="281" spans="1:40" ht="14.25">
      <c r="A281" s="113">
        <v>4305</v>
      </c>
      <c r="B281" s="13">
        <v>4305</v>
      </c>
      <c r="C281" s="100" t="s">
        <v>289</v>
      </c>
      <c r="D281" s="7">
        <v>2787777</v>
      </c>
      <c r="E281" s="7">
        <v>0</v>
      </c>
      <c r="F281" s="42">
        <f>+D281+E281+H281-J281+L281-M281-N281-O281-P281-Q281-R281+U281+V281+S281+X281+Z281+AF281+AD281+AA281+AG281+AC281</f>
        <v>3528555.53</v>
      </c>
      <c r="G281" s="42">
        <f>I281-K281+Y281+AB281</f>
        <v>0</v>
      </c>
      <c r="H281" s="7">
        <v>1478544</v>
      </c>
      <c r="I281" s="7">
        <v>0</v>
      </c>
      <c r="J281" s="7">
        <v>394530</v>
      </c>
      <c r="K281" s="7">
        <v>0</v>
      </c>
      <c r="L281" s="7">
        <v>0</v>
      </c>
      <c r="M281" s="7">
        <v>0</v>
      </c>
      <c r="N281" s="7">
        <v>335636.5</v>
      </c>
      <c r="O281" s="7">
        <v>0</v>
      </c>
      <c r="P281" s="7">
        <v>0</v>
      </c>
      <c r="Q281" s="7">
        <v>7598.97</v>
      </c>
      <c r="R281" s="7">
        <v>0</v>
      </c>
      <c r="S281" s="7">
        <v>0</v>
      </c>
      <c r="T281" s="41">
        <f>D281+E281</f>
        <v>2787777</v>
      </c>
      <c r="U281" s="7">
        <v>0</v>
      </c>
      <c r="V281" s="7">
        <v>0</v>
      </c>
      <c r="W281" s="7">
        <v>0</v>
      </c>
      <c r="X281" s="7">
        <v>0</v>
      </c>
      <c r="Y281" s="7">
        <v>0</v>
      </c>
      <c r="Z281" s="7">
        <v>0</v>
      </c>
      <c r="AA281" s="7">
        <v>0</v>
      </c>
      <c r="AB281" s="7">
        <v>0</v>
      </c>
      <c r="AC281" s="7">
        <v>0</v>
      </c>
      <c r="AD281" s="7">
        <v>0</v>
      </c>
      <c r="AE281" s="7">
        <v>0</v>
      </c>
      <c r="AF281" s="7">
        <v>0</v>
      </c>
      <c r="AG281" s="7">
        <v>0</v>
      </c>
      <c r="AH281" s="7">
        <v>0</v>
      </c>
      <c r="AI281" s="7">
        <v>0</v>
      </c>
      <c r="AK281" s="19">
        <f>+F281+G281+J281+M281+K281+N281+O281+P281+Q281+R281</f>
        <v>4266320.999999999</v>
      </c>
      <c r="AL281" s="18">
        <f>+D281+E281+U281+V281+H281+L281+I281+S281+X281+Y281+Z281+AA281+AB281+AC281+AD281+AE281+AF281+AG281</f>
        <v>4266321</v>
      </c>
      <c r="AM281" s="20">
        <f t="shared" si="4"/>
        <v>0</v>
      </c>
      <c r="AN281" s="23"/>
    </row>
    <row r="282" spans="1:40" ht="14.25">
      <c r="A282" s="113">
        <v>4312</v>
      </c>
      <c r="B282" s="13">
        <v>4312</v>
      </c>
      <c r="C282" s="100" t="s">
        <v>290</v>
      </c>
      <c r="D282" s="7">
        <v>1992070</v>
      </c>
      <c r="E282" s="7">
        <v>391787</v>
      </c>
      <c r="F282" s="42">
        <f>+D282+E282+H282-J282+L282-M282-N282-O282-P282-Q282-R282+U282+V282+S282+X282+Z282+AF282+AD282+AA282+AG282+AC282</f>
        <v>3440777.21</v>
      </c>
      <c r="G282" s="42">
        <f>I282-K282+Y282+AB282</f>
        <v>0</v>
      </c>
      <c r="H282" s="7">
        <v>2298978</v>
      </c>
      <c r="I282" s="7">
        <v>0</v>
      </c>
      <c r="J282" s="7">
        <v>879959</v>
      </c>
      <c r="K282" s="7">
        <v>0</v>
      </c>
      <c r="L282" s="7">
        <v>45972</v>
      </c>
      <c r="M282" s="7">
        <v>37748</v>
      </c>
      <c r="N282" s="7">
        <v>125765.74</v>
      </c>
      <c r="O282" s="7">
        <v>90774.65</v>
      </c>
      <c r="P282" s="7">
        <v>153782.4</v>
      </c>
      <c r="Q282" s="7">
        <v>0</v>
      </c>
      <c r="R282" s="7">
        <v>0</v>
      </c>
      <c r="S282" s="7">
        <v>0</v>
      </c>
      <c r="T282" s="41">
        <f>D282+E282</f>
        <v>2383857</v>
      </c>
      <c r="U282" s="7">
        <v>0</v>
      </c>
      <c r="V282" s="7">
        <v>0</v>
      </c>
      <c r="W282" s="7">
        <v>391787</v>
      </c>
      <c r="X282" s="7">
        <v>0</v>
      </c>
      <c r="Y282" s="7">
        <v>0</v>
      </c>
      <c r="Z282" s="7">
        <v>0</v>
      </c>
      <c r="AA282" s="7">
        <v>0</v>
      </c>
      <c r="AB282" s="7">
        <v>0</v>
      </c>
      <c r="AC282" s="7">
        <v>0</v>
      </c>
      <c r="AD282" s="7">
        <v>0</v>
      </c>
      <c r="AE282" s="7">
        <v>0</v>
      </c>
      <c r="AF282" s="7">
        <v>0</v>
      </c>
      <c r="AG282" s="7">
        <v>0</v>
      </c>
      <c r="AH282" s="7">
        <v>0</v>
      </c>
      <c r="AI282" s="7">
        <v>0</v>
      </c>
      <c r="AK282" s="19">
        <f>+F282+G282+J282+M282+K282+N282+O282+P282+Q282+R282</f>
        <v>4728807.000000001</v>
      </c>
      <c r="AL282" s="18">
        <f>+D282+E282+U282+V282+H282+L282+I282+S282+X282+Y282+Z282+AA282+AB282+AC282+AD282+AE282+AF282+AG282</f>
        <v>4728807</v>
      </c>
      <c r="AM282" s="20">
        <f t="shared" si="4"/>
        <v>0</v>
      </c>
      <c r="AN282" s="23"/>
    </row>
    <row r="283" spans="1:40" ht="14.25">
      <c r="A283" s="113">
        <v>4330</v>
      </c>
      <c r="B283" s="13">
        <v>4330</v>
      </c>
      <c r="C283" s="100" t="s">
        <v>291</v>
      </c>
      <c r="D283" s="7">
        <v>0</v>
      </c>
      <c r="E283" s="7">
        <v>795</v>
      </c>
      <c r="F283" s="42">
        <f>+D283+E283+H283-J283+L283-M283-N283-O283-P283-Q283-R283+U283+V283+S283+X283+Z283+AF283+AD283+AA283+AG283+AC283</f>
        <v>-15579.999999999993</v>
      </c>
      <c r="G283" s="42">
        <f>I283-K283+Y283+AB283</f>
        <v>15580</v>
      </c>
      <c r="H283" s="7">
        <v>150143</v>
      </c>
      <c r="I283" s="7">
        <v>0</v>
      </c>
      <c r="J283" s="7">
        <v>354702</v>
      </c>
      <c r="K283" s="7">
        <v>0</v>
      </c>
      <c r="L283" s="7">
        <v>0</v>
      </c>
      <c r="M283" s="7">
        <v>0</v>
      </c>
      <c r="N283" s="7">
        <v>0</v>
      </c>
      <c r="O283" s="7">
        <v>0</v>
      </c>
      <c r="P283" s="7">
        <v>0</v>
      </c>
      <c r="Q283" s="7">
        <v>0</v>
      </c>
      <c r="R283" s="7">
        <v>0</v>
      </c>
      <c r="S283" s="7">
        <v>0</v>
      </c>
      <c r="T283" s="41">
        <f>D283+E283</f>
        <v>795</v>
      </c>
      <c r="U283" s="7">
        <v>0</v>
      </c>
      <c r="V283" s="7">
        <v>0</v>
      </c>
      <c r="W283" s="7">
        <v>0</v>
      </c>
      <c r="X283" s="7">
        <v>1477</v>
      </c>
      <c r="Y283" s="7">
        <v>15580</v>
      </c>
      <c r="Z283" s="7">
        <v>5435</v>
      </c>
      <c r="AA283" s="7">
        <v>0</v>
      </c>
      <c r="AB283" s="7">
        <v>0</v>
      </c>
      <c r="AC283" s="7">
        <v>0</v>
      </c>
      <c r="AD283" s="7">
        <v>5568</v>
      </c>
      <c r="AE283" s="7">
        <v>0</v>
      </c>
      <c r="AF283" s="7">
        <v>123269.46</v>
      </c>
      <c r="AG283" s="7">
        <v>52434.54</v>
      </c>
      <c r="AH283" s="7">
        <v>0</v>
      </c>
      <c r="AI283" s="7">
        <v>0</v>
      </c>
      <c r="AK283" s="19">
        <f>+F283+G283+J283+M283+K283+N283+O283+P283+Q283+R283</f>
        <v>354702</v>
      </c>
      <c r="AL283" s="18">
        <f>+D283+E283+U283+V283+H283+L283+I283+S283+X283+Y283+Z283+AA283+AB283+AC283+AD283+AE283+AF283+AG283</f>
        <v>354702</v>
      </c>
      <c r="AM283" s="20">
        <f t="shared" si="4"/>
        <v>0</v>
      </c>
      <c r="AN283" s="23"/>
    </row>
    <row r="284" spans="1:40" ht="14.25">
      <c r="A284" s="113">
        <v>4347</v>
      </c>
      <c r="B284" s="13">
        <v>4347</v>
      </c>
      <c r="C284" s="100" t="s">
        <v>292</v>
      </c>
      <c r="D284" s="7">
        <v>1357380</v>
      </c>
      <c r="E284" s="7">
        <v>0</v>
      </c>
      <c r="F284" s="42">
        <f>+D284+E284+H284-J284+L284-M284-N284-O284-P284-Q284-R284+U284+V284+S284+X284+Z284+AF284+AD284+AA284+AG284+AC284</f>
        <v>1239283</v>
      </c>
      <c r="G284" s="42">
        <f>I284-K284+Y284+AB284</f>
        <v>0</v>
      </c>
      <c r="H284" s="7">
        <v>426144</v>
      </c>
      <c r="I284" s="7">
        <v>0</v>
      </c>
      <c r="J284" s="7">
        <v>473510</v>
      </c>
      <c r="K284" s="7">
        <v>0</v>
      </c>
      <c r="L284" s="7">
        <v>0</v>
      </c>
      <c r="M284" s="7">
        <v>0</v>
      </c>
      <c r="N284" s="7">
        <v>60731</v>
      </c>
      <c r="O284" s="7">
        <v>0</v>
      </c>
      <c r="P284" s="7">
        <v>0</v>
      </c>
      <c r="Q284" s="7">
        <v>0</v>
      </c>
      <c r="R284" s="7">
        <v>10000</v>
      </c>
      <c r="S284" s="7">
        <v>0</v>
      </c>
      <c r="T284" s="41">
        <f>D284+E284</f>
        <v>1357380</v>
      </c>
      <c r="U284" s="7">
        <v>0</v>
      </c>
      <c r="V284" s="7">
        <v>0</v>
      </c>
      <c r="W284" s="7">
        <v>0</v>
      </c>
      <c r="X284" s="7">
        <v>0</v>
      </c>
      <c r="Y284" s="7">
        <v>0</v>
      </c>
      <c r="Z284" s="7">
        <v>0</v>
      </c>
      <c r="AA284" s="7">
        <v>0</v>
      </c>
      <c r="AB284" s="7">
        <v>0</v>
      </c>
      <c r="AC284" s="7">
        <v>0</v>
      </c>
      <c r="AD284" s="7">
        <v>0</v>
      </c>
      <c r="AE284" s="7">
        <v>0</v>
      </c>
      <c r="AF284" s="7">
        <v>0</v>
      </c>
      <c r="AG284" s="7">
        <v>0</v>
      </c>
      <c r="AH284" s="7">
        <v>0</v>
      </c>
      <c r="AI284" s="7">
        <v>0</v>
      </c>
      <c r="AK284" s="19">
        <f>+F284+G284+J284+M284+K284+N284+O284+P284+Q284+R284</f>
        <v>1783524</v>
      </c>
      <c r="AL284" s="18">
        <f>+D284+E284+U284+V284+H284+L284+I284+S284+X284+Y284+Z284+AA284+AB284+AC284+AD284+AE284+AF284+AG284</f>
        <v>1783524</v>
      </c>
      <c r="AM284" s="20">
        <f t="shared" si="4"/>
        <v>0</v>
      </c>
      <c r="AN284" s="23"/>
    </row>
    <row r="285" spans="1:40" ht="14.25">
      <c r="A285" s="113">
        <v>4368</v>
      </c>
      <c r="B285" s="13">
        <v>4368</v>
      </c>
      <c r="C285" s="100" t="s">
        <v>293</v>
      </c>
      <c r="D285" s="7">
        <v>1296905</v>
      </c>
      <c r="E285" s="7">
        <v>0</v>
      </c>
      <c r="F285" s="42">
        <f>+D285+E285+H285-J285+L285-M285-N285-O285-P285-Q285-R285+U285+V285+S285+X285+Z285+AF285+AD285+AA285+AG285+AC285</f>
        <v>1377769</v>
      </c>
      <c r="G285" s="42">
        <f>I285-K285+Y285+AB285</f>
        <v>0</v>
      </c>
      <c r="H285" s="7">
        <v>654175</v>
      </c>
      <c r="I285" s="7">
        <v>0</v>
      </c>
      <c r="J285" s="7">
        <v>507334</v>
      </c>
      <c r="K285" s="7">
        <v>0</v>
      </c>
      <c r="L285" s="7">
        <v>0</v>
      </c>
      <c r="M285" s="7">
        <v>0</v>
      </c>
      <c r="N285" s="7">
        <v>59439</v>
      </c>
      <c r="O285" s="7">
        <v>6538</v>
      </c>
      <c r="P285" s="7">
        <v>0</v>
      </c>
      <c r="Q285" s="7">
        <v>0</v>
      </c>
      <c r="R285" s="7">
        <v>0</v>
      </c>
      <c r="S285" s="7">
        <v>0</v>
      </c>
      <c r="T285" s="41">
        <f>D285+E285</f>
        <v>1296905</v>
      </c>
      <c r="U285" s="7">
        <v>0</v>
      </c>
      <c r="V285" s="7">
        <v>0</v>
      </c>
      <c r="W285" s="7">
        <v>0</v>
      </c>
      <c r="X285" s="7">
        <v>0</v>
      </c>
      <c r="Y285" s="7">
        <v>0</v>
      </c>
      <c r="Z285" s="7">
        <v>0</v>
      </c>
      <c r="AA285" s="7">
        <v>0</v>
      </c>
      <c r="AB285" s="7">
        <v>0</v>
      </c>
      <c r="AC285" s="7">
        <v>0</v>
      </c>
      <c r="AD285" s="7">
        <v>0</v>
      </c>
      <c r="AE285" s="7">
        <v>0</v>
      </c>
      <c r="AF285" s="7">
        <v>0</v>
      </c>
      <c r="AG285" s="7">
        <v>0</v>
      </c>
      <c r="AH285" s="7">
        <v>0</v>
      </c>
      <c r="AI285" s="7">
        <v>0</v>
      </c>
      <c r="AK285" s="19">
        <f>+F285+G285+J285+M285+K285+N285+O285+P285+Q285+R285</f>
        <v>1951080</v>
      </c>
      <c r="AL285" s="18">
        <f>+D285+E285+U285+V285+H285+L285+I285+S285+X285+Y285+Z285+AA285+AB285+AC285+AD285+AE285+AF285+AG285</f>
        <v>1951080</v>
      </c>
      <c r="AM285" s="20">
        <f t="shared" si="4"/>
        <v>0</v>
      </c>
      <c r="AN285" s="23"/>
    </row>
    <row r="286" spans="1:40" ht="14.25">
      <c r="A286" s="113">
        <v>4389</v>
      </c>
      <c r="B286" s="13">
        <v>4389</v>
      </c>
      <c r="C286" s="100" t="s">
        <v>295</v>
      </c>
      <c r="D286" s="7">
        <v>3717464</v>
      </c>
      <c r="E286" s="7">
        <v>0</v>
      </c>
      <c r="F286" s="42">
        <f>+D286+E286+H286-J286+L286-M286-N286-O286-P286-Q286-R286+U286+V286+S286+X286+Z286+AF286+AD286+AA286+AG286+AC286</f>
        <v>3423507</v>
      </c>
      <c r="G286" s="42">
        <f>I286-K286+Y286+AB286</f>
        <v>0</v>
      </c>
      <c r="H286" s="7">
        <v>634665</v>
      </c>
      <c r="I286" s="7">
        <v>0</v>
      </c>
      <c r="J286" s="7">
        <v>920223</v>
      </c>
      <c r="K286" s="7">
        <v>0</v>
      </c>
      <c r="L286" s="7">
        <v>0</v>
      </c>
      <c r="M286" s="7">
        <v>0</v>
      </c>
      <c r="N286" s="7">
        <v>8399</v>
      </c>
      <c r="O286" s="7">
        <v>0</v>
      </c>
      <c r="P286" s="7">
        <v>0</v>
      </c>
      <c r="Q286" s="7">
        <v>0</v>
      </c>
      <c r="R286" s="7">
        <v>0</v>
      </c>
      <c r="S286" s="7">
        <v>0</v>
      </c>
      <c r="T286" s="41">
        <f>D286+E286</f>
        <v>3717464</v>
      </c>
      <c r="U286" s="7">
        <v>0</v>
      </c>
      <c r="V286" s="7">
        <v>0</v>
      </c>
      <c r="W286" s="7">
        <v>0</v>
      </c>
      <c r="X286" s="7">
        <v>0</v>
      </c>
      <c r="Y286" s="7">
        <v>0</v>
      </c>
      <c r="Z286" s="7">
        <v>0</v>
      </c>
      <c r="AA286" s="7">
        <v>0</v>
      </c>
      <c r="AB286" s="7">
        <v>0</v>
      </c>
      <c r="AC286" s="7">
        <v>0</v>
      </c>
      <c r="AD286" s="7">
        <v>0</v>
      </c>
      <c r="AE286" s="7">
        <v>0</v>
      </c>
      <c r="AF286" s="7">
        <v>0</v>
      </c>
      <c r="AG286" s="7">
        <v>0</v>
      </c>
      <c r="AH286" s="7">
        <v>0</v>
      </c>
      <c r="AI286" s="7">
        <v>0</v>
      </c>
      <c r="AK286" s="19">
        <f>+F286+G286+J286+M286+K286+N286+O286+P286+Q286+R286</f>
        <v>4352129</v>
      </c>
      <c r="AL286" s="18">
        <f>+D286+E286+U286+V286+H286+L286+I286+S286+X286+Y286+Z286+AA286+AB286+AC286+AD286+AE286+AF286+AG286</f>
        <v>4352129</v>
      </c>
      <c r="AM286" s="20">
        <f t="shared" si="4"/>
        <v>0</v>
      </c>
      <c r="AN286" s="23"/>
    </row>
    <row r="287" spans="1:40" ht="14.25">
      <c r="A287" s="113">
        <v>4459</v>
      </c>
      <c r="B287" s="13">
        <v>4459</v>
      </c>
      <c r="C287" s="100" t="s">
        <v>296</v>
      </c>
      <c r="D287" s="7">
        <v>665200</v>
      </c>
      <c r="E287" s="7">
        <v>0</v>
      </c>
      <c r="F287" s="42">
        <f>+D287+E287+H287-J287+L287-M287-N287-O287-P287-Q287-R287+U287+V287+S287+X287+Z287+AF287+AD287+AA287+AG287+AC287</f>
        <v>499101</v>
      </c>
      <c r="G287" s="42">
        <f>I287-K287+Y287+AB287</f>
        <v>0</v>
      </c>
      <c r="H287" s="7">
        <v>223116</v>
      </c>
      <c r="I287" s="7">
        <v>0</v>
      </c>
      <c r="J287" s="7">
        <v>389215</v>
      </c>
      <c r="K287" s="7">
        <v>0</v>
      </c>
      <c r="L287" s="7">
        <v>0</v>
      </c>
      <c r="M287" s="7">
        <v>0</v>
      </c>
      <c r="N287" s="7">
        <v>0</v>
      </c>
      <c r="O287" s="7">
        <v>0</v>
      </c>
      <c r="P287" s="7">
        <v>0</v>
      </c>
      <c r="Q287" s="7">
        <v>0</v>
      </c>
      <c r="R287" s="7">
        <v>0</v>
      </c>
      <c r="S287" s="7">
        <v>0</v>
      </c>
      <c r="T287" s="41">
        <f>D287+E287</f>
        <v>665200</v>
      </c>
      <c r="U287" s="7">
        <v>0</v>
      </c>
      <c r="V287" s="7">
        <v>0</v>
      </c>
      <c r="W287" s="7">
        <v>0</v>
      </c>
      <c r="X287" s="7">
        <v>0</v>
      </c>
      <c r="Y287" s="7">
        <v>0</v>
      </c>
      <c r="Z287" s="7">
        <v>0</v>
      </c>
      <c r="AA287" s="7">
        <v>0</v>
      </c>
      <c r="AB287" s="7">
        <v>0</v>
      </c>
      <c r="AC287" s="7">
        <v>0</v>
      </c>
      <c r="AD287" s="7">
        <v>0</v>
      </c>
      <c r="AE287" s="7">
        <v>0</v>
      </c>
      <c r="AF287" s="7">
        <v>0</v>
      </c>
      <c r="AG287" s="7">
        <v>0</v>
      </c>
      <c r="AH287" s="7">
        <v>0</v>
      </c>
      <c r="AI287" s="7">
        <v>0</v>
      </c>
      <c r="AK287" s="19">
        <f>+F287+G287+J287+M287+K287+N287+O287+P287+Q287+R287</f>
        <v>888316</v>
      </c>
      <c r="AL287" s="18">
        <f>+D287+E287+U287+V287+H287+L287+I287+S287+X287+Y287+Z287+AA287+AB287+AC287+AD287+AE287+AF287+AG287</f>
        <v>888316</v>
      </c>
      <c r="AM287" s="20">
        <f t="shared" si="4"/>
        <v>0</v>
      </c>
      <c r="AN287" s="23"/>
    </row>
    <row r="288" spans="1:40" ht="14.25">
      <c r="A288" s="113">
        <v>4473</v>
      </c>
      <c r="B288" s="13">
        <v>4473</v>
      </c>
      <c r="C288" s="100" t="s">
        <v>297</v>
      </c>
      <c r="D288" s="7">
        <v>4690354</v>
      </c>
      <c r="E288" s="7">
        <v>0</v>
      </c>
      <c r="F288" s="42">
        <f>+D288+E288+H288-J288+L288-M288-N288-O288-P288-Q288-R288+U288+V288+S288+X288+Z288+AF288+AD288+AA288+AG288+AC288</f>
        <v>3822661.78</v>
      </c>
      <c r="G288" s="42">
        <f>I288-K288+Y288+AB288</f>
        <v>0</v>
      </c>
      <c r="H288" s="7">
        <v>1482920</v>
      </c>
      <c r="I288" s="7">
        <v>0</v>
      </c>
      <c r="J288" s="7">
        <v>1741706</v>
      </c>
      <c r="K288" s="7">
        <v>0</v>
      </c>
      <c r="L288" s="7">
        <v>0</v>
      </c>
      <c r="M288" s="7">
        <v>13076</v>
      </c>
      <c r="N288" s="7">
        <v>549003.25</v>
      </c>
      <c r="O288" s="7">
        <v>39228</v>
      </c>
      <c r="P288" s="7">
        <v>0</v>
      </c>
      <c r="Q288" s="7">
        <v>7598.97</v>
      </c>
      <c r="R288" s="7">
        <v>0</v>
      </c>
      <c r="S288" s="7">
        <v>0</v>
      </c>
      <c r="T288" s="41">
        <f>D288+E288</f>
        <v>4690354</v>
      </c>
      <c r="U288" s="7">
        <v>0</v>
      </c>
      <c r="V288" s="7">
        <v>0</v>
      </c>
      <c r="W288" s="7">
        <v>0</v>
      </c>
      <c r="X288" s="7">
        <v>0</v>
      </c>
      <c r="Y288" s="7">
        <v>0</v>
      </c>
      <c r="Z288" s="7">
        <v>0</v>
      </c>
      <c r="AA288" s="7">
        <v>0</v>
      </c>
      <c r="AB288" s="7">
        <v>0</v>
      </c>
      <c r="AC288" s="7">
        <v>0</v>
      </c>
      <c r="AD288" s="7">
        <v>0</v>
      </c>
      <c r="AE288" s="7">
        <v>0</v>
      </c>
      <c r="AF288" s="7">
        <v>0</v>
      </c>
      <c r="AG288" s="7">
        <v>0</v>
      </c>
      <c r="AH288" s="7">
        <v>0</v>
      </c>
      <c r="AI288" s="7">
        <v>0</v>
      </c>
      <c r="AK288" s="19">
        <f>+F288+G288+J288+M288+K288+N288+O288+P288+Q288+R288</f>
        <v>6173273.999999999</v>
      </c>
      <c r="AL288" s="18">
        <f>+D288+E288+U288+V288+H288+L288+I288+S288+X288+Y288+Z288+AA288+AB288+AC288+AD288+AE288+AF288+AG288</f>
        <v>6173274</v>
      </c>
      <c r="AM288" s="20">
        <f t="shared" si="4"/>
        <v>0</v>
      </c>
      <c r="AN288" s="23"/>
    </row>
    <row r="289" spans="1:40" ht="14.25">
      <c r="A289" s="113">
        <v>4508</v>
      </c>
      <c r="B289" s="13">
        <v>4508</v>
      </c>
      <c r="C289" s="100" t="s">
        <v>299</v>
      </c>
      <c r="D289" s="7">
        <v>1331962</v>
      </c>
      <c r="E289" s="7">
        <v>0</v>
      </c>
      <c r="F289" s="42">
        <f>+D289+E289+H289-J289+L289-M289-N289-O289-P289-Q289-R289+U289+V289+S289+X289+Z289+AF289+AD289+AA289+AG289+AC289</f>
        <v>1449080</v>
      </c>
      <c r="G289" s="42">
        <f>I289-K289+Y289+AB289</f>
        <v>0</v>
      </c>
      <c r="H289" s="7">
        <v>1146577</v>
      </c>
      <c r="I289" s="7">
        <v>0</v>
      </c>
      <c r="J289" s="7">
        <v>882800</v>
      </c>
      <c r="K289" s="7">
        <v>0</v>
      </c>
      <c r="L289" s="7">
        <v>0</v>
      </c>
      <c r="M289" s="7">
        <v>0</v>
      </c>
      <c r="N289" s="7">
        <v>146659</v>
      </c>
      <c r="O289" s="7">
        <v>0</v>
      </c>
      <c r="P289" s="7">
        <v>0</v>
      </c>
      <c r="Q289" s="7">
        <v>0</v>
      </c>
      <c r="R289" s="7">
        <v>0</v>
      </c>
      <c r="S289" s="7">
        <v>0</v>
      </c>
      <c r="T289" s="41">
        <f>D289+E289</f>
        <v>1331962</v>
      </c>
      <c r="U289" s="7">
        <v>0</v>
      </c>
      <c r="V289" s="7">
        <v>0</v>
      </c>
      <c r="W289" s="7">
        <v>0</v>
      </c>
      <c r="X289" s="7">
        <v>0</v>
      </c>
      <c r="Y289" s="7">
        <v>0</v>
      </c>
      <c r="Z289" s="7">
        <v>0</v>
      </c>
      <c r="AA289" s="7">
        <v>0</v>
      </c>
      <c r="AB289" s="7">
        <v>0</v>
      </c>
      <c r="AC289" s="7">
        <v>0</v>
      </c>
      <c r="AD289" s="7">
        <v>0</v>
      </c>
      <c r="AE289" s="7">
        <v>0</v>
      </c>
      <c r="AF289" s="7">
        <v>0</v>
      </c>
      <c r="AG289" s="7">
        <v>0</v>
      </c>
      <c r="AH289" s="7">
        <v>0</v>
      </c>
      <c r="AI289" s="7">
        <v>0</v>
      </c>
      <c r="AK289" s="19">
        <f>+F289+G289+J289+M289+K289+N289+O289+P289+Q289+R289</f>
        <v>2478539</v>
      </c>
      <c r="AL289" s="18">
        <f>+D289+E289+U289+V289+H289+L289+I289+S289+X289+Y289+Z289+AA289+AB289+AC289+AD289+AE289+AF289+AG289</f>
        <v>2478539</v>
      </c>
      <c r="AM289" s="20">
        <f t="shared" si="4"/>
        <v>0</v>
      </c>
      <c r="AN289" s="23"/>
    </row>
    <row r="290" spans="1:40" ht="14.25">
      <c r="A290" s="113">
        <v>4515</v>
      </c>
      <c r="B290" s="13">
        <v>4515</v>
      </c>
      <c r="C290" s="100" t="s">
        <v>300</v>
      </c>
      <c r="D290" s="7">
        <v>5746648</v>
      </c>
      <c r="E290" s="7">
        <v>0</v>
      </c>
      <c r="F290" s="42">
        <f>+D290+E290+H290-J290+L290-M290-N290-O290-P290-Q290-R290+U290+V290+S290+X290+Z290+AF290+AD290+AA290+AG290+AC290</f>
        <v>4625215.5</v>
      </c>
      <c r="G290" s="42">
        <f>I290-K290+Y290+AB290</f>
        <v>0</v>
      </c>
      <c r="H290" s="7">
        <v>1419323</v>
      </c>
      <c r="I290" s="7">
        <v>0</v>
      </c>
      <c r="J290" s="7">
        <v>1534983</v>
      </c>
      <c r="K290" s="7">
        <v>0</v>
      </c>
      <c r="L290" s="7">
        <v>0</v>
      </c>
      <c r="M290" s="7">
        <v>4432</v>
      </c>
      <c r="N290" s="7">
        <v>681933.5</v>
      </c>
      <c r="O290" s="7">
        <v>319407</v>
      </c>
      <c r="P290" s="7">
        <v>0</v>
      </c>
      <c r="Q290" s="7">
        <v>0</v>
      </c>
      <c r="R290" s="7">
        <v>0</v>
      </c>
      <c r="S290" s="7">
        <v>0</v>
      </c>
      <c r="T290" s="41">
        <f>D290+E290</f>
        <v>5746648</v>
      </c>
      <c r="U290" s="7">
        <v>0</v>
      </c>
      <c r="V290" s="7">
        <v>0</v>
      </c>
      <c r="W290" s="7">
        <v>0</v>
      </c>
      <c r="X290" s="7">
        <v>0</v>
      </c>
      <c r="Y290" s="7">
        <v>0</v>
      </c>
      <c r="Z290" s="7">
        <v>0</v>
      </c>
      <c r="AA290" s="7">
        <v>0</v>
      </c>
      <c r="AB290" s="7">
        <v>0</v>
      </c>
      <c r="AC290" s="7">
        <v>0</v>
      </c>
      <c r="AD290" s="7">
        <v>0</v>
      </c>
      <c r="AE290" s="7">
        <v>0</v>
      </c>
      <c r="AF290" s="7">
        <v>0</v>
      </c>
      <c r="AG290" s="7">
        <v>0</v>
      </c>
      <c r="AH290" s="7">
        <v>0</v>
      </c>
      <c r="AI290" s="7">
        <v>0</v>
      </c>
      <c r="AK290" s="19">
        <f>+F290+G290+J290+M290+K290+N290+O290+P290+Q290+R290</f>
        <v>7165971</v>
      </c>
      <c r="AL290" s="18">
        <f>+D290+E290+U290+V290+H290+L290+I290+S290+X290+Y290+Z290+AA290+AB290+AC290+AD290+AE290+AF290+AG290</f>
        <v>7165971</v>
      </c>
      <c r="AM290" s="20">
        <f t="shared" si="4"/>
        <v>0</v>
      </c>
      <c r="AN290" s="23"/>
    </row>
    <row r="291" spans="1:40" ht="14.25">
      <c r="A291" s="113">
        <v>4501</v>
      </c>
      <c r="B291" s="13">
        <v>4501</v>
      </c>
      <c r="C291" s="100" t="s">
        <v>298</v>
      </c>
      <c r="D291" s="7">
        <v>4915063</v>
      </c>
      <c r="E291" s="7">
        <v>0</v>
      </c>
      <c r="F291" s="42">
        <f>+D291+E291+H291-J291+L291-M291-N291-O291-P291-Q291-R291+U291+V291+S291+X291+Z291+AF291+AD291+AA291+AG291+AC291</f>
        <v>4243597.13</v>
      </c>
      <c r="G291" s="42">
        <f>I291-K291+Y291+AB291</f>
        <v>0</v>
      </c>
      <c r="H291" s="7">
        <v>1531572</v>
      </c>
      <c r="I291" s="7">
        <v>0</v>
      </c>
      <c r="J291" s="7">
        <v>1757051</v>
      </c>
      <c r="K291" s="7">
        <v>0</v>
      </c>
      <c r="L291" s="7">
        <v>0</v>
      </c>
      <c r="M291" s="7">
        <v>0</v>
      </c>
      <c r="N291" s="7">
        <v>425311.9</v>
      </c>
      <c r="O291" s="7">
        <v>13076</v>
      </c>
      <c r="P291" s="7">
        <v>0</v>
      </c>
      <c r="Q291" s="7">
        <v>7598.97</v>
      </c>
      <c r="R291" s="7">
        <v>0</v>
      </c>
      <c r="S291" s="7">
        <v>0</v>
      </c>
      <c r="T291" s="41">
        <f>D291+E291</f>
        <v>4915063</v>
      </c>
      <c r="U291" s="7">
        <v>0</v>
      </c>
      <c r="V291" s="7">
        <v>0</v>
      </c>
      <c r="W291" s="7">
        <v>0</v>
      </c>
      <c r="X291" s="7">
        <v>0</v>
      </c>
      <c r="Y291" s="7">
        <v>0</v>
      </c>
      <c r="Z291" s="7">
        <v>0</v>
      </c>
      <c r="AA291" s="7">
        <v>0</v>
      </c>
      <c r="AB291" s="7">
        <v>0</v>
      </c>
      <c r="AC291" s="7">
        <v>0</v>
      </c>
      <c r="AD291" s="7">
        <v>0</v>
      </c>
      <c r="AE291" s="7">
        <v>0</v>
      </c>
      <c r="AF291" s="7">
        <v>0</v>
      </c>
      <c r="AG291" s="7">
        <v>0</v>
      </c>
      <c r="AH291" s="7">
        <v>0</v>
      </c>
      <c r="AI291" s="7">
        <v>0</v>
      </c>
      <c r="AK291" s="19">
        <f>+F291+G291+J291+M291+K291+N291+O291+P291+Q291+R291</f>
        <v>6446635</v>
      </c>
      <c r="AL291" s="18">
        <f>+D291+E291+U291+V291+H291+L291+I291+S291+X291+Y291+Z291+AA291+AB291+AC291+AD291+AE291+AF291+AG291</f>
        <v>6446635</v>
      </c>
      <c r="AM291" s="20">
        <f t="shared" si="4"/>
        <v>0</v>
      </c>
      <c r="AN291" s="23"/>
    </row>
    <row r="292" spans="1:40" ht="14.25">
      <c r="A292" s="113">
        <v>4529</v>
      </c>
      <c r="B292" s="13">
        <v>4529</v>
      </c>
      <c r="C292" s="100" t="s">
        <v>302</v>
      </c>
      <c r="D292" s="7">
        <v>808131</v>
      </c>
      <c r="E292" s="7">
        <v>0</v>
      </c>
      <c r="F292" s="42">
        <f>+D292+E292+H292-J292+L292-M292-N292-O292-P292-Q292-R292+U292+V292+S292+X292+Z292+AF292+AD292+AA292+AG292+AC292</f>
        <v>1031940</v>
      </c>
      <c r="G292" s="42">
        <f>I292-K292+Y292+AB292</f>
        <v>0</v>
      </c>
      <c r="H292" s="7">
        <v>527229</v>
      </c>
      <c r="I292" s="7">
        <v>0</v>
      </c>
      <c r="J292" s="7">
        <v>303420</v>
      </c>
      <c r="K292" s="7">
        <v>0</v>
      </c>
      <c r="L292" s="7">
        <v>0</v>
      </c>
      <c r="M292" s="7">
        <v>0</v>
      </c>
      <c r="N292" s="7">
        <v>0</v>
      </c>
      <c r="O292" s="7">
        <v>0</v>
      </c>
      <c r="P292" s="7">
        <v>0</v>
      </c>
      <c r="Q292" s="7">
        <v>0</v>
      </c>
      <c r="R292" s="7">
        <v>0</v>
      </c>
      <c r="S292" s="7">
        <v>0</v>
      </c>
      <c r="T292" s="41">
        <f>D292+E292</f>
        <v>808131</v>
      </c>
      <c r="U292" s="7">
        <v>0</v>
      </c>
      <c r="V292" s="7">
        <v>0</v>
      </c>
      <c r="W292" s="7">
        <v>0</v>
      </c>
      <c r="X292" s="7">
        <v>0</v>
      </c>
      <c r="Y292" s="7">
        <v>0</v>
      </c>
      <c r="Z292" s="7">
        <v>0</v>
      </c>
      <c r="AA292" s="7">
        <v>0</v>
      </c>
      <c r="AB292" s="7">
        <v>0</v>
      </c>
      <c r="AC292" s="7">
        <v>0</v>
      </c>
      <c r="AD292" s="7">
        <v>0</v>
      </c>
      <c r="AE292" s="7">
        <v>0</v>
      </c>
      <c r="AF292" s="7">
        <v>0</v>
      </c>
      <c r="AG292" s="7">
        <v>0</v>
      </c>
      <c r="AH292" s="7">
        <v>0</v>
      </c>
      <c r="AI292" s="7">
        <v>0</v>
      </c>
      <c r="AK292" s="19">
        <f>+F292+G292+J292+M292+K292+N292+O292+P292+Q292+R292</f>
        <v>1335360</v>
      </c>
      <c r="AL292" s="18">
        <f>+D292+E292+U292+V292+H292+L292+I292+S292+X292+Y292+Z292+AA292+AB292+AC292+AD292+AE292+AF292+AG292</f>
        <v>1335360</v>
      </c>
      <c r="AM292" s="20">
        <f t="shared" si="4"/>
        <v>0</v>
      </c>
      <c r="AN292" s="23"/>
    </row>
    <row r="293" spans="1:40" ht="14.25">
      <c r="A293" s="113">
        <v>4536</v>
      </c>
      <c r="B293" s="13">
        <v>4536</v>
      </c>
      <c r="C293" s="100" t="s">
        <v>303</v>
      </c>
      <c r="D293" s="7">
        <v>2128115</v>
      </c>
      <c r="E293" s="7">
        <v>0</v>
      </c>
      <c r="F293" s="42">
        <f>+D293+E293+H293-J293+L293-M293-N293-O293-P293-Q293-R293+U293+V293+S293+X293+Z293+AF293+AD293+AA293+AG293+AC293</f>
        <v>1935466</v>
      </c>
      <c r="G293" s="42">
        <f>I293-K293+Y293+AB293</f>
        <v>0</v>
      </c>
      <c r="H293" s="7">
        <v>825044</v>
      </c>
      <c r="I293" s="7">
        <v>0</v>
      </c>
      <c r="J293" s="7">
        <v>1017693</v>
      </c>
      <c r="K293" s="7">
        <v>0</v>
      </c>
      <c r="L293" s="7">
        <v>0</v>
      </c>
      <c r="M293" s="7">
        <v>0</v>
      </c>
      <c r="N293" s="7">
        <v>0</v>
      </c>
      <c r="O293" s="7">
        <v>0</v>
      </c>
      <c r="P293" s="7">
        <v>0</v>
      </c>
      <c r="Q293" s="7">
        <v>0</v>
      </c>
      <c r="R293" s="7">
        <v>0</v>
      </c>
      <c r="S293" s="7">
        <v>0</v>
      </c>
      <c r="T293" s="41">
        <f>D293+E293</f>
        <v>2128115</v>
      </c>
      <c r="U293" s="7">
        <v>0</v>
      </c>
      <c r="V293" s="7">
        <v>0</v>
      </c>
      <c r="W293" s="7">
        <v>0</v>
      </c>
      <c r="X293" s="7">
        <v>0</v>
      </c>
      <c r="Y293" s="7">
        <v>0</v>
      </c>
      <c r="Z293" s="7">
        <v>0</v>
      </c>
      <c r="AA293" s="7">
        <v>0</v>
      </c>
      <c r="AB293" s="7">
        <v>0</v>
      </c>
      <c r="AC293" s="7">
        <v>0</v>
      </c>
      <c r="AD293" s="7">
        <v>0</v>
      </c>
      <c r="AE293" s="7">
        <v>0</v>
      </c>
      <c r="AF293" s="7">
        <v>0</v>
      </c>
      <c r="AG293" s="7">
        <v>0</v>
      </c>
      <c r="AH293" s="7">
        <v>0</v>
      </c>
      <c r="AI293" s="7">
        <v>0</v>
      </c>
      <c r="AK293" s="19">
        <f>+F293+G293+J293+M293+K293+N293+O293+P293+Q293+R293</f>
        <v>2953159</v>
      </c>
      <c r="AL293" s="18">
        <f>+D293+E293+U293+V293+H293+L293+I293+S293+X293+Y293+Z293+AA293+AB293+AC293+AD293+AE293+AF293+AG293</f>
        <v>2953159</v>
      </c>
      <c r="AM293" s="20">
        <f t="shared" si="4"/>
        <v>0</v>
      </c>
      <c r="AN293" s="23"/>
    </row>
    <row r="294" spans="1:40" ht="14.25">
      <c r="A294" s="113">
        <v>4543</v>
      </c>
      <c r="B294" s="13">
        <v>4543</v>
      </c>
      <c r="C294" s="100" t="s">
        <v>304</v>
      </c>
      <c r="D294" s="7">
        <v>2378316</v>
      </c>
      <c r="E294" s="7">
        <v>0</v>
      </c>
      <c r="F294" s="42">
        <f>+D294+E294+H294-J294+L294-M294-N294-O294-P294-Q294-R294+U294+V294+S294+X294+Z294+AF294+AD294+AA294+AG294+AC294</f>
        <v>2501593.06</v>
      </c>
      <c r="G294" s="42">
        <f>I294-K294+Y294+AB294</f>
        <v>0</v>
      </c>
      <c r="H294" s="7">
        <v>704282</v>
      </c>
      <c r="I294" s="7">
        <v>0</v>
      </c>
      <c r="J294" s="7">
        <v>406226</v>
      </c>
      <c r="K294" s="7">
        <v>0</v>
      </c>
      <c r="L294" s="7">
        <v>0</v>
      </c>
      <c r="M294" s="7">
        <v>0</v>
      </c>
      <c r="N294" s="7">
        <v>159581</v>
      </c>
      <c r="O294" s="7">
        <v>0</v>
      </c>
      <c r="P294" s="7">
        <v>0</v>
      </c>
      <c r="Q294" s="7">
        <v>15197.94</v>
      </c>
      <c r="R294" s="7">
        <v>0</v>
      </c>
      <c r="S294" s="7">
        <v>0</v>
      </c>
      <c r="T294" s="41">
        <f>D294+E294</f>
        <v>2378316</v>
      </c>
      <c r="U294" s="7">
        <v>0</v>
      </c>
      <c r="V294" s="7">
        <v>0</v>
      </c>
      <c r="W294" s="7">
        <v>0</v>
      </c>
      <c r="X294" s="7">
        <v>0</v>
      </c>
      <c r="Y294" s="7">
        <v>0</v>
      </c>
      <c r="Z294" s="7">
        <v>0</v>
      </c>
      <c r="AA294" s="7">
        <v>0</v>
      </c>
      <c r="AB294" s="7">
        <v>0</v>
      </c>
      <c r="AC294" s="7">
        <v>0</v>
      </c>
      <c r="AD294" s="7">
        <v>0</v>
      </c>
      <c r="AE294" s="7">
        <v>0</v>
      </c>
      <c r="AF294" s="7">
        <v>0</v>
      </c>
      <c r="AG294" s="7">
        <v>0</v>
      </c>
      <c r="AH294" s="7">
        <v>0</v>
      </c>
      <c r="AI294" s="7">
        <v>0</v>
      </c>
      <c r="AK294" s="19">
        <f>+F294+G294+J294+M294+K294+N294+O294+P294+Q294+R294</f>
        <v>3082598</v>
      </c>
      <c r="AL294" s="18">
        <f>+D294+E294+U294+V294+H294+L294+I294+S294+X294+Y294+Z294+AA294+AB294+AC294+AD294+AE294+AF294+AG294</f>
        <v>3082598</v>
      </c>
      <c r="AM294" s="20">
        <f t="shared" si="4"/>
        <v>0</v>
      </c>
      <c r="AN294" s="23"/>
    </row>
    <row r="295" spans="1:40" ht="14.25">
      <c r="A295" s="113">
        <v>4557</v>
      </c>
      <c r="B295" s="13">
        <v>4557</v>
      </c>
      <c r="C295" s="100" t="s">
        <v>305</v>
      </c>
      <c r="D295" s="7">
        <v>874455</v>
      </c>
      <c r="E295" s="7">
        <v>0</v>
      </c>
      <c r="F295" s="42">
        <f>+D295+E295+H295-J295+L295-M295-N295-O295-P295-Q295-R295+U295+V295+S295+X295+Z295+AF295+AD295+AA295+AG295+AC295</f>
        <v>1572945</v>
      </c>
      <c r="G295" s="42">
        <f>I295-K295+Y295+AB295</f>
        <v>0</v>
      </c>
      <c r="H295" s="7">
        <v>953394</v>
      </c>
      <c r="I295" s="7">
        <v>0</v>
      </c>
      <c r="J295" s="7">
        <v>244904</v>
      </c>
      <c r="K295" s="7">
        <v>0</v>
      </c>
      <c r="L295" s="7">
        <v>0</v>
      </c>
      <c r="M295" s="7">
        <v>0</v>
      </c>
      <c r="N295" s="7">
        <v>0</v>
      </c>
      <c r="O295" s="7">
        <v>0</v>
      </c>
      <c r="P295" s="7">
        <v>0</v>
      </c>
      <c r="Q295" s="7">
        <v>0</v>
      </c>
      <c r="R295" s="7">
        <v>10000</v>
      </c>
      <c r="S295" s="7">
        <v>0</v>
      </c>
      <c r="T295" s="41">
        <f>D295+E295</f>
        <v>874455</v>
      </c>
      <c r="U295" s="7">
        <v>0</v>
      </c>
      <c r="V295" s="7">
        <v>0</v>
      </c>
      <c r="W295" s="7">
        <v>0</v>
      </c>
      <c r="X295" s="7">
        <v>0</v>
      </c>
      <c r="Y295" s="7">
        <v>0</v>
      </c>
      <c r="Z295" s="7">
        <v>0</v>
      </c>
      <c r="AA295" s="7">
        <v>0</v>
      </c>
      <c r="AB295" s="7">
        <v>0</v>
      </c>
      <c r="AC295" s="7">
        <v>0</v>
      </c>
      <c r="AD295" s="7">
        <v>0</v>
      </c>
      <c r="AE295" s="7">
        <v>0</v>
      </c>
      <c r="AF295" s="7">
        <v>0</v>
      </c>
      <c r="AG295" s="7">
        <v>0</v>
      </c>
      <c r="AH295" s="7">
        <v>0</v>
      </c>
      <c r="AI295" s="7">
        <v>0</v>
      </c>
      <c r="AK295" s="19">
        <f>+F295+G295+J295+M295+K295+N295+O295+P295+Q295+R295</f>
        <v>1827849</v>
      </c>
      <c r="AL295" s="18">
        <f>+D295+E295+U295+V295+H295+L295+I295+S295+X295+Y295+Z295+AA295+AB295+AC295+AD295+AE295+AF295+AG295</f>
        <v>1827849</v>
      </c>
      <c r="AM295" s="20">
        <f t="shared" si="4"/>
        <v>0</v>
      </c>
      <c r="AN295" s="23"/>
    </row>
    <row r="296" spans="1:40" ht="14.25">
      <c r="A296" s="113">
        <v>4571</v>
      </c>
      <c r="B296" s="13">
        <v>4571</v>
      </c>
      <c r="C296" s="100" t="s">
        <v>306</v>
      </c>
      <c r="D296" s="7">
        <v>729563</v>
      </c>
      <c r="E296" s="7">
        <v>0</v>
      </c>
      <c r="F296" s="42">
        <f>+D296+E296+H296-J296+L296-M296-N296-O296-P296-Q296-R296+U296+V296+S296+X296+Z296+AF296+AD296+AA296+AG296+AC296</f>
        <v>259463.03</v>
      </c>
      <c r="G296" s="42">
        <f>I296-K296+Y296+AB296</f>
        <v>0</v>
      </c>
      <c r="H296" s="7">
        <v>341706</v>
      </c>
      <c r="I296" s="7">
        <v>0</v>
      </c>
      <c r="J296" s="7">
        <v>804207</v>
      </c>
      <c r="K296" s="7">
        <v>0</v>
      </c>
      <c r="L296" s="7">
        <v>0</v>
      </c>
      <c r="M296" s="7">
        <v>0</v>
      </c>
      <c r="N296" s="7">
        <v>0</v>
      </c>
      <c r="O296" s="7">
        <v>0</v>
      </c>
      <c r="P296" s="7">
        <v>0</v>
      </c>
      <c r="Q296" s="7">
        <v>7598.97</v>
      </c>
      <c r="R296" s="7">
        <v>0</v>
      </c>
      <c r="S296" s="7">
        <v>0</v>
      </c>
      <c r="T296" s="41">
        <f>D296+E296</f>
        <v>729563</v>
      </c>
      <c r="U296" s="7">
        <v>0</v>
      </c>
      <c r="V296" s="7">
        <v>0</v>
      </c>
      <c r="W296" s="7">
        <v>0</v>
      </c>
      <c r="X296" s="7">
        <v>0</v>
      </c>
      <c r="Y296" s="7">
        <v>0</v>
      </c>
      <c r="Z296" s="7">
        <v>0</v>
      </c>
      <c r="AA296" s="7">
        <v>0</v>
      </c>
      <c r="AB296" s="7">
        <v>0</v>
      </c>
      <c r="AC296" s="7">
        <v>0</v>
      </c>
      <c r="AD296" s="7">
        <v>0</v>
      </c>
      <c r="AE296" s="7">
        <v>0</v>
      </c>
      <c r="AF296" s="7">
        <v>0</v>
      </c>
      <c r="AG296" s="7">
        <v>0</v>
      </c>
      <c r="AH296" s="7">
        <v>2289</v>
      </c>
      <c r="AI296" s="7">
        <v>0</v>
      </c>
      <c r="AK296" s="19">
        <f>+F296+G296+J296+M296+K296+N296+O296+P296+Q296+R296</f>
        <v>1071269</v>
      </c>
      <c r="AL296" s="18">
        <f>+D296+E296+U296+V296+H296+L296+I296+S296+X296+Y296+Z296+AA296+AB296+AC296+AD296+AE296+AF296+AG296</f>
        <v>1071269</v>
      </c>
      <c r="AM296" s="20">
        <f t="shared" si="4"/>
        <v>0</v>
      </c>
      <c r="AN296" s="23"/>
    </row>
    <row r="297" spans="1:40" ht="14.25">
      <c r="A297" s="113">
        <v>4578</v>
      </c>
      <c r="B297" s="13">
        <v>4578</v>
      </c>
      <c r="C297" s="100" t="s">
        <v>307</v>
      </c>
      <c r="D297" s="7">
        <v>3224671</v>
      </c>
      <c r="E297" s="7">
        <v>0</v>
      </c>
      <c r="F297" s="42">
        <f>+D297+E297+H297-J297+L297-M297-N297-O297-P297-Q297-R297+U297+V297+S297+X297+Z297+AF297+AD297+AA297+AG297+AC297</f>
        <v>2650213</v>
      </c>
      <c r="G297" s="42">
        <f>I297-K297+Y297+AB297</f>
        <v>0</v>
      </c>
      <c r="H297" s="7">
        <v>287984</v>
      </c>
      <c r="I297" s="7">
        <v>0</v>
      </c>
      <c r="J297" s="7">
        <v>851693</v>
      </c>
      <c r="K297" s="7">
        <v>0</v>
      </c>
      <c r="L297" s="7">
        <v>0</v>
      </c>
      <c r="M297" s="7">
        <v>0</v>
      </c>
      <c r="N297" s="7">
        <v>0</v>
      </c>
      <c r="O297" s="7">
        <v>0</v>
      </c>
      <c r="P297" s="7">
        <v>0</v>
      </c>
      <c r="Q297" s="7">
        <v>0</v>
      </c>
      <c r="R297" s="7">
        <v>10749</v>
      </c>
      <c r="S297" s="7">
        <v>0</v>
      </c>
      <c r="T297" s="41">
        <f>D297+E297</f>
        <v>3224671</v>
      </c>
      <c r="U297" s="7">
        <v>0</v>
      </c>
      <c r="V297" s="7">
        <v>0</v>
      </c>
      <c r="W297" s="7">
        <v>0</v>
      </c>
      <c r="X297" s="7">
        <v>0</v>
      </c>
      <c r="Y297" s="7">
        <v>0</v>
      </c>
      <c r="Z297" s="7">
        <v>0</v>
      </c>
      <c r="AA297" s="7">
        <v>0</v>
      </c>
      <c r="AB297" s="7">
        <v>0</v>
      </c>
      <c r="AC297" s="7">
        <v>0</v>
      </c>
      <c r="AD297" s="7">
        <v>0</v>
      </c>
      <c r="AE297" s="7">
        <v>0</v>
      </c>
      <c r="AF297" s="7">
        <v>0</v>
      </c>
      <c r="AG297" s="7">
        <v>0</v>
      </c>
      <c r="AH297" s="7">
        <v>0</v>
      </c>
      <c r="AI297" s="7">
        <v>0</v>
      </c>
      <c r="AK297" s="19">
        <f>+F297+G297+J297+M297+K297+N297+O297+P297+Q297+R297</f>
        <v>3512655</v>
      </c>
      <c r="AL297" s="18">
        <f>+D297+E297+U297+V297+H297+L297+I297+S297+X297+Y297+Z297+AA297+AB297+AC297+AD297+AE297+AF297+AG297</f>
        <v>3512655</v>
      </c>
      <c r="AM297" s="20">
        <f t="shared" si="4"/>
        <v>0</v>
      </c>
      <c r="AN297" s="23"/>
    </row>
    <row r="298" spans="1:40" ht="14.25">
      <c r="A298" s="113">
        <v>4606</v>
      </c>
      <c r="B298" s="13">
        <v>4606</v>
      </c>
      <c r="C298" s="100" t="s">
        <v>308</v>
      </c>
      <c r="D298" s="7">
        <v>308761</v>
      </c>
      <c r="E298" s="7">
        <v>0</v>
      </c>
      <c r="F298" s="42">
        <f>+D298+E298+H298-J298+L298-M298-N298-O298-P298-Q298-R298+U298+V298+S298+X298+Z298+AF298+AD298+AA298+AG298+AC298</f>
        <v>13113</v>
      </c>
      <c r="G298" s="42">
        <f>I298-K298+Y298+AB298</f>
        <v>0</v>
      </c>
      <c r="H298" s="7">
        <v>253298</v>
      </c>
      <c r="I298" s="7">
        <v>0</v>
      </c>
      <c r="J298" s="7">
        <v>535441</v>
      </c>
      <c r="K298" s="7">
        <v>0</v>
      </c>
      <c r="L298" s="7">
        <v>0</v>
      </c>
      <c r="M298" s="7">
        <v>0</v>
      </c>
      <c r="N298" s="7">
        <v>68484</v>
      </c>
      <c r="O298" s="7">
        <v>0</v>
      </c>
      <c r="P298" s="7">
        <v>0</v>
      </c>
      <c r="Q298" s="7">
        <v>0</v>
      </c>
      <c r="R298" s="7">
        <v>0</v>
      </c>
      <c r="S298" s="7">
        <v>54979</v>
      </c>
      <c r="T298" s="41">
        <f>D298+E298</f>
        <v>308761</v>
      </c>
      <c r="U298" s="7">
        <v>0</v>
      </c>
      <c r="V298" s="7">
        <v>0</v>
      </c>
      <c r="W298" s="7">
        <v>0</v>
      </c>
      <c r="X298" s="7">
        <v>0</v>
      </c>
      <c r="Y298" s="7">
        <v>0</v>
      </c>
      <c r="Z298" s="7">
        <v>0</v>
      </c>
      <c r="AA298" s="7">
        <v>0</v>
      </c>
      <c r="AB298" s="7">
        <v>0</v>
      </c>
      <c r="AC298" s="7">
        <v>0</v>
      </c>
      <c r="AD298" s="7">
        <v>0</v>
      </c>
      <c r="AE298" s="7">
        <v>0</v>
      </c>
      <c r="AF298" s="7">
        <v>0</v>
      </c>
      <c r="AG298" s="7">
        <v>0</v>
      </c>
      <c r="AH298" s="7">
        <v>3148</v>
      </c>
      <c r="AI298" s="7">
        <v>0</v>
      </c>
      <c r="AK298" s="19">
        <f>+F298+G298+J298+M298+K298+N298+O298+P298+Q298+R298</f>
        <v>617038</v>
      </c>
      <c r="AL298" s="18">
        <f>+D298+E298+U298+V298+H298+L298+I298+S298+X298+Y298+Z298+AA298+AB298+AC298+AD298+AE298+AF298+AG298</f>
        <v>617038</v>
      </c>
      <c r="AM298" s="20">
        <f t="shared" si="4"/>
        <v>0</v>
      </c>
      <c r="AN298" s="23"/>
    </row>
    <row r="299" spans="1:40" ht="14.25">
      <c r="A299" s="113">
        <v>4613</v>
      </c>
      <c r="B299" s="13">
        <v>4613</v>
      </c>
      <c r="C299" s="100" t="s">
        <v>309</v>
      </c>
      <c r="D299" s="7">
        <v>9807733</v>
      </c>
      <c r="E299" s="7">
        <v>0</v>
      </c>
      <c r="F299" s="42">
        <f>+D299+E299+H299-J299+L299-M299-N299-O299-P299-Q299-R299+U299+V299+S299+X299+Z299+AF299+AD299+AA299+AG299+AC299</f>
        <v>7516652.73</v>
      </c>
      <c r="G299" s="42">
        <f>I299-K299+Y299+AB299</f>
        <v>0</v>
      </c>
      <c r="H299" s="7">
        <v>1817825</v>
      </c>
      <c r="I299" s="7">
        <v>0</v>
      </c>
      <c r="J299" s="7">
        <v>3091591</v>
      </c>
      <c r="K299" s="7">
        <v>0</v>
      </c>
      <c r="L299" s="7">
        <v>0</v>
      </c>
      <c r="M299" s="7">
        <v>0</v>
      </c>
      <c r="N299" s="7">
        <v>625466.3</v>
      </c>
      <c r="O299" s="7">
        <v>26152</v>
      </c>
      <c r="P299" s="7">
        <v>338136</v>
      </c>
      <c r="Q299" s="7">
        <v>7598.97</v>
      </c>
      <c r="R299" s="7">
        <v>19961</v>
      </c>
      <c r="S299" s="7">
        <v>0</v>
      </c>
      <c r="T299" s="41">
        <f>D299+E299</f>
        <v>9807733</v>
      </c>
      <c r="U299" s="7">
        <v>0</v>
      </c>
      <c r="V299" s="7">
        <v>0</v>
      </c>
      <c r="W299" s="7">
        <v>0</v>
      </c>
      <c r="X299" s="7">
        <v>0</v>
      </c>
      <c r="Y299" s="7">
        <v>0</v>
      </c>
      <c r="Z299" s="7">
        <v>0</v>
      </c>
      <c r="AA299" s="7">
        <v>0</v>
      </c>
      <c r="AB299" s="7">
        <v>0</v>
      </c>
      <c r="AC299" s="7">
        <v>0</v>
      </c>
      <c r="AD299" s="7">
        <v>0</v>
      </c>
      <c r="AE299" s="7">
        <v>0</v>
      </c>
      <c r="AF299" s="7">
        <v>0</v>
      </c>
      <c r="AG299" s="7">
        <v>0</v>
      </c>
      <c r="AH299" s="7">
        <v>0</v>
      </c>
      <c r="AI299" s="7">
        <v>0</v>
      </c>
      <c r="AK299" s="19">
        <f>+F299+G299+J299+M299+K299+N299+O299+P299+Q299+R299</f>
        <v>11625558.000000002</v>
      </c>
      <c r="AL299" s="18">
        <f>+D299+E299+U299+V299+H299+L299+I299+S299+X299+Y299+Z299+AA299+AB299+AC299+AD299+AE299+AF299+AG299</f>
        <v>11625558</v>
      </c>
      <c r="AM299" s="20">
        <f t="shared" si="4"/>
        <v>0</v>
      </c>
      <c r="AN299" s="23"/>
    </row>
    <row r="300" spans="1:40" ht="14.25">
      <c r="A300" s="113">
        <v>4620</v>
      </c>
      <c r="B300" s="13">
        <v>4620</v>
      </c>
      <c r="C300" s="100" t="s">
        <v>310</v>
      </c>
      <c r="D300" s="7">
        <v>57774718</v>
      </c>
      <c r="E300" s="7">
        <v>0</v>
      </c>
      <c r="F300" s="42">
        <f>+D300+E300+H300-J300+L300-M300-N300-O300-P300-Q300-R300+U300+V300+S300+X300+Z300+AF300+AD300+AA300+AG300+AC300</f>
        <v>12203470.9</v>
      </c>
      <c r="G300" s="42">
        <f>I300-K300+Y300+AB300</f>
        <v>-50147</v>
      </c>
      <c r="H300" s="7">
        <v>325418</v>
      </c>
      <c r="I300" s="7">
        <v>0</v>
      </c>
      <c r="J300" s="7">
        <v>15759507</v>
      </c>
      <c r="K300" s="7">
        <v>50147</v>
      </c>
      <c r="L300" s="7">
        <v>8224</v>
      </c>
      <c r="M300" s="7">
        <v>8224</v>
      </c>
      <c r="N300" s="7">
        <v>28524910.29</v>
      </c>
      <c r="O300" s="7">
        <v>1569257.87</v>
      </c>
      <c r="P300" s="7">
        <v>27792</v>
      </c>
      <c r="Q300" s="7">
        <v>15197.94</v>
      </c>
      <c r="R300" s="7">
        <v>0</v>
      </c>
      <c r="S300" s="7">
        <v>0</v>
      </c>
      <c r="T300" s="41">
        <f>D300+E300</f>
        <v>57774718</v>
      </c>
      <c r="U300" s="7">
        <v>0</v>
      </c>
      <c r="V300" s="7">
        <v>0</v>
      </c>
      <c r="W300" s="7">
        <v>0</v>
      </c>
      <c r="X300" s="7">
        <v>0</v>
      </c>
      <c r="Y300" s="7">
        <v>0</v>
      </c>
      <c r="Z300" s="7">
        <v>0</v>
      </c>
      <c r="AA300" s="7">
        <v>0</v>
      </c>
      <c r="AB300" s="7">
        <v>0</v>
      </c>
      <c r="AC300" s="7">
        <v>0</v>
      </c>
      <c r="AD300" s="7">
        <v>0</v>
      </c>
      <c r="AE300" s="7">
        <v>0</v>
      </c>
      <c r="AF300" s="7">
        <v>0</v>
      </c>
      <c r="AG300" s="7">
        <v>0</v>
      </c>
      <c r="AH300" s="7">
        <v>0</v>
      </c>
      <c r="AI300" s="7">
        <v>0</v>
      </c>
      <c r="AK300" s="19">
        <f>+F300+G300+J300+M300+K300+N300+O300+P300+Q300+R300</f>
        <v>58108359.99999999</v>
      </c>
      <c r="AL300" s="18">
        <f>+D300+E300+U300+V300+H300+L300+I300+S300+X300+Y300+Z300+AA300+AB300+AC300+AD300+AE300+AF300+AG300</f>
        <v>58108360</v>
      </c>
      <c r="AM300" s="20">
        <f t="shared" si="4"/>
        <v>0</v>
      </c>
      <c r="AN300" s="23"/>
    </row>
    <row r="301" spans="1:40" ht="14.25">
      <c r="A301" s="113">
        <v>4627</v>
      </c>
      <c r="B301" s="13">
        <v>4627</v>
      </c>
      <c r="C301" s="100" t="s">
        <v>311</v>
      </c>
      <c r="D301" s="7">
        <v>704661</v>
      </c>
      <c r="E301" s="7">
        <v>0</v>
      </c>
      <c r="F301" s="42">
        <f>+D301+E301+H301-J301+L301-M301-N301-O301-P301-Q301-R301+U301+V301+S301+X301+Z301+AF301+AD301+AA301+AG301+AC301</f>
        <v>948252</v>
      </c>
      <c r="G301" s="42">
        <f>I301-K301+Y301+AB301</f>
        <v>-21774</v>
      </c>
      <c r="H301" s="7">
        <v>1109879</v>
      </c>
      <c r="I301" s="7">
        <v>0</v>
      </c>
      <c r="J301" s="7">
        <v>853212</v>
      </c>
      <c r="K301" s="7">
        <v>21774</v>
      </c>
      <c r="L301" s="7">
        <v>0</v>
      </c>
      <c r="M301" s="7">
        <v>13076</v>
      </c>
      <c r="N301" s="7">
        <v>0</v>
      </c>
      <c r="O301" s="7">
        <v>0</v>
      </c>
      <c r="P301" s="7">
        <v>0</v>
      </c>
      <c r="Q301" s="7">
        <v>0</v>
      </c>
      <c r="R301" s="7">
        <v>0</v>
      </c>
      <c r="S301" s="7">
        <v>0</v>
      </c>
      <c r="T301" s="41">
        <f>D301+E301</f>
        <v>704661</v>
      </c>
      <c r="U301" s="7">
        <v>0</v>
      </c>
      <c r="V301" s="7">
        <v>0</v>
      </c>
      <c r="W301" s="7">
        <v>0</v>
      </c>
      <c r="X301" s="7">
        <v>0</v>
      </c>
      <c r="Y301" s="7">
        <v>0</v>
      </c>
      <c r="Z301" s="7">
        <v>0</v>
      </c>
      <c r="AA301" s="7">
        <v>0</v>
      </c>
      <c r="AB301" s="7">
        <v>0</v>
      </c>
      <c r="AC301" s="7">
        <v>0</v>
      </c>
      <c r="AD301" s="7">
        <v>0</v>
      </c>
      <c r="AE301" s="7">
        <v>0</v>
      </c>
      <c r="AF301" s="7">
        <v>0</v>
      </c>
      <c r="AG301" s="7">
        <v>0</v>
      </c>
      <c r="AH301" s="7">
        <v>4468</v>
      </c>
      <c r="AI301" s="7">
        <v>0</v>
      </c>
      <c r="AK301" s="19">
        <f>+F301+G301+J301+M301+K301+N301+O301+P301+Q301+R301</f>
        <v>1814540</v>
      </c>
      <c r="AL301" s="18">
        <f>+D301+E301+U301+V301+H301+L301+I301+S301+X301+Y301+Z301+AA301+AB301+AC301+AD301+AE301+AF301+AG301</f>
        <v>1814540</v>
      </c>
      <c r="AM301" s="20">
        <f t="shared" si="4"/>
        <v>0</v>
      </c>
      <c r="AN301" s="23"/>
    </row>
    <row r="302" spans="1:40" ht="14.25">
      <c r="A302" s="113">
        <v>4634</v>
      </c>
      <c r="B302" s="13">
        <v>4634</v>
      </c>
      <c r="C302" s="100" t="s">
        <v>312</v>
      </c>
      <c r="D302" s="7">
        <v>1735066</v>
      </c>
      <c r="E302" s="7">
        <v>0</v>
      </c>
      <c r="F302" s="42">
        <f>+D302+E302+H302-J302+L302-M302-N302-O302-P302-Q302-R302+U302+V302+S302+X302+Z302+AF302+AD302+AA302+AG302+AC302</f>
        <v>1819813.25</v>
      </c>
      <c r="G302" s="42">
        <f>I302-K302+Y302+AB302</f>
        <v>0</v>
      </c>
      <c r="H302" s="7">
        <v>805999</v>
      </c>
      <c r="I302" s="7">
        <v>0</v>
      </c>
      <c r="J302" s="7">
        <v>474588</v>
      </c>
      <c r="K302" s="7">
        <v>0</v>
      </c>
      <c r="L302" s="7">
        <v>0</v>
      </c>
      <c r="M302" s="7">
        <v>0</v>
      </c>
      <c r="N302" s="7">
        <v>208843.75</v>
      </c>
      <c r="O302" s="7">
        <v>37820</v>
      </c>
      <c r="P302" s="7">
        <v>0</v>
      </c>
      <c r="Q302" s="7">
        <v>0</v>
      </c>
      <c r="R302" s="7">
        <v>0</v>
      </c>
      <c r="S302" s="7">
        <v>0</v>
      </c>
      <c r="T302" s="41">
        <f>D302+E302</f>
        <v>1735066</v>
      </c>
      <c r="U302" s="7">
        <v>0</v>
      </c>
      <c r="V302" s="7">
        <v>0</v>
      </c>
      <c r="W302" s="7">
        <v>0</v>
      </c>
      <c r="X302" s="7">
        <v>0</v>
      </c>
      <c r="Y302" s="7">
        <v>0</v>
      </c>
      <c r="Z302" s="7">
        <v>0</v>
      </c>
      <c r="AA302" s="7">
        <v>0</v>
      </c>
      <c r="AB302" s="7">
        <v>0</v>
      </c>
      <c r="AC302" s="7">
        <v>0</v>
      </c>
      <c r="AD302" s="7">
        <v>0</v>
      </c>
      <c r="AE302" s="7">
        <v>0</v>
      </c>
      <c r="AF302" s="7">
        <v>0</v>
      </c>
      <c r="AG302" s="7">
        <v>0</v>
      </c>
      <c r="AH302" s="7">
        <v>0</v>
      </c>
      <c r="AI302" s="7">
        <v>0</v>
      </c>
      <c r="AK302" s="19">
        <f>+F302+G302+J302+M302+K302+N302+O302+P302+Q302+R302</f>
        <v>2541065</v>
      </c>
      <c r="AL302" s="18">
        <f>+D302+E302+U302+V302+H302+L302+I302+S302+X302+Y302+Z302+AA302+AB302+AC302+AD302+AE302+AF302+AG302</f>
        <v>2541065</v>
      </c>
      <c r="AM302" s="20">
        <f t="shared" si="4"/>
        <v>0</v>
      </c>
      <c r="AN302" s="23"/>
    </row>
    <row r="303" spans="1:40" ht="14.25">
      <c r="A303" s="113">
        <v>4641</v>
      </c>
      <c r="B303" s="13">
        <v>4641</v>
      </c>
      <c r="C303" s="100" t="s">
        <v>313</v>
      </c>
      <c r="D303" s="7">
        <v>1326630</v>
      </c>
      <c r="E303" s="7">
        <v>0</v>
      </c>
      <c r="F303" s="42">
        <f>+D303+E303+H303-J303+L303-M303-N303-O303-P303-Q303-R303+U303+V303+S303+X303+Z303+AF303+AD303+AA303+AG303+AC303</f>
        <v>607385</v>
      </c>
      <c r="G303" s="42">
        <f>I303-K303+Y303+AB303</f>
        <v>0</v>
      </c>
      <c r="H303" s="7">
        <v>483305</v>
      </c>
      <c r="I303" s="7">
        <v>0</v>
      </c>
      <c r="J303" s="7">
        <v>1065919</v>
      </c>
      <c r="K303" s="7">
        <v>0</v>
      </c>
      <c r="L303" s="7">
        <v>0</v>
      </c>
      <c r="M303" s="7">
        <v>26152</v>
      </c>
      <c r="N303" s="7">
        <v>110479</v>
      </c>
      <c r="O303" s="7">
        <v>0</v>
      </c>
      <c r="P303" s="7">
        <v>0</v>
      </c>
      <c r="Q303" s="7">
        <v>0</v>
      </c>
      <c r="R303" s="7">
        <v>0</v>
      </c>
      <c r="S303" s="7">
        <v>0</v>
      </c>
      <c r="T303" s="41">
        <f>D303+E303</f>
        <v>1326630</v>
      </c>
      <c r="U303" s="7">
        <v>0</v>
      </c>
      <c r="V303" s="7">
        <v>0</v>
      </c>
      <c r="W303" s="7">
        <v>0</v>
      </c>
      <c r="X303" s="7">
        <v>0</v>
      </c>
      <c r="Y303" s="7">
        <v>0</v>
      </c>
      <c r="Z303" s="7">
        <v>0</v>
      </c>
      <c r="AA303" s="7">
        <v>0</v>
      </c>
      <c r="AB303" s="7">
        <v>0</v>
      </c>
      <c r="AC303" s="7">
        <v>0</v>
      </c>
      <c r="AD303" s="7">
        <v>0</v>
      </c>
      <c r="AE303" s="7">
        <v>0</v>
      </c>
      <c r="AF303" s="7">
        <v>0</v>
      </c>
      <c r="AG303" s="7">
        <v>0</v>
      </c>
      <c r="AH303" s="7">
        <v>0</v>
      </c>
      <c r="AI303" s="7">
        <v>0</v>
      </c>
      <c r="AK303" s="19">
        <f>+F303+G303+J303+M303+K303+N303+O303+P303+Q303+R303</f>
        <v>1809935</v>
      </c>
      <c r="AL303" s="18">
        <f>+D303+E303+U303+V303+H303+L303+I303+S303+X303+Y303+Z303+AA303+AB303+AC303+AD303+AE303+AF303+AG303</f>
        <v>1809935</v>
      </c>
      <c r="AM303" s="20">
        <f t="shared" si="4"/>
        <v>0</v>
      </c>
      <c r="AN303" s="23"/>
    </row>
    <row r="304" spans="1:40" ht="14.25">
      <c r="A304" s="113">
        <v>4686</v>
      </c>
      <c r="B304" s="13">
        <v>4686</v>
      </c>
      <c r="C304" s="100" t="s">
        <v>314</v>
      </c>
      <c r="D304" s="7">
        <v>213903</v>
      </c>
      <c r="E304" s="7">
        <v>74329</v>
      </c>
      <c r="F304" s="42">
        <f>+D304+E304+H304-J304+L304-M304-N304-O304-P304-Q304-R304+U304+V304+S304+X304+Z304+AF304+AD304+AA304+AG304+AC304</f>
        <v>1165227.48</v>
      </c>
      <c r="G304" s="42">
        <f>I304-K304+Y304+AB304</f>
        <v>0</v>
      </c>
      <c r="H304" s="7">
        <v>1158553</v>
      </c>
      <c r="I304" s="7">
        <v>0</v>
      </c>
      <c r="J304" s="7">
        <v>217567</v>
      </c>
      <c r="K304" s="7">
        <v>0</v>
      </c>
      <c r="L304" s="7">
        <v>0</v>
      </c>
      <c r="M304" s="7">
        <v>0</v>
      </c>
      <c r="N304" s="7">
        <v>50394</v>
      </c>
      <c r="O304" s="7">
        <v>13596.52</v>
      </c>
      <c r="P304" s="7">
        <v>0</v>
      </c>
      <c r="Q304" s="7">
        <v>0</v>
      </c>
      <c r="R304" s="7">
        <v>0</v>
      </c>
      <c r="S304" s="7">
        <v>0</v>
      </c>
      <c r="T304" s="41">
        <f>D304+E304</f>
        <v>288232</v>
      </c>
      <c r="U304" s="7">
        <v>0</v>
      </c>
      <c r="V304" s="7">
        <v>0</v>
      </c>
      <c r="W304" s="7">
        <v>74329</v>
      </c>
      <c r="X304" s="7">
        <v>0</v>
      </c>
      <c r="Y304" s="7">
        <v>0</v>
      </c>
      <c r="Z304" s="7">
        <v>0</v>
      </c>
      <c r="AA304" s="7">
        <v>0</v>
      </c>
      <c r="AB304" s="7">
        <v>0</v>
      </c>
      <c r="AC304" s="7">
        <v>0</v>
      </c>
      <c r="AD304" s="7">
        <v>0</v>
      </c>
      <c r="AE304" s="7">
        <v>0</v>
      </c>
      <c r="AF304" s="7">
        <v>0</v>
      </c>
      <c r="AG304" s="7">
        <v>0</v>
      </c>
      <c r="AH304" s="7">
        <v>0</v>
      </c>
      <c r="AI304" s="7">
        <v>0</v>
      </c>
      <c r="AK304" s="19">
        <f>+F304+G304+J304+M304+K304+N304+O304+P304+Q304+R304</f>
        <v>1446785</v>
      </c>
      <c r="AL304" s="18">
        <f>+D304+E304+U304+V304+H304+L304+I304+S304+X304+Y304+Z304+AA304+AB304+AC304+AD304+AE304+AF304+AG304</f>
        <v>1446785</v>
      </c>
      <c r="AM304" s="20">
        <f t="shared" si="4"/>
        <v>0</v>
      </c>
      <c r="AN304" s="23"/>
    </row>
    <row r="305" spans="1:40" ht="14.25">
      <c r="A305" s="113">
        <v>4753</v>
      </c>
      <c r="B305" s="13">
        <v>4753</v>
      </c>
      <c r="C305" s="100" t="s">
        <v>316</v>
      </c>
      <c r="D305" s="7">
        <v>6540566</v>
      </c>
      <c r="E305" s="7">
        <v>0</v>
      </c>
      <c r="F305" s="42">
        <f>+D305+E305+H305-J305+L305-M305-N305-O305-P305-Q305-R305+U305+V305+S305+X305+Z305+AF305+AD305+AA305+AG305+AC305</f>
        <v>5712351.159999999</v>
      </c>
      <c r="G305" s="42">
        <f>I305-K305+Y305+AB305</f>
        <v>0</v>
      </c>
      <c r="H305" s="7">
        <v>1399804</v>
      </c>
      <c r="I305" s="7">
        <v>0</v>
      </c>
      <c r="J305" s="7">
        <v>1703210</v>
      </c>
      <c r="K305" s="7">
        <v>0</v>
      </c>
      <c r="L305" s="7">
        <v>0</v>
      </c>
      <c r="M305" s="7">
        <v>0</v>
      </c>
      <c r="N305" s="7">
        <v>483458.9</v>
      </c>
      <c r="O305" s="7">
        <v>26152</v>
      </c>
      <c r="P305" s="7">
        <v>0</v>
      </c>
      <c r="Q305" s="7">
        <v>15197.94</v>
      </c>
      <c r="R305" s="7">
        <v>0</v>
      </c>
      <c r="S305" s="7">
        <v>0</v>
      </c>
      <c r="T305" s="41">
        <f>D305+E305</f>
        <v>6540566</v>
      </c>
      <c r="U305" s="7">
        <v>0</v>
      </c>
      <c r="V305" s="7">
        <v>0</v>
      </c>
      <c r="W305" s="7">
        <v>0</v>
      </c>
      <c r="X305" s="7">
        <v>0</v>
      </c>
      <c r="Y305" s="7">
        <v>0</v>
      </c>
      <c r="Z305" s="7">
        <v>0</v>
      </c>
      <c r="AA305" s="7">
        <v>0</v>
      </c>
      <c r="AB305" s="7">
        <v>0</v>
      </c>
      <c r="AC305" s="7">
        <v>0</v>
      </c>
      <c r="AD305" s="7">
        <v>0</v>
      </c>
      <c r="AE305" s="7">
        <v>0</v>
      </c>
      <c r="AF305" s="7">
        <v>0</v>
      </c>
      <c r="AG305" s="7">
        <v>0</v>
      </c>
      <c r="AH305" s="7">
        <v>0</v>
      </c>
      <c r="AI305" s="7">
        <v>0</v>
      </c>
      <c r="AK305" s="19">
        <f>+F305+G305+J305+M305+K305+N305+O305+P305+Q305+R305</f>
        <v>7940370</v>
      </c>
      <c r="AL305" s="18">
        <f>+D305+E305+U305+V305+H305+L305+I305+S305+X305+Y305+Z305+AA305+AB305+AC305+AD305+AE305+AF305+AG305</f>
        <v>7940370</v>
      </c>
      <c r="AM305" s="20">
        <f t="shared" si="4"/>
        <v>0</v>
      </c>
      <c r="AN305" s="23"/>
    </row>
    <row r="306" spans="1:40" ht="14.25">
      <c r="A306" s="113">
        <v>4760</v>
      </c>
      <c r="B306" s="13">
        <v>4760</v>
      </c>
      <c r="C306" s="100" t="s">
        <v>317</v>
      </c>
      <c r="D306" s="7">
        <v>1871907</v>
      </c>
      <c r="E306" s="7">
        <v>0</v>
      </c>
      <c r="F306" s="42">
        <f>+D306+E306+H306-J306+L306-M306-N306-O306-P306-Q306-R306+U306+V306+S306+X306+Z306+AF306+AD306+AA306+AG306+AC306</f>
        <v>1017877</v>
      </c>
      <c r="G306" s="42">
        <f>I306-K306+Y306+AB306</f>
        <v>0</v>
      </c>
      <c r="H306" s="7">
        <v>652601</v>
      </c>
      <c r="I306" s="7">
        <v>0</v>
      </c>
      <c r="J306" s="7">
        <v>1087892</v>
      </c>
      <c r="K306" s="7">
        <v>0</v>
      </c>
      <c r="L306" s="7">
        <v>0</v>
      </c>
      <c r="M306" s="7">
        <v>0</v>
      </c>
      <c r="N306" s="7">
        <v>376339</v>
      </c>
      <c r="O306" s="7">
        <v>19614</v>
      </c>
      <c r="P306" s="7">
        <v>0</v>
      </c>
      <c r="Q306" s="7">
        <v>0</v>
      </c>
      <c r="R306" s="7">
        <v>22786</v>
      </c>
      <c r="S306" s="7">
        <v>0</v>
      </c>
      <c r="T306" s="41">
        <f>D306+E306</f>
        <v>1871907</v>
      </c>
      <c r="U306" s="7">
        <v>0</v>
      </c>
      <c r="V306" s="7">
        <v>0</v>
      </c>
      <c r="W306" s="7">
        <v>0</v>
      </c>
      <c r="X306" s="7">
        <v>0</v>
      </c>
      <c r="Y306" s="7">
        <v>0</v>
      </c>
      <c r="Z306" s="7">
        <v>0</v>
      </c>
      <c r="AA306" s="7">
        <v>0</v>
      </c>
      <c r="AB306" s="7">
        <v>0</v>
      </c>
      <c r="AC306" s="7">
        <v>0</v>
      </c>
      <c r="AD306" s="7">
        <v>0</v>
      </c>
      <c r="AE306" s="7">
        <v>0</v>
      </c>
      <c r="AF306" s="7">
        <v>0</v>
      </c>
      <c r="AG306" s="7">
        <v>0</v>
      </c>
      <c r="AH306" s="7">
        <v>0</v>
      </c>
      <c r="AI306" s="7">
        <v>0</v>
      </c>
      <c r="AK306" s="19">
        <f>+F306+G306+J306+M306+K306+N306+O306+P306+Q306+R306</f>
        <v>2524508</v>
      </c>
      <c r="AL306" s="18">
        <f>+D306+E306+U306+V306+H306+L306+I306+S306+X306+Y306+Z306+AA306+AB306+AC306+AD306+AE306+AF306+AG306</f>
        <v>2524508</v>
      </c>
      <c r="AM306" s="20">
        <f t="shared" si="4"/>
        <v>0</v>
      </c>
      <c r="AN306" s="23"/>
    </row>
    <row r="307" spans="1:40" ht="14.25">
      <c r="A307" s="113">
        <v>4781</v>
      </c>
      <c r="B307" s="13">
        <v>4781</v>
      </c>
      <c r="C307" s="100" t="s">
        <v>318</v>
      </c>
      <c r="D307" s="7">
        <v>3128976</v>
      </c>
      <c r="E307" s="7">
        <v>0</v>
      </c>
      <c r="F307" s="42">
        <f>+D307+E307+H307-J307+L307-M307-N307-O307-P307-Q307-R307+U307+V307+S307+X307+Z307+AF307+AD307+AA307+AG307+AC307</f>
        <v>2329757</v>
      </c>
      <c r="G307" s="42">
        <f>I307-K307+Y307+AB307</f>
        <v>-19823</v>
      </c>
      <c r="H307" s="7">
        <v>440644</v>
      </c>
      <c r="I307" s="7">
        <v>0</v>
      </c>
      <c r="J307" s="7">
        <v>1200818</v>
      </c>
      <c r="K307" s="7">
        <v>19823</v>
      </c>
      <c r="L307" s="7">
        <v>0</v>
      </c>
      <c r="M307" s="7">
        <v>0</v>
      </c>
      <c r="N307" s="7">
        <v>9045</v>
      </c>
      <c r="O307" s="7">
        <v>0</v>
      </c>
      <c r="P307" s="7">
        <v>0</v>
      </c>
      <c r="Q307" s="7">
        <v>0</v>
      </c>
      <c r="R307" s="7">
        <v>30000</v>
      </c>
      <c r="S307" s="7">
        <v>0</v>
      </c>
      <c r="T307" s="41">
        <f>D307+E307</f>
        <v>3128976</v>
      </c>
      <c r="U307" s="7">
        <v>0</v>
      </c>
      <c r="V307" s="7">
        <v>0</v>
      </c>
      <c r="W307" s="7">
        <v>0</v>
      </c>
      <c r="X307" s="7">
        <v>0</v>
      </c>
      <c r="Y307" s="7">
        <v>0</v>
      </c>
      <c r="Z307" s="7">
        <v>0</v>
      </c>
      <c r="AA307" s="7">
        <v>0</v>
      </c>
      <c r="AB307" s="7">
        <v>0</v>
      </c>
      <c r="AC307" s="7">
        <v>0</v>
      </c>
      <c r="AD307" s="7">
        <v>0</v>
      </c>
      <c r="AE307" s="7">
        <v>0</v>
      </c>
      <c r="AF307" s="7">
        <v>0</v>
      </c>
      <c r="AG307" s="7">
        <v>0</v>
      </c>
      <c r="AH307" s="7">
        <v>18785</v>
      </c>
      <c r="AI307" s="7">
        <v>0</v>
      </c>
      <c r="AK307" s="19">
        <f>+F307+G307+J307+M307+K307+N307+O307+P307+Q307+R307</f>
        <v>3569620</v>
      </c>
      <c r="AL307" s="18">
        <f>+D307+E307+U307+V307+H307+L307+I307+S307+X307+Y307+Z307+AA307+AB307+AC307+AD307+AE307+AF307+AG307</f>
        <v>3569620</v>
      </c>
      <c r="AM307" s="20">
        <f t="shared" si="4"/>
        <v>0</v>
      </c>
      <c r="AN307" s="23"/>
    </row>
    <row r="308" spans="1:40" ht="14.25">
      <c r="A308" s="113">
        <v>4795</v>
      </c>
      <c r="B308" s="13">
        <v>4795</v>
      </c>
      <c r="C308" s="100" t="s">
        <v>319</v>
      </c>
      <c r="D308" s="7">
        <v>1286075</v>
      </c>
      <c r="E308" s="7">
        <v>0</v>
      </c>
      <c r="F308" s="42">
        <f>+D308+E308+H308-J308+L308-M308-N308-O308-P308-Q308-R308+U308+V308+S308+X308+Z308+AF308+AD308+AA308+AG308+AC308</f>
        <v>1201386</v>
      </c>
      <c r="G308" s="42">
        <f>I308-K308+Y308+AB308</f>
        <v>0</v>
      </c>
      <c r="H308" s="7">
        <v>514035</v>
      </c>
      <c r="I308" s="7">
        <v>0</v>
      </c>
      <c r="J308" s="7">
        <v>585648</v>
      </c>
      <c r="K308" s="7">
        <v>0</v>
      </c>
      <c r="L308" s="7">
        <v>0</v>
      </c>
      <c r="M308" s="7">
        <v>0</v>
      </c>
      <c r="N308" s="7">
        <v>0</v>
      </c>
      <c r="O308" s="7">
        <v>13076</v>
      </c>
      <c r="P308" s="7">
        <v>0</v>
      </c>
      <c r="Q308" s="7">
        <v>0</v>
      </c>
      <c r="R308" s="7">
        <v>0</v>
      </c>
      <c r="S308" s="7">
        <v>0</v>
      </c>
      <c r="T308" s="41">
        <f>D308+E308</f>
        <v>1286075</v>
      </c>
      <c r="U308" s="7">
        <v>0</v>
      </c>
      <c r="V308" s="7">
        <v>0</v>
      </c>
      <c r="W308" s="7">
        <v>0</v>
      </c>
      <c r="X308" s="7">
        <v>0</v>
      </c>
      <c r="Y308" s="7">
        <v>0</v>
      </c>
      <c r="Z308" s="7">
        <v>0</v>
      </c>
      <c r="AA308" s="7">
        <v>0</v>
      </c>
      <c r="AB308" s="7">
        <v>0</v>
      </c>
      <c r="AC308" s="7">
        <v>0</v>
      </c>
      <c r="AD308" s="7">
        <v>0</v>
      </c>
      <c r="AE308" s="7">
        <v>0</v>
      </c>
      <c r="AF308" s="7">
        <v>0</v>
      </c>
      <c r="AG308" s="7">
        <v>0</v>
      </c>
      <c r="AH308" s="7">
        <v>0</v>
      </c>
      <c r="AI308" s="7">
        <v>0</v>
      </c>
      <c r="AK308" s="19">
        <f>+F308+G308+J308+M308+K308+N308+O308+P308+Q308+R308</f>
        <v>1800110</v>
      </c>
      <c r="AL308" s="18">
        <f>+D308+E308+U308+V308+H308+L308+I308+S308+X308+Y308+Z308+AA308+AB308+AC308+AD308+AE308+AF308+AG308</f>
        <v>1800110</v>
      </c>
      <c r="AM308" s="20">
        <f t="shared" si="4"/>
        <v>0</v>
      </c>
      <c r="AN308" s="23"/>
    </row>
    <row r="309" spans="1:40" ht="14.25">
      <c r="A309" s="113">
        <v>4802</v>
      </c>
      <c r="B309" s="13">
        <v>4802</v>
      </c>
      <c r="C309" s="100" t="s">
        <v>320</v>
      </c>
      <c r="D309" s="7">
        <v>4484683</v>
      </c>
      <c r="E309" s="7">
        <v>0</v>
      </c>
      <c r="F309" s="42">
        <f>+D309+E309+H309-J309+L309-M309-N309-O309-P309-Q309-R309+U309+V309+S309+X309+Z309+AF309+AD309+AA309+AG309+AC309</f>
        <v>3910572</v>
      </c>
      <c r="G309" s="42">
        <f>I309-K309+Y309+AB309</f>
        <v>0</v>
      </c>
      <c r="H309" s="7">
        <v>1371953</v>
      </c>
      <c r="I309" s="7">
        <v>0</v>
      </c>
      <c r="J309" s="7">
        <v>1624037</v>
      </c>
      <c r="K309" s="7">
        <v>0</v>
      </c>
      <c r="L309" s="7">
        <v>0</v>
      </c>
      <c r="M309" s="7">
        <v>0</v>
      </c>
      <c r="N309" s="7">
        <v>243571</v>
      </c>
      <c r="O309" s="7">
        <v>78456</v>
      </c>
      <c r="P309" s="7">
        <v>0</v>
      </c>
      <c r="Q309" s="7">
        <v>0</v>
      </c>
      <c r="R309" s="7">
        <v>0</v>
      </c>
      <c r="S309" s="7">
        <v>0</v>
      </c>
      <c r="T309" s="41">
        <f>D309+E309</f>
        <v>4484683</v>
      </c>
      <c r="U309" s="7">
        <v>0</v>
      </c>
      <c r="V309" s="7">
        <v>0</v>
      </c>
      <c r="W309" s="7">
        <v>0</v>
      </c>
      <c r="X309" s="7">
        <v>0</v>
      </c>
      <c r="Y309" s="7">
        <v>0</v>
      </c>
      <c r="Z309" s="7">
        <v>0</v>
      </c>
      <c r="AA309" s="7">
        <v>0</v>
      </c>
      <c r="AB309" s="7">
        <v>0</v>
      </c>
      <c r="AC309" s="7">
        <v>0</v>
      </c>
      <c r="AD309" s="7">
        <v>0</v>
      </c>
      <c r="AE309" s="7">
        <v>0</v>
      </c>
      <c r="AF309" s="7">
        <v>0</v>
      </c>
      <c r="AG309" s="7">
        <v>0</v>
      </c>
      <c r="AH309" s="7">
        <v>0</v>
      </c>
      <c r="AI309" s="7">
        <v>0</v>
      </c>
      <c r="AK309" s="19">
        <f>+F309+G309+J309+M309+K309+N309+O309+P309+Q309+R309</f>
        <v>5856636</v>
      </c>
      <c r="AL309" s="18">
        <f>+D309+E309+U309+V309+H309+L309+I309+S309+X309+Y309+Z309+AA309+AB309+AC309+AD309+AE309+AF309+AG309</f>
        <v>5856636</v>
      </c>
      <c r="AM309" s="20">
        <f t="shared" si="4"/>
        <v>0</v>
      </c>
      <c r="AN309" s="23"/>
    </row>
    <row r="310" spans="1:40" ht="14.25">
      <c r="A310" s="113">
        <v>4851</v>
      </c>
      <c r="B310" s="13">
        <v>4851</v>
      </c>
      <c r="C310" s="100" t="s">
        <v>321</v>
      </c>
      <c r="D310" s="7">
        <v>3497629</v>
      </c>
      <c r="E310" s="7">
        <v>0</v>
      </c>
      <c r="F310" s="42">
        <f>+D310+E310+H310-J310+L310-M310-N310-O310-P310-Q310-R310+U310+V310+S310+X310+Z310+AF310+AD310+AA310+AG310+AC310</f>
        <v>1514683</v>
      </c>
      <c r="G310" s="42">
        <f>I310-K310+Y310+AB310</f>
        <v>0</v>
      </c>
      <c r="H310" s="7">
        <v>686621</v>
      </c>
      <c r="I310" s="7">
        <v>0</v>
      </c>
      <c r="J310" s="7">
        <v>2257711</v>
      </c>
      <c r="K310" s="7">
        <v>0</v>
      </c>
      <c r="L310" s="7">
        <v>0</v>
      </c>
      <c r="M310" s="7">
        <v>0</v>
      </c>
      <c r="N310" s="7">
        <v>389584</v>
      </c>
      <c r="O310" s="7">
        <v>0</v>
      </c>
      <c r="P310" s="7">
        <v>0</v>
      </c>
      <c r="Q310" s="7">
        <v>0</v>
      </c>
      <c r="R310" s="7">
        <v>22272</v>
      </c>
      <c r="S310" s="7">
        <v>0</v>
      </c>
      <c r="T310" s="41">
        <f>D310+E310</f>
        <v>3497629</v>
      </c>
      <c r="U310" s="7">
        <v>0</v>
      </c>
      <c r="V310" s="7">
        <v>0</v>
      </c>
      <c r="W310" s="7">
        <v>0</v>
      </c>
      <c r="X310" s="7">
        <v>0</v>
      </c>
      <c r="Y310" s="7">
        <v>0</v>
      </c>
      <c r="Z310" s="7">
        <v>0</v>
      </c>
      <c r="AA310" s="7">
        <v>0</v>
      </c>
      <c r="AB310" s="7">
        <v>0</v>
      </c>
      <c r="AC310" s="7">
        <v>0</v>
      </c>
      <c r="AD310" s="7">
        <v>0</v>
      </c>
      <c r="AE310" s="7">
        <v>0</v>
      </c>
      <c r="AF310" s="7">
        <v>0</v>
      </c>
      <c r="AG310" s="7">
        <v>0</v>
      </c>
      <c r="AH310" s="7">
        <v>0</v>
      </c>
      <c r="AI310" s="7">
        <v>0</v>
      </c>
      <c r="AK310" s="19">
        <f>+F310+G310+J310+M310+K310+N310+O310+P310+Q310+R310</f>
        <v>4184250</v>
      </c>
      <c r="AL310" s="18">
        <f>+D310+E310+U310+V310+H310+L310+I310+S310+X310+Y310+Z310+AA310+AB310+AC310+AD310+AE310+AF310+AG310</f>
        <v>4184250</v>
      </c>
      <c r="AM310" s="20">
        <f t="shared" si="4"/>
        <v>0</v>
      </c>
      <c r="AN310" s="23"/>
    </row>
    <row r="311" spans="1:40" ht="14.25">
      <c r="A311" s="113">
        <v>3122</v>
      </c>
      <c r="B311" s="13">
        <v>3122</v>
      </c>
      <c r="C311" s="100" t="s">
        <v>201</v>
      </c>
      <c r="D311" s="7">
        <v>738182</v>
      </c>
      <c r="E311" s="7">
        <v>0</v>
      </c>
      <c r="F311" s="42">
        <f>+D311+E311+H311-J311+L311-M311-N311-O311-P311-Q311-R311+U311+V311+S311+X311+Z311+AF311+AD311+AA311+AG311+AC311</f>
        <v>865045</v>
      </c>
      <c r="G311" s="42">
        <f>I311-K311+Y311+AB311</f>
        <v>0</v>
      </c>
      <c r="H311" s="7">
        <v>393766</v>
      </c>
      <c r="I311" s="7">
        <v>0</v>
      </c>
      <c r="J311" s="7">
        <v>195384</v>
      </c>
      <c r="K311" s="7">
        <v>0</v>
      </c>
      <c r="L311" s="7">
        <v>0</v>
      </c>
      <c r="M311" s="7">
        <v>16448</v>
      </c>
      <c r="N311" s="7">
        <v>41995</v>
      </c>
      <c r="O311" s="7">
        <v>13076</v>
      </c>
      <c r="P311" s="7">
        <v>0</v>
      </c>
      <c r="Q311" s="7">
        <v>0</v>
      </c>
      <c r="R311" s="7">
        <v>0</v>
      </c>
      <c r="S311" s="7">
        <v>0</v>
      </c>
      <c r="T311" s="41">
        <f>D311+E311</f>
        <v>738182</v>
      </c>
      <c r="U311" s="7">
        <v>0</v>
      </c>
      <c r="V311" s="7">
        <v>0</v>
      </c>
      <c r="W311" s="7">
        <v>0</v>
      </c>
      <c r="X311" s="7">
        <v>0</v>
      </c>
      <c r="Y311" s="7">
        <v>0</v>
      </c>
      <c r="Z311" s="7">
        <v>0</v>
      </c>
      <c r="AA311" s="7">
        <v>0</v>
      </c>
      <c r="AB311" s="7">
        <v>0</v>
      </c>
      <c r="AC311" s="7">
        <v>0</v>
      </c>
      <c r="AD311" s="7">
        <v>0</v>
      </c>
      <c r="AE311" s="7">
        <v>0</v>
      </c>
      <c r="AF311" s="7">
        <v>0</v>
      </c>
      <c r="AG311" s="7">
        <v>0</v>
      </c>
      <c r="AH311" s="7">
        <v>0</v>
      </c>
      <c r="AI311" s="7">
        <v>0</v>
      </c>
      <c r="AK311" s="19">
        <f>+F311+G311+J311+M311+K311+N311+O311+P311+Q311+R311</f>
        <v>1131948</v>
      </c>
      <c r="AL311" s="18">
        <f>+D311+E311+U311+V311+H311+L311+I311+S311+X311+Y311+Z311+AA311+AB311+AC311+AD311+AE311+AF311+AG311</f>
        <v>1131948</v>
      </c>
      <c r="AM311" s="20">
        <f t="shared" si="4"/>
        <v>0</v>
      </c>
      <c r="AN311" s="23"/>
    </row>
    <row r="312" spans="1:40" ht="14.25">
      <c r="A312" s="113">
        <v>4865</v>
      </c>
      <c r="B312" s="13">
        <v>4865</v>
      </c>
      <c r="C312" s="100" t="s">
        <v>322</v>
      </c>
      <c r="D312" s="7">
        <v>889362</v>
      </c>
      <c r="E312" s="7">
        <v>0</v>
      </c>
      <c r="F312" s="42">
        <f>+D312+E312+H312-J312+L312-M312-N312-O312-P312-Q312-R312+U312+V312+S312+X312+Z312+AF312+AD312+AA312+AG312+AC312</f>
        <v>614361.03</v>
      </c>
      <c r="G312" s="42">
        <f>I312-K312+Y312+AB312</f>
        <v>0</v>
      </c>
      <c r="H312" s="7">
        <v>300809</v>
      </c>
      <c r="I312" s="7">
        <v>0</v>
      </c>
      <c r="J312" s="7">
        <v>541722</v>
      </c>
      <c r="K312" s="7">
        <v>0</v>
      </c>
      <c r="L312" s="7">
        <v>0</v>
      </c>
      <c r="M312" s="7">
        <v>0</v>
      </c>
      <c r="N312" s="7">
        <v>18090</v>
      </c>
      <c r="O312" s="7">
        <v>8399</v>
      </c>
      <c r="P312" s="7">
        <v>0</v>
      </c>
      <c r="Q312" s="7">
        <v>7598.97</v>
      </c>
      <c r="R312" s="7">
        <v>0</v>
      </c>
      <c r="S312" s="7">
        <v>0</v>
      </c>
      <c r="T312" s="41">
        <f>D312+E312</f>
        <v>889362</v>
      </c>
      <c r="U312" s="7">
        <v>0</v>
      </c>
      <c r="V312" s="7">
        <v>0</v>
      </c>
      <c r="W312" s="7">
        <v>0</v>
      </c>
      <c r="X312" s="7">
        <v>0</v>
      </c>
      <c r="Y312" s="7">
        <v>0</v>
      </c>
      <c r="Z312" s="7">
        <v>0</v>
      </c>
      <c r="AA312" s="7">
        <v>0</v>
      </c>
      <c r="AB312" s="7">
        <v>0</v>
      </c>
      <c r="AC312" s="7">
        <v>0</v>
      </c>
      <c r="AD312" s="7">
        <v>0</v>
      </c>
      <c r="AE312" s="7">
        <v>0</v>
      </c>
      <c r="AF312" s="7">
        <v>0</v>
      </c>
      <c r="AG312" s="7">
        <v>0</v>
      </c>
      <c r="AH312" s="7">
        <v>0</v>
      </c>
      <c r="AI312" s="7">
        <v>0</v>
      </c>
      <c r="AK312" s="19">
        <f>+F312+G312+J312+M312+K312+N312+O312+P312+Q312+R312</f>
        <v>1190171</v>
      </c>
      <c r="AL312" s="18">
        <f>+D312+E312+U312+V312+H312+L312+I312+S312+X312+Y312+Z312+AA312+AB312+AC312+AD312+AE312+AF312+AG312</f>
        <v>1190171</v>
      </c>
      <c r="AM312" s="20">
        <f t="shared" si="4"/>
        <v>0</v>
      </c>
      <c r="AN312" s="23"/>
    </row>
    <row r="313" spans="1:40" ht="14.25">
      <c r="A313" s="113">
        <v>4872</v>
      </c>
      <c r="B313" s="13">
        <v>4872</v>
      </c>
      <c r="C313" s="100" t="s">
        <v>323</v>
      </c>
      <c r="D313" s="7">
        <v>4585586</v>
      </c>
      <c r="E313" s="7">
        <v>0</v>
      </c>
      <c r="F313" s="42">
        <f>+D313+E313+H313-J313+L313-M313-N313-O313-P313-Q313-R313+U313+V313+S313+X313+Z313+AF313+AD313+AA313+AG313+AC313</f>
        <v>6226852.4</v>
      </c>
      <c r="G313" s="42">
        <f>I313-K313+Y313+AB313</f>
        <v>0</v>
      </c>
      <c r="H313" s="7">
        <v>2709791</v>
      </c>
      <c r="I313" s="7">
        <v>0</v>
      </c>
      <c r="J313" s="7">
        <v>947307</v>
      </c>
      <c r="K313" s="7">
        <v>0</v>
      </c>
      <c r="L313" s="7">
        <v>0</v>
      </c>
      <c r="M313" s="7">
        <v>0</v>
      </c>
      <c r="N313" s="7">
        <v>87220</v>
      </c>
      <c r="O313" s="7">
        <v>33997.6</v>
      </c>
      <c r="P313" s="7">
        <v>0</v>
      </c>
      <c r="Q313" s="7">
        <v>0</v>
      </c>
      <c r="R313" s="7">
        <v>0</v>
      </c>
      <c r="S313" s="7">
        <v>0</v>
      </c>
      <c r="T313" s="41">
        <f>D313+E313</f>
        <v>4585586</v>
      </c>
      <c r="U313" s="7">
        <v>0</v>
      </c>
      <c r="V313" s="7">
        <v>0</v>
      </c>
      <c r="W313" s="7">
        <v>0</v>
      </c>
      <c r="X313" s="7">
        <v>0</v>
      </c>
      <c r="Y313" s="7">
        <v>0</v>
      </c>
      <c r="Z313" s="7">
        <v>0</v>
      </c>
      <c r="AA313" s="7">
        <v>0</v>
      </c>
      <c r="AB313" s="7">
        <v>0</v>
      </c>
      <c r="AC313" s="7">
        <v>0</v>
      </c>
      <c r="AD313" s="7">
        <v>0</v>
      </c>
      <c r="AE313" s="7">
        <v>0</v>
      </c>
      <c r="AF313" s="7">
        <v>0</v>
      </c>
      <c r="AG313" s="7">
        <v>0</v>
      </c>
      <c r="AH313" s="7">
        <v>0</v>
      </c>
      <c r="AI313" s="7">
        <v>0</v>
      </c>
      <c r="AK313" s="19">
        <f>+F313+G313+J313+M313+K313+N313+O313+P313+Q313+R313</f>
        <v>7295377</v>
      </c>
      <c r="AL313" s="18">
        <f>+D313+E313+U313+V313+H313+L313+I313+S313+X313+Y313+Z313+AA313+AB313+AC313+AD313+AE313+AF313+AG313</f>
        <v>7295377</v>
      </c>
      <c r="AM313" s="20">
        <f t="shared" si="4"/>
        <v>0</v>
      </c>
      <c r="AN313" s="23"/>
    </row>
    <row r="314" spans="1:40" ht="14.25">
      <c r="A314" s="113">
        <v>4893</v>
      </c>
      <c r="B314" s="13">
        <v>4893</v>
      </c>
      <c r="C314" s="100" t="s">
        <v>324</v>
      </c>
      <c r="D314" s="7">
        <v>7278740</v>
      </c>
      <c r="E314" s="7">
        <v>0</v>
      </c>
      <c r="F314" s="42">
        <f>+D314+E314+H314-J314+L314-M314-N314-O314-P314-Q314-R314+U314+V314+S314+X314+Z314+AF314+AD314+AA314+AG314+AC314</f>
        <v>7446958.03</v>
      </c>
      <c r="G314" s="42">
        <f>I314-K314+Y314+AB314</f>
        <v>0</v>
      </c>
      <c r="H314" s="7">
        <v>1608862</v>
      </c>
      <c r="I314" s="7">
        <v>0</v>
      </c>
      <c r="J314" s="7">
        <v>1433045</v>
      </c>
      <c r="K314" s="7">
        <v>0</v>
      </c>
      <c r="L314" s="7">
        <v>0</v>
      </c>
      <c r="M314" s="7">
        <v>0</v>
      </c>
      <c r="N314" s="7">
        <v>0</v>
      </c>
      <c r="O314" s="7">
        <v>0</v>
      </c>
      <c r="P314" s="7">
        <v>0</v>
      </c>
      <c r="Q314" s="7">
        <v>7598.97</v>
      </c>
      <c r="R314" s="7">
        <v>0</v>
      </c>
      <c r="S314" s="7">
        <v>0</v>
      </c>
      <c r="T314" s="41">
        <f>D314+E314</f>
        <v>7278740</v>
      </c>
      <c r="U314" s="7">
        <v>0</v>
      </c>
      <c r="V314" s="7">
        <v>0</v>
      </c>
      <c r="W314" s="7">
        <v>0</v>
      </c>
      <c r="X314" s="7">
        <v>0</v>
      </c>
      <c r="Y314" s="7">
        <v>0</v>
      </c>
      <c r="Z314" s="7">
        <v>0</v>
      </c>
      <c r="AA314" s="7">
        <v>0</v>
      </c>
      <c r="AB314" s="7">
        <v>0</v>
      </c>
      <c r="AC314" s="7">
        <v>0</v>
      </c>
      <c r="AD314" s="7">
        <v>0</v>
      </c>
      <c r="AE314" s="7">
        <v>0</v>
      </c>
      <c r="AF314" s="7">
        <v>0</v>
      </c>
      <c r="AG314" s="7">
        <v>0</v>
      </c>
      <c r="AH314" s="7">
        <v>0</v>
      </c>
      <c r="AI314" s="7">
        <v>0</v>
      </c>
      <c r="AK314" s="19">
        <f>+F314+G314+J314+M314+K314+N314+O314+P314+Q314+R314</f>
        <v>8887602.000000002</v>
      </c>
      <c r="AL314" s="18">
        <f>+D314+E314+U314+V314+H314+L314+I314+S314+X314+Y314+Z314+AA314+AB314+AC314+AD314+AE314+AF314+AG314</f>
        <v>8887602</v>
      </c>
      <c r="AM314" s="20">
        <f t="shared" si="4"/>
        <v>0</v>
      </c>
      <c r="AN314" s="23"/>
    </row>
    <row r="315" spans="1:40" ht="14.25">
      <c r="A315" s="113">
        <v>4904</v>
      </c>
      <c r="B315" s="13">
        <v>4904</v>
      </c>
      <c r="C315" s="100" t="s">
        <v>325</v>
      </c>
      <c r="D315" s="7">
        <v>1620387</v>
      </c>
      <c r="E315" s="7">
        <v>0</v>
      </c>
      <c r="F315" s="42">
        <f>+D315+E315+H315-J315+L315-M315-N315-O315-P315-Q315-R315+U315+V315+S315+X315+Z315+AF315+AD315+AA315+AG315+AC315</f>
        <v>1403855</v>
      </c>
      <c r="G315" s="42">
        <f>I315-K315+Y315+AB315</f>
        <v>0</v>
      </c>
      <c r="H315" s="7">
        <v>340128</v>
      </c>
      <c r="I315" s="7">
        <v>0</v>
      </c>
      <c r="J315" s="7">
        <v>556660</v>
      </c>
      <c r="K315" s="7">
        <v>0</v>
      </c>
      <c r="L315" s="7">
        <v>0</v>
      </c>
      <c r="M315" s="7">
        <v>0</v>
      </c>
      <c r="N315" s="7">
        <v>0</v>
      </c>
      <c r="O315" s="7">
        <v>0</v>
      </c>
      <c r="P315" s="7">
        <v>0</v>
      </c>
      <c r="Q315" s="7">
        <v>0</v>
      </c>
      <c r="R315" s="7">
        <v>0</v>
      </c>
      <c r="S315" s="7">
        <v>0</v>
      </c>
      <c r="T315" s="41">
        <f>D315+E315</f>
        <v>1620387</v>
      </c>
      <c r="U315" s="7">
        <v>0</v>
      </c>
      <c r="V315" s="7">
        <v>0</v>
      </c>
      <c r="W315" s="7">
        <v>0</v>
      </c>
      <c r="X315" s="7">
        <v>0</v>
      </c>
      <c r="Y315" s="7">
        <v>0</v>
      </c>
      <c r="Z315" s="7">
        <v>0</v>
      </c>
      <c r="AA315" s="7">
        <v>0</v>
      </c>
      <c r="AB315" s="7">
        <v>0</v>
      </c>
      <c r="AC315" s="7">
        <v>0</v>
      </c>
      <c r="AD315" s="7">
        <v>0</v>
      </c>
      <c r="AE315" s="7">
        <v>0</v>
      </c>
      <c r="AF315" s="7">
        <v>0</v>
      </c>
      <c r="AG315" s="7">
        <v>0</v>
      </c>
      <c r="AH315" s="7">
        <v>0</v>
      </c>
      <c r="AI315" s="7">
        <v>0</v>
      </c>
      <c r="AK315" s="19">
        <f>+F315+G315+J315+M315+K315+N315+O315+P315+Q315+R315</f>
        <v>1960515</v>
      </c>
      <c r="AL315" s="18">
        <f>+D315+E315+U315+V315+H315+L315+I315+S315+X315+Y315+Z315+AA315+AB315+AC315+AD315+AE315+AF315+AG315</f>
        <v>1960515</v>
      </c>
      <c r="AM315" s="20">
        <f t="shared" si="4"/>
        <v>0</v>
      </c>
      <c r="AN315" s="23"/>
    </row>
    <row r="316" spans="1:40" ht="14.25">
      <c r="A316" s="113">
        <v>5523</v>
      </c>
      <c r="B316" s="13">
        <v>5523</v>
      </c>
      <c r="C316" s="100" t="s">
        <v>355</v>
      </c>
      <c r="D316" s="7">
        <v>1892044</v>
      </c>
      <c r="E316" s="7">
        <v>0</v>
      </c>
      <c r="F316" s="42">
        <f>+D316+E316+H316-J316+L316-M316-N316-O316-P316-Q316-R316+U316+V316+S316+X316+Z316+AF316+AD316+AA316+AG316+AC316</f>
        <v>1153912</v>
      </c>
      <c r="G316" s="42">
        <f>I316-K316+Y316+AB316</f>
        <v>0</v>
      </c>
      <c r="H316" s="7">
        <v>556102</v>
      </c>
      <c r="I316" s="7">
        <v>0</v>
      </c>
      <c r="J316" s="7">
        <v>1242548</v>
      </c>
      <c r="K316" s="7">
        <v>0</v>
      </c>
      <c r="L316" s="7">
        <v>0</v>
      </c>
      <c r="M316" s="7">
        <v>0</v>
      </c>
      <c r="N316" s="7">
        <v>51686</v>
      </c>
      <c r="O316" s="7">
        <v>0</v>
      </c>
      <c r="P316" s="7">
        <v>0</v>
      </c>
      <c r="Q316" s="7">
        <v>0</v>
      </c>
      <c r="R316" s="7">
        <v>0</v>
      </c>
      <c r="S316" s="7">
        <v>0</v>
      </c>
      <c r="T316" s="41">
        <f>D316+E316</f>
        <v>1892044</v>
      </c>
      <c r="U316" s="7">
        <v>0</v>
      </c>
      <c r="V316" s="7">
        <v>0</v>
      </c>
      <c r="W316" s="7">
        <v>0</v>
      </c>
      <c r="X316" s="7">
        <v>0</v>
      </c>
      <c r="Y316" s="7">
        <v>0</v>
      </c>
      <c r="Z316" s="7">
        <v>0</v>
      </c>
      <c r="AA316" s="7">
        <v>0</v>
      </c>
      <c r="AB316" s="7">
        <v>0</v>
      </c>
      <c r="AC316" s="7">
        <v>0</v>
      </c>
      <c r="AD316" s="7">
        <v>0</v>
      </c>
      <c r="AE316" s="7">
        <v>0</v>
      </c>
      <c r="AF316" s="7">
        <v>0</v>
      </c>
      <c r="AG316" s="7">
        <v>0</v>
      </c>
      <c r="AH316" s="7">
        <v>0</v>
      </c>
      <c r="AI316" s="7">
        <v>0</v>
      </c>
      <c r="AK316" s="19">
        <f>+F316+G316+J316+M316+K316+N316+O316+P316+Q316+R316</f>
        <v>2448146</v>
      </c>
      <c r="AL316" s="18">
        <f>+D316+E316+U316+V316+H316+L316+I316+S316+X316+Y316+Z316+AA316+AB316+AC316+AD316+AE316+AF316+AG316</f>
        <v>2448146</v>
      </c>
      <c r="AM316" s="20">
        <f t="shared" si="4"/>
        <v>0</v>
      </c>
      <c r="AN316" s="23"/>
    </row>
    <row r="317" spans="1:40" ht="14.25">
      <c r="A317" s="113">
        <v>3850</v>
      </c>
      <c r="B317" s="13">
        <v>3850</v>
      </c>
      <c r="C317" s="100" t="s">
        <v>251</v>
      </c>
      <c r="D317" s="7">
        <v>1851506</v>
      </c>
      <c r="E317" s="7">
        <v>0</v>
      </c>
      <c r="F317" s="42">
        <f>+D317+E317+H317-J317+L317-M317-N317-O317-P317-Q317-R317+U317+V317+S317+X317+Z317+AF317+AD317+AA317+AG317+AC317</f>
        <v>1408440</v>
      </c>
      <c r="G317" s="42">
        <f>I317-K317+Y317+AB317</f>
        <v>0</v>
      </c>
      <c r="H317" s="7">
        <v>276008</v>
      </c>
      <c r="I317" s="7">
        <v>0</v>
      </c>
      <c r="J317" s="7">
        <v>702276</v>
      </c>
      <c r="K317" s="7">
        <v>0</v>
      </c>
      <c r="L317" s="7">
        <v>0</v>
      </c>
      <c r="M317" s="7">
        <v>0</v>
      </c>
      <c r="N317" s="7">
        <v>16798</v>
      </c>
      <c r="O317" s="7">
        <v>0</v>
      </c>
      <c r="P317" s="7">
        <v>0</v>
      </c>
      <c r="Q317" s="7">
        <v>0</v>
      </c>
      <c r="R317" s="7">
        <v>0</v>
      </c>
      <c r="S317" s="7">
        <v>0</v>
      </c>
      <c r="T317" s="41">
        <f>D317+E317</f>
        <v>1851506</v>
      </c>
      <c r="U317" s="7">
        <v>0</v>
      </c>
      <c r="V317" s="7">
        <v>0</v>
      </c>
      <c r="W317" s="7">
        <v>0</v>
      </c>
      <c r="X317" s="7">
        <v>0</v>
      </c>
      <c r="Y317" s="7">
        <v>0</v>
      </c>
      <c r="Z317" s="7">
        <v>0</v>
      </c>
      <c r="AA317" s="7">
        <v>0</v>
      </c>
      <c r="AB317" s="7">
        <v>0</v>
      </c>
      <c r="AC317" s="7">
        <v>0</v>
      </c>
      <c r="AD317" s="7">
        <v>0</v>
      </c>
      <c r="AE317" s="7">
        <v>0</v>
      </c>
      <c r="AF317" s="7">
        <v>0</v>
      </c>
      <c r="AG317" s="7">
        <v>0</v>
      </c>
      <c r="AH317" s="7">
        <v>0</v>
      </c>
      <c r="AI317" s="7">
        <v>0</v>
      </c>
      <c r="AK317" s="19">
        <f>+F317+G317+J317+M317+K317+N317+O317+P317+Q317+R317</f>
        <v>2127514</v>
      </c>
      <c r="AL317" s="18">
        <f>+D317+E317+U317+V317+H317+L317+I317+S317+X317+Y317+Z317+AA317+AB317+AC317+AD317+AE317+AF317+AG317</f>
        <v>2127514</v>
      </c>
      <c r="AM317" s="20">
        <f t="shared" si="4"/>
        <v>0</v>
      </c>
      <c r="AN317" s="23"/>
    </row>
    <row r="318" spans="1:40" ht="14.25">
      <c r="A318" s="113">
        <v>4956</v>
      </c>
      <c r="B318" s="13">
        <v>4956</v>
      </c>
      <c r="C318" s="100" t="s">
        <v>326</v>
      </c>
      <c r="D318" s="7">
        <v>2257963</v>
      </c>
      <c r="E318" s="7">
        <v>0</v>
      </c>
      <c r="F318" s="42">
        <f>+D318+E318+H318-J318+L318-M318-N318-O318-P318-Q318-R318+U318+V318+S318+X318+Z318+AF318+AD318+AA318+AG318+AC318</f>
        <v>3015169.8299999996</v>
      </c>
      <c r="G318" s="42">
        <f>I318-K318+Y318+AB318</f>
        <v>-42858</v>
      </c>
      <c r="H318" s="7">
        <v>1600444</v>
      </c>
      <c r="I318" s="7">
        <v>0</v>
      </c>
      <c r="J318" s="7">
        <v>678639</v>
      </c>
      <c r="K318" s="7">
        <v>42858</v>
      </c>
      <c r="L318" s="7">
        <v>0</v>
      </c>
      <c r="M318" s="7">
        <v>0</v>
      </c>
      <c r="N318" s="7">
        <v>76883</v>
      </c>
      <c r="O318" s="7">
        <v>80116.2</v>
      </c>
      <c r="P318" s="7">
        <v>0</v>
      </c>
      <c r="Q318" s="7">
        <v>7598.97</v>
      </c>
      <c r="R318" s="7">
        <v>0</v>
      </c>
      <c r="S318" s="7">
        <v>0</v>
      </c>
      <c r="T318" s="41">
        <f>D318+E318</f>
        <v>2257963</v>
      </c>
      <c r="U318" s="7">
        <v>0</v>
      </c>
      <c r="V318" s="7">
        <v>0</v>
      </c>
      <c r="W318" s="7">
        <v>0</v>
      </c>
      <c r="X318" s="7">
        <v>0</v>
      </c>
      <c r="Y318" s="7">
        <v>0</v>
      </c>
      <c r="Z318" s="7">
        <v>0</v>
      </c>
      <c r="AA318" s="7">
        <v>0</v>
      </c>
      <c r="AB318" s="7">
        <v>0</v>
      </c>
      <c r="AC318" s="7">
        <v>0</v>
      </c>
      <c r="AD318" s="7">
        <v>0</v>
      </c>
      <c r="AE318" s="7">
        <v>0</v>
      </c>
      <c r="AF318" s="7">
        <v>0</v>
      </c>
      <c r="AG318" s="7">
        <v>0</v>
      </c>
      <c r="AH318" s="7">
        <v>0</v>
      </c>
      <c r="AI318" s="7">
        <v>0</v>
      </c>
      <c r="AK318" s="19">
        <f>+F318+G318+J318+M318+K318+N318+O318+P318+Q318+R318</f>
        <v>3858407</v>
      </c>
      <c r="AL318" s="18">
        <f>+D318+E318+U318+V318+H318+L318+I318+S318+X318+Y318+Z318+AA318+AB318+AC318+AD318+AE318+AF318+AG318</f>
        <v>3858407</v>
      </c>
      <c r="AM318" s="20">
        <f t="shared" si="4"/>
        <v>0</v>
      </c>
      <c r="AN318" s="23"/>
    </row>
    <row r="319" spans="1:40" ht="14.25">
      <c r="A319" s="113">
        <v>4963</v>
      </c>
      <c r="B319" s="13">
        <v>4963</v>
      </c>
      <c r="C319" s="100" t="s">
        <v>327</v>
      </c>
      <c r="D319" s="7">
        <v>1125624</v>
      </c>
      <c r="E319" s="7">
        <v>0</v>
      </c>
      <c r="F319" s="42">
        <f>+D319+E319+H319-J319+L319-M319-N319-O319-P319-Q319-R319+U319+V319+S319+X319+Z319+AF319+AD319+AA319+AG319+AC319</f>
        <v>764326</v>
      </c>
      <c r="G319" s="42">
        <f>I319-K319+Y319+AB319</f>
        <v>0</v>
      </c>
      <c r="H319" s="7">
        <v>515991</v>
      </c>
      <c r="I319" s="7">
        <v>0</v>
      </c>
      <c r="J319" s="7">
        <v>707831</v>
      </c>
      <c r="K319" s="7">
        <v>0</v>
      </c>
      <c r="L319" s="7">
        <v>0</v>
      </c>
      <c r="M319" s="7">
        <v>0</v>
      </c>
      <c r="N319" s="7">
        <v>135676</v>
      </c>
      <c r="O319" s="7">
        <v>13076</v>
      </c>
      <c r="P319" s="7">
        <v>9264</v>
      </c>
      <c r="Q319" s="7">
        <v>0</v>
      </c>
      <c r="R319" s="7">
        <v>11442</v>
      </c>
      <c r="S319" s="7">
        <v>0</v>
      </c>
      <c r="T319" s="41">
        <f>D319+E319</f>
        <v>1125624</v>
      </c>
      <c r="U319" s="7">
        <v>0</v>
      </c>
      <c r="V319" s="7">
        <v>0</v>
      </c>
      <c r="W319" s="7">
        <v>0</v>
      </c>
      <c r="X319" s="7">
        <v>0</v>
      </c>
      <c r="Y319" s="7">
        <v>0</v>
      </c>
      <c r="Z319" s="7">
        <v>0</v>
      </c>
      <c r="AA319" s="7">
        <v>0</v>
      </c>
      <c r="AB319" s="7">
        <v>0</v>
      </c>
      <c r="AC319" s="7">
        <v>0</v>
      </c>
      <c r="AD319" s="7">
        <v>0</v>
      </c>
      <c r="AE319" s="7">
        <v>0</v>
      </c>
      <c r="AF319" s="7">
        <v>0</v>
      </c>
      <c r="AG319" s="7">
        <v>0</v>
      </c>
      <c r="AH319" s="7">
        <v>0</v>
      </c>
      <c r="AI319" s="7">
        <v>0</v>
      </c>
      <c r="AK319" s="19">
        <f>+F319+G319+J319+M319+K319+N319+O319+P319+Q319+R319</f>
        <v>1641615</v>
      </c>
      <c r="AL319" s="18">
        <f>+D319+E319+U319+V319+H319+L319+I319+S319+X319+Y319+Z319+AA319+AB319+AC319+AD319+AE319+AF319+AG319</f>
        <v>1641615</v>
      </c>
      <c r="AM319" s="20">
        <f t="shared" si="4"/>
        <v>0</v>
      </c>
      <c r="AN319" s="23"/>
    </row>
    <row r="320" spans="1:40" ht="14.25">
      <c r="A320" s="113">
        <v>1673</v>
      </c>
      <c r="B320" s="13">
        <v>1673</v>
      </c>
      <c r="C320" s="100" t="s">
        <v>114</v>
      </c>
      <c r="D320" s="7">
        <v>1550263</v>
      </c>
      <c r="E320" s="7">
        <v>0</v>
      </c>
      <c r="F320" s="42">
        <f>+D320+E320+H320-J320+L320-M320-N320-O320-P320-Q320-R320+U320+V320+S320+X320+Z320+AF320+AD320+AA320+AG320+AC320</f>
        <v>1184520.06</v>
      </c>
      <c r="G320" s="42">
        <f>I320-K320+Y320+AB320</f>
        <v>0</v>
      </c>
      <c r="H320" s="7">
        <v>345361</v>
      </c>
      <c r="I320" s="7">
        <v>0</v>
      </c>
      <c r="J320" s="7">
        <v>670709</v>
      </c>
      <c r="K320" s="7">
        <v>0</v>
      </c>
      <c r="L320" s="7">
        <v>0</v>
      </c>
      <c r="M320" s="7">
        <v>0</v>
      </c>
      <c r="N320" s="7">
        <v>25197</v>
      </c>
      <c r="O320" s="7">
        <v>0</v>
      </c>
      <c r="P320" s="7">
        <v>0</v>
      </c>
      <c r="Q320" s="7">
        <v>15197.94</v>
      </c>
      <c r="R320" s="7">
        <v>0</v>
      </c>
      <c r="S320" s="7">
        <v>0</v>
      </c>
      <c r="T320" s="41">
        <f>D320+E320</f>
        <v>1550263</v>
      </c>
      <c r="U320" s="7">
        <v>0</v>
      </c>
      <c r="V320" s="7">
        <v>0</v>
      </c>
      <c r="W320" s="7">
        <v>0</v>
      </c>
      <c r="X320" s="7">
        <v>0</v>
      </c>
      <c r="Y320" s="7">
        <v>0</v>
      </c>
      <c r="Z320" s="7">
        <v>0</v>
      </c>
      <c r="AA320" s="7">
        <v>0</v>
      </c>
      <c r="AB320" s="7">
        <v>0</v>
      </c>
      <c r="AC320" s="7">
        <v>0</v>
      </c>
      <c r="AD320" s="7">
        <v>0</v>
      </c>
      <c r="AE320" s="7">
        <v>0</v>
      </c>
      <c r="AF320" s="7">
        <v>0</v>
      </c>
      <c r="AG320" s="7">
        <v>0</v>
      </c>
      <c r="AH320" s="7">
        <v>0</v>
      </c>
      <c r="AI320" s="7">
        <v>0</v>
      </c>
      <c r="AK320" s="19">
        <f>+F320+G320+J320+M320+K320+N320+O320+P320+Q320+R320</f>
        <v>1895624</v>
      </c>
      <c r="AL320" s="18">
        <f>+D320+E320+U320+V320+H320+L320+I320+S320+X320+Y320+Z320+AA320+AB320+AC320+AD320+AE320+AF320+AG320</f>
        <v>1895624</v>
      </c>
      <c r="AM320" s="20">
        <f t="shared" si="4"/>
        <v>0</v>
      </c>
      <c r="AN320" s="23"/>
    </row>
    <row r="321" spans="1:40" ht="14.25">
      <c r="A321" s="113">
        <v>2422</v>
      </c>
      <c r="B321" s="13">
        <v>2422</v>
      </c>
      <c r="C321" s="100" t="s">
        <v>155</v>
      </c>
      <c r="D321" s="7">
        <v>4742151</v>
      </c>
      <c r="E321" s="7">
        <v>0</v>
      </c>
      <c r="F321" s="42">
        <f>+D321+E321+H321-J321+L321-M321-N321-O321-P321-Q321-R321+U321+V321+S321+X321+Z321+AF321+AD321+AA321+AG321+AC321</f>
        <v>6759146.6899999995</v>
      </c>
      <c r="G321" s="42">
        <f>I321-K321+Y321+AB321</f>
        <v>-21703</v>
      </c>
      <c r="H321" s="7">
        <v>3171098</v>
      </c>
      <c r="I321" s="7">
        <v>0</v>
      </c>
      <c r="J321" s="7">
        <v>1124228.31</v>
      </c>
      <c r="K321" s="7">
        <v>21703</v>
      </c>
      <c r="L321" s="7">
        <v>0</v>
      </c>
      <c r="M321" s="7">
        <v>13076</v>
      </c>
      <c r="N321" s="7">
        <v>16798</v>
      </c>
      <c r="O321" s="7">
        <v>0</v>
      </c>
      <c r="P321" s="7">
        <v>0</v>
      </c>
      <c r="Q321" s="7">
        <v>0</v>
      </c>
      <c r="R321" s="7">
        <v>0</v>
      </c>
      <c r="S321" s="7">
        <v>0</v>
      </c>
      <c r="T321" s="41">
        <f>D321+E321</f>
        <v>4742151</v>
      </c>
      <c r="U321" s="7">
        <v>0</v>
      </c>
      <c r="V321" s="7">
        <v>0</v>
      </c>
      <c r="W321" s="7">
        <v>0</v>
      </c>
      <c r="X321" s="7">
        <v>0</v>
      </c>
      <c r="Y321" s="7">
        <v>0</v>
      </c>
      <c r="Z321" s="7">
        <v>0</v>
      </c>
      <c r="AA321" s="7">
        <v>0</v>
      </c>
      <c r="AB321" s="7">
        <v>0</v>
      </c>
      <c r="AC321" s="7">
        <v>0</v>
      </c>
      <c r="AD321" s="7">
        <v>0</v>
      </c>
      <c r="AE321" s="7">
        <v>0</v>
      </c>
      <c r="AF321" s="7">
        <v>0</v>
      </c>
      <c r="AG321" s="7">
        <v>0</v>
      </c>
      <c r="AH321" s="7">
        <v>0</v>
      </c>
      <c r="AI321" s="7">
        <v>45.69</v>
      </c>
      <c r="AK321" s="19">
        <f>+F321+G321+J321+M321+K321+N321+O321+P321+Q321+R321</f>
        <v>7913249</v>
      </c>
      <c r="AL321" s="18">
        <f>+D321+E321+U321+V321+H321+L321+I321+S321+X321+Y321+Z321+AA321+AB321+AC321+AD321+AE321+AF321+AG321</f>
        <v>7913249</v>
      </c>
      <c r="AM321" s="20">
        <f t="shared" si="4"/>
        <v>0</v>
      </c>
      <c r="AN321" s="23"/>
    </row>
    <row r="322" spans="1:40" ht="14.25">
      <c r="A322" s="113">
        <v>5019</v>
      </c>
      <c r="B322" s="13">
        <v>5019</v>
      </c>
      <c r="C322" s="100" t="s">
        <v>329</v>
      </c>
      <c r="D322" s="7">
        <v>2204642</v>
      </c>
      <c r="E322" s="7">
        <v>0</v>
      </c>
      <c r="F322" s="42">
        <f>+D322+E322+H322-J322+L322-M322-N322-O322-P322-Q322-R322+U322+V322+S322+X322+Z322+AF322+AD322+AA322+AG322+AC322</f>
        <v>1836998.5</v>
      </c>
      <c r="G322" s="42">
        <f>I322-K322+Y322+AB322</f>
        <v>0</v>
      </c>
      <c r="H322" s="7">
        <v>1319017</v>
      </c>
      <c r="I322" s="7">
        <v>0</v>
      </c>
      <c r="J322" s="7">
        <v>1502206</v>
      </c>
      <c r="K322" s="7">
        <v>0</v>
      </c>
      <c r="L322" s="7">
        <v>0</v>
      </c>
      <c r="M322" s="7">
        <v>0</v>
      </c>
      <c r="N322" s="7">
        <v>184454.5</v>
      </c>
      <c r="O322" s="7">
        <v>0</v>
      </c>
      <c r="P322" s="7">
        <v>0</v>
      </c>
      <c r="Q322" s="7">
        <v>0</v>
      </c>
      <c r="R322" s="7">
        <v>0</v>
      </c>
      <c r="S322" s="7">
        <v>0</v>
      </c>
      <c r="T322" s="41">
        <f>D322+E322</f>
        <v>2204642</v>
      </c>
      <c r="U322" s="7">
        <v>0</v>
      </c>
      <c r="V322" s="7">
        <v>0</v>
      </c>
      <c r="W322" s="7">
        <v>0</v>
      </c>
      <c r="X322" s="7">
        <v>0</v>
      </c>
      <c r="Y322" s="7">
        <v>0</v>
      </c>
      <c r="Z322" s="7">
        <v>0</v>
      </c>
      <c r="AA322" s="7">
        <v>0</v>
      </c>
      <c r="AB322" s="7">
        <v>0</v>
      </c>
      <c r="AC322" s="7">
        <v>0</v>
      </c>
      <c r="AD322" s="7">
        <v>0</v>
      </c>
      <c r="AE322" s="7">
        <v>0</v>
      </c>
      <c r="AF322" s="7">
        <v>0</v>
      </c>
      <c r="AG322" s="7">
        <v>0</v>
      </c>
      <c r="AH322" s="7">
        <v>0</v>
      </c>
      <c r="AI322" s="7">
        <v>0</v>
      </c>
      <c r="AK322" s="19">
        <f>+F322+G322+J322+M322+K322+N322+O322+P322+Q322+R322</f>
        <v>3523659</v>
      </c>
      <c r="AL322" s="18">
        <f>+D322+E322+U322+V322+H322+L322+I322+S322+X322+Y322+Z322+AA322+AB322+AC322+AD322+AE322+AF322+AG322</f>
        <v>3523659</v>
      </c>
      <c r="AM322" s="20">
        <f aca="true" t="shared" si="5" ref="AM322:AM385">AK322-AL322</f>
        <v>0</v>
      </c>
      <c r="AN322" s="23"/>
    </row>
    <row r="323" spans="1:40" ht="14.25">
      <c r="A323" s="113">
        <v>5026</v>
      </c>
      <c r="B323" s="13">
        <v>5026</v>
      </c>
      <c r="C323" s="100" t="s">
        <v>330</v>
      </c>
      <c r="D323" s="7">
        <v>1500763</v>
      </c>
      <c r="E323" s="7">
        <v>0</v>
      </c>
      <c r="F323" s="42">
        <f>+D323+E323+H323-J323+L323-M323-N323-O323-P323-Q323-R323+U323+V323+S323+X323+Z323+AF323+AD323+AA323+AG323+AC323</f>
        <v>3790848.5</v>
      </c>
      <c r="G323" s="42">
        <f>I323-K323+Y323+AB323</f>
        <v>0</v>
      </c>
      <c r="H323" s="7">
        <v>4094071</v>
      </c>
      <c r="I323" s="7">
        <v>0</v>
      </c>
      <c r="J323" s="7">
        <v>1423450</v>
      </c>
      <c r="K323" s="7">
        <v>0</v>
      </c>
      <c r="L323" s="7">
        <v>13076</v>
      </c>
      <c r="M323" s="7">
        <v>0</v>
      </c>
      <c r="N323" s="7">
        <v>380535.5</v>
      </c>
      <c r="O323" s="7">
        <v>13076</v>
      </c>
      <c r="P323" s="7">
        <v>0</v>
      </c>
      <c r="Q323" s="7">
        <v>0</v>
      </c>
      <c r="R323" s="7">
        <v>0</v>
      </c>
      <c r="S323" s="7">
        <v>0</v>
      </c>
      <c r="T323" s="41">
        <f>D323+E323</f>
        <v>1500763</v>
      </c>
      <c r="U323" s="7">
        <v>0</v>
      </c>
      <c r="V323" s="7">
        <v>0</v>
      </c>
      <c r="W323" s="7">
        <v>0</v>
      </c>
      <c r="X323" s="7">
        <v>0</v>
      </c>
      <c r="Y323" s="7">
        <v>0</v>
      </c>
      <c r="Z323" s="7">
        <v>0</v>
      </c>
      <c r="AA323" s="7">
        <v>0</v>
      </c>
      <c r="AB323" s="7">
        <v>0</v>
      </c>
      <c r="AC323" s="7">
        <v>0</v>
      </c>
      <c r="AD323" s="7">
        <v>0</v>
      </c>
      <c r="AE323" s="7">
        <v>0</v>
      </c>
      <c r="AF323" s="7">
        <v>0</v>
      </c>
      <c r="AG323" s="7">
        <v>0</v>
      </c>
      <c r="AH323" s="7">
        <v>0</v>
      </c>
      <c r="AI323" s="7">
        <v>0</v>
      </c>
      <c r="AK323" s="19">
        <f>+F323+G323+J323+M323+K323+N323+O323+P323+Q323+R323</f>
        <v>5607910</v>
      </c>
      <c r="AL323" s="18">
        <f>+D323+E323+U323+V323+H323+L323+I323+S323+X323+Y323+Z323+AA323+AB323+AC323+AD323+AE323+AF323+AG323</f>
        <v>5607910</v>
      </c>
      <c r="AM323" s="20">
        <f t="shared" si="5"/>
        <v>0</v>
      </c>
      <c r="AN323" s="23"/>
    </row>
    <row r="324" spans="1:40" ht="14.25">
      <c r="A324" s="113">
        <v>5068</v>
      </c>
      <c r="B324" s="13">
        <v>5068</v>
      </c>
      <c r="C324" s="100" t="s">
        <v>332</v>
      </c>
      <c r="D324" s="7">
        <v>2596895</v>
      </c>
      <c r="E324" s="7">
        <v>0</v>
      </c>
      <c r="F324" s="42">
        <f>+D324+E324+H324-J324+L324-M324-N324-O324-P324-Q324-R324+U324+V324+S324+X324+Z324+AF324+AD324+AA324+AG324+AC324</f>
        <v>1706980.35</v>
      </c>
      <c r="G324" s="42">
        <f>I324-K324+Y324+AB324</f>
        <v>0</v>
      </c>
      <c r="H324" s="7">
        <v>824933</v>
      </c>
      <c r="I324" s="7">
        <v>0</v>
      </c>
      <c r="J324" s="7">
        <v>1620467</v>
      </c>
      <c r="K324" s="7">
        <v>0</v>
      </c>
      <c r="L324" s="7">
        <v>0</v>
      </c>
      <c r="M324" s="7">
        <v>0</v>
      </c>
      <c r="N324" s="7">
        <v>67192</v>
      </c>
      <c r="O324" s="7">
        <v>7188.65</v>
      </c>
      <c r="P324" s="7">
        <v>0</v>
      </c>
      <c r="Q324" s="7">
        <v>0</v>
      </c>
      <c r="R324" s="7">
        <v>20000</v>
      </c>
      <c r="S324" s="7">
        <v>0</v>
      </c>
      <c r="T324" s="41">
        <f>D324+E324</f>
        <v>2596895</v>
      </c>
      <c r="U324" s="7">
        <v>0</v>
      </c>
      <c r="V324" s="7">
        <v>0</v>
      </c>
      <c r="W324" s="7">
        <v>0</v>
      </c>
      <c r="X324" s="7">
        <v>0</v>
      </c>
      <c r="Y324" s="7">
        <v>0</v>
      </c>
      <c r="Z324" s="7">
        <v>0</v>
      </c>
      <c r="AA324" s="7">
        <v>0</v>
      </c>
      <c r="AB324" s="7">
        <v>0</v>
      </c>
      <c r="AC324" s="7">
        <v>0</v>
      </c>
      <c r="AD324" s="7">
        <v>0</v>
      </c>
      <c r="AE324" s="7">
        <v>0</v>
      </c>
      <c r="AF324" s="7">
        <v>0</v>
      </c>
      <c r="AG324" s="7">
        <v>0</v>
      </c>
      <c r="AH324" s="7">
        <v>0</v>
      </c>
      <c r="AI324" s="7">
        <v>0</v>
      </c>
      <c r="AK324" s="19">
        <f>+F324+G324+J324+M324+K324+N324+O324+P324+Q324+R324</f>
        <v>3421828</v>
      </c>
      <c r="AL324" s="18">
        <f>+D324+E324+U324+V324+H324+L324+I324+S324+X324+Y324+Z324+AA324+AB324+AC324+AD324+AE324+AF324+AG324</f>
        <v>3421828</v>
      </c>
      <c r="AM324" s="20">
        <f t="shared" si="5"/>
        <v>0</v>
      </c>
      <c r="AN324" s="23"/>
    </row>
    <row r="325" spans="1:40" ht="14.25">
      <c r="A325" s="113">
        <v>5100</v>
      </c>
      <c r="B325" s="13">
        <v>5100</v>
      </c>
      <c r="C325" s="100" t="s">
        <v>333</v>
      </c>
      <c r="D325" s="7">
        <v>4512449</v>
      </c>
      <c r="E325" s="7">
        <v>0</v>
      </c>
      <c r="F325" s="42">
        <f>+D325+E325+H325-J325+L325-M325-N325-O325-P325-Q325-R325+U325+V325+S325+X325+Z325+AF325+AD325+AA325+AG325+AC325</f>
        <v>5111488</v>
      </c>
      <c r="G325" s="42">
        <f>I325-K325+Y325+AB325</f>
        <v>30000</v>
      </c>
      <c r="H325" s="7">
        <v>1517054</v>
      </c>
      <c r="I325" s="7">
        <v>30000</v>
      </c>
      <c r="J325" s="7">
        <v>667195</v>
      </c>
      <c r="K325" s="7">
        <v>0</v>
      </c>
      <c r="L325" s="7">
        <v>0</v>
      </c>
      <c r="M325" s="7">
        <v>0</v>
      </c>
      <c r="N325" s="7">
        <v>189300</v>
      </c>
      <c r="O325" s="7">
        <v>32690</v>
      </c>
      <c r="P325" s="7">
        <v>18528</v>
      </c>
      <c r="Q325" s="7">
        <v>0</v>
      </c>
      <c r="R325" s="7">
        <v>10302</v>
      </c>
      <c r="S325" s="7">
        <v>0</v>
      </c>
      <c r="T325" s="41">
        <f>D325+E325</f>
        <v>4512449</v>
      </c>
      <c r="U325" s="7">
        <v>0</v>
      </c>
      <c r="V325" s="7">
        <v>0</v>
      </c>
      <c r="W325" s="7">
        <v>0</v>
      </c>
      <c r="X325" s="7">
        <v>0</v>
      </c>
      <c r="Y325" s="7">
        <v>0</v>
      </c>
      <c r="Z325" s="7">
        <v>0</v>
      </c>
      <c r="AA325" s="7">
        <v>0</v>
      </c>
      <c r="AB325" s="7">
        <v>0</v>
      </c>
      <c r="AC325" s="7">
        <v>0</v>
      </c>
      <c r="AD325" s="7">
        <v>0</v>
      </c>
      <c r="AE325" s="7">
        <v>0</v>
      </c>
      <c r="AF325" s="7">
        <v>0</v>
      </c>
      <c r="AG325" s="7">
        <v>0</v>
      </c>
      <c r="AH325" s="7">
        <v>0</v>
      </c>
      <c r="AI325" s="7">
        <v>0</v>
      </c>
      <c r="AK325" s="19">
        <f>+F325+G325+J325+M325+K325+N325+O325+P325+Q325+R325</f>
        <v>6059503</v>
      </c>
      <c r="AL325" s="18">
        <f>+D325+E325+U325+V325+H325+L325+I325+S325+X325+Y325+Z325+AA325+AB325+AC325+AD325+AE325+AF325+AG325</f>
        <v>6059503</v>
      </c>
      <c r="AM325" s="20">
        <f t="shared" si="5"/>
        <v>0</v>
      </c>
      <c r="AN325" s="23"/>
    </row>
    <row r="326" spans="1:40" ht="14.25">
      <c r="A326" s="113">
        <v>5124</v>
      </c>
      <c r="B326" s="13">
        <v>5124</v>
      </c>
      <c r="C326" s="100" t="s">
        <v>334</v>
      </c>
      <c r="D326" s="7">
        <v>500206</v>
      </c>
      <c r="E326" s="7">
        <v>0</v>
      </c>
      <c r="F326" s="42">
        <f>+D326+E326+H326-J326+L326-M326-N326-O326-P326-Q326-R326+U326+V326+S326+X326+Z326+AF326+AD326+AA326+AG326+AC326</f>
        <v>493740</v>
      </c>
      <c r="G326" s="42">
        <f>I326-K326+Y326+AB326</f>
        <v>0</v>
      </c>
      <c r="H326" s="7">
        <v>389825</v>
      </c>
      <c r="I326" s="7">
        <v>0</v>
      </c>
      <c r="J326" s="7">
        <v>361403</v>
      </c>
      <c r="K326" s="7">
        <v>0</v>
      </c>
      <c r="L326" s="7">
        <v>0</v>
      </c>
      <c r="M326" s="7">
        <v>0</v>
      </c>
      <c r="N326" s="7">
        <v>34888</v>
      </c>
      <c r="O326" s="7">
        <v>0</v>
      </c>
      <c r="P326" s="7">
        <v>0</v>
      </c>
      <c r="Q326" s="7">
        <v>0</v>
      </c>
      <c r="R326" s="7">
        <v>0</v>
      </c>
      <c r="S326" s="7">
        <v>0</v>
      </c>
      <c r="T326" s="41">
        <f>D326+E326</f>
        <v>500206</v>
      </c>
      <c r="U326" s="7">
        <v>0</v>
      </c>
      <c r="V326" s="7">
        <v>0</v>
      </c>
      <c r="W326" s="7">
        <v>0</v>
      </c>
      <c r="X326" s="7">
        <v>0</v>
      </c>
      <c r="Y326" s="7">
        <v>0</v>
      </c>
      <c r="Z326" s="7">
        <v>0</v>
      </c>
      <c r="AA326" s="7">
        <v>0</v>
      </c>
      <c r="AB326" s="7">
        <v>0</v>
      </c>
      <c r="AC326" s="7">
        <v>0</v>
      </c>
      <c r="AD326" s="7">
        <v>0</v>
      </c>
      <c r="AE326" s="7">
        <v>0</v>
      </c>
      <c r="AF326" s="7">
        <v>0</v>
      </c>
      <c r="AG326" s="7">
        <v>0</v>
      </c>
      <c r="AH326" s="7">
        <v>0</v>
      </c>
      <c r="AI326" s="7">
        <v>0</v>
      </c>
      <c r="AK326" s="19">
        <f>+F326+G326+J326+M326+K326+N326+O326+P326+Q326+R326</f>
        <v>890031</v>
      </c>
      <c r="AL326" s="18">
        <f>+D326+E326+U326+V326+H326+L326+I326+S326+X326+Y326+Z326+AA326+AB326+AC326+AD326+AE326+AF326+AG326</f>
        <v>890031</v>
      </c>
      <c r="AM326" s="20">
        <f t="shared" si="5"/>
        <v>0</v>
      </c>
      <c r="AN326" s="23"/>
    </row>
    <row r="327" spans="1:40" ht="14.25">
      <c r="A327" s="113">
        <v>5130</v>
      </c>
      <c r="B327" s="13">
        <v>5130</v>
      </c>
      <c r="C327" s="100" t="s">
        <v>335</v>
      </c>
      <c r="D327" s="7">
        <v>0</v>
      </c>
      <c r="E327" s="7">
        <v>1662</v>
      </c>
      <c r="F327" s="42">
        <f>+D327+E327+H327-J327+L327-M327-N327-O327-P327-Q327-R327+U327+V327+S327+X327+Z327+AF327+AD327+AA327+AG327+AC327</f>
        <v>516474</v>
      </c>
      <c r="G327" s="42">
        <f>I327-K327+Y327+AB327</f>
        <v>0</v>
      </c>
      <c r="H327" s="7">
        <v>1286531</v>
      </c>
      <c r="I327" s="7">
        <v>0</v>
      </c>
      <c r="J327" s="7">
        <v>756981</v>
      </c>
      <c r="K327" s="7">
        <v>0</v>
      </c>
      <c r="L327" s="7">
        <v>0</v>
      </c>
      <c r="M327" s="7">
        <v>13076</v>
      </c>
      <c r="N327" s="7">
        <v>17444</v>
      </c>
      <c r="O327" s="7">
        <v>0</v>
      </c>
      <c r="P327" s="7">
        <v>0</v>
      </c>
      <c r="Q327" s="7">
        <v>0</v>
      </c>
      <c r="R327" s="7">
        <v>0</v>
      </c>
      <c r="S327" s="7">
        <v>0</v>
      </c>
      <c r="T327" s="41">
        <f>D327+E327</f>
        <v>1662</v>
      </c>
      <c r="U327" s="7">
        <v>0</v>
      </c>
      <c r="V327" s="7">
        <v>0</v>
      </c>
      <c r="W327" s="7">
        <v>0</v>
      </c>
      <c r="X327" s="7">
        <v>3087</v>
      </c>
      <c r="Y327" s="7">
        <v>0</v>
      </c>
      <c r="Z327" s="7">
        <v>0</v>
      </c>
      <c r="AA327" s="7">
        <v>0</v>
      </c>
      <c r="AB327" s="7">
        <v>0</v>
      </c>
      <c r="AC327" s="7">
        <v>0</v>
      </c>
      <c r="AD327" s="7">
        <v>0</v>
      </c>
      <c r="AE327" s="7">
        <v>0</v>
      </c>
      <c r="AF327" s="7">
        <v>0</v>
      </c>
      <c r="AG327" s="7">
        <v>12695</v>
      </c>
      <c r="AH327" s="7">
        <v>0</v>
      </c>
      <c r="AI327" s="7">
        <v>0</v>
      </c>
      <c r="AK327" s="19">
        <f>+F327+G327+J327+M327+K327+N327+O327+P327+Q327+R327</f>
        <v>1303975</v>
      </c>
      <c r="AL327" s="18">
        <f>+D327+E327+U327+V327+H327+L327+I327+S327+X327+Y327+Z327+AA327+AB327+AC327+AD327+AE327+AF327+AG327</f>
        <v>1303975</v>
      </c>
      <c r="AM327" s="20">
        <f t="shared" si="5"/>
        <v>0</v>
      </c>
      <c r="AN327" s="23"/>
    </row>
    <row r="328" spans="1:40" ht="14.25">
      <c r="A328" s="113">
        <v>5138</v>
      </c>
      <c r="B328" s="13">
        <v>5138</v>
      </c>
      <c r="C328" s="100" t="s">
        <v>336</v>
      </c>
      <c r="D328" s="7">
        <v>6194234</v>
      </c>
      <c r="E328" s="7">
        <v>0</v>
      </c>
      <c r="F328" s="42">
        <f>+D328+E328+H328-J328+L328-M328-N328-O328-P328-Q328-R328+U328+V328+S328+X328+Z328+AF328+AD328+AA328+AG328+AC328</f>
        <v>4582747.63</v>
      </c>
      <c r="G328" s="42">
        <f>I328-K328+Y328+AB328</f>
        <v>0</v>
      </c>
      <c r="H328" s="7">
        <v>579406</v>
      </c>
      <c r="I328" s="7">
        <v>0</v>
      </c>
      <c r="J328" s="7">
        <v>1787988</v>
      </c>
      <c r="K328" s="7">
        <v>0</v>
      </c>
      <c r="L328" s="7">
        <v>0</v>
      </c>
      <c r="M328" s="7">
        <v>0</v>
      </c>
      <c r="N328" s="7">
        <v>346813.4</v>
      </c>
      <c r="O328" s="7">
        <v>39228</v>
      </c>
      <c r="P328" s="7">
        <v>9264</v>
      </c>
      <c r="Q328" s="7">
        <v>7598.97</v>
      </c>
      <c r="R328" s="7">
        <v>0</v>
      </c>
      <c r="S328" s="7">
        <v>0</v>
      </c>
      <c r="T328" s="41">
        <f>D328+E328</f>
        <v>6194234</v>
      </c>
      <c r="U328" s="7">
        <v>0</v>
      </c>
      <c r="V328" s="7">
        <v>0</v>
      </c>
      <c r="W328" s="7">
        <v>0</v>
      </c>
      <c r="X328" s="7">
        <v>0</v>
      </c>
      <c r="Y328" s="7">
        <v>0</v>
      </c>
      <c r="Z328" s="7">
        <v>0</v>
      </c>
      <c r="AA328" s="7">
        <v>0</v>
      </c>
      <c r="AB328" s="7">
        <v>0</v>
      </c>
      <c r="AC328" s="7">
        <v>0</v>
      </c>
      <c r="AD328" s="7">
        <v>0</v>
      </c>
      <c r="AE328" s="7">
        <v>0</v>
      </c>
      <c r="AF328" s="7">
        <v>0</v>
      </c>
      <c r="AG328" s="7">
        <v>0</v>
      </c>
      <c r="AH328" s="7">
        <v>0</v>
      </c>
      <c r="AI328" s="7">
        <v>0</v>
      </c>
      <c r="AK328" s="19">
        <f>+F328+G328+J328+M328+K328+N328+O328+P328+Q328+R328</f>
        <v>6773640</v>
      </c>
      <c r="AL328" s="18">
        <f>+D328+E328+U328+V328+H328+L328+I328+S328+X328+Y328+Z328+AA328+AB328+AC328+AD328+AE328+AF328+AG328</f>
        <v>6773640</v>
      </c>
      <c r="AM328" s="20">
        <f t="shared" si="5"/>
        <v>0</v>
      </c>
      <c r="AN328" s="23"/>
    </row>
    <row r="329" spans="1:40" ht="14.25">
      <c r="A329" s="113">
        <v>5258</v>
      </c>
      <c r="B329" s="13">
        <v>5258</v>
      </c>
      <c r="C329" s="100" t="s">
        <v>337</v>
      </c>
      <c r="D329" s="7">
        <v>698055</v>
      </c>
      <c r="E329" s="7">
        <v>0</v>
      </c>
      <c r="F329" s="42">
        <f>+D329+E329+H329-J329+L329-M329-N329-O329-P329-Q329-R329+U329+V329+S329+X329+Z329+AF329+AD329+AA329+AG329+AC329</f>
        <v>585341</v>
      </c>
      <c r="G329" s="42">
        <f>I329-K329+Y329+AB329</f>
        <v>0</v>
      </c>
      <c r="H329" s="7">
        <v>202963</v>
      </c>
      <c r="I329" s="7">
        <v>0</v>
      </c>
      <c r="J329" s="7">
        <v>307278</v>
      </c>
      <c r="K329" s="7">
        <v>0</v>
      </c>
      <c r="L329" s="7">
        <v>0</v>
      </c>
      <c r="M329" s="7">
        <v>0</v>
      </c>
      <c r="N329" s="7">
        <v>8399</v>
      </c>
      <c r="O329" s="7">
        <v>0</v>
      </c>
      <c r="P329" s="7">
        <v>0</v>
      </c>
      <c r="Q329" s="7">
        <v>0</v>
      </c>
      <c r="R329" s="7">
        <v>0</v>
      </c>
      <c r="S329" s="7">
        <v>0</v>
      </c>
      <c r="T329" s="41">
        <f>D329+E329</f>
        <v>698055</v>
      </c>
      <c r="U329" s="7">
        <v>0</v>
      </c>
      <c r="V329" s="7">
        <v>0</v>
      </c>
      <c r="W329" s="7">
        <v>0</v>
      </c>
      <c r="X329" s="7">
        <v>0</v>
      </c>
      <c r="Y329" s="7">
        <v>0</v>
      </c>
      <c r="Z329" s="7">
        <v>0</v>
      </c>
      <c r="AA329" s="7">
        <v>0</v>
      </c>
      <c r="AB329" s="7">
        <v>0</v>
      </c>
      <c r="AC329" s="7">
        <v>0</v>
      </c>
      <c r="AD329" s="7">
        <v>0</v>
      </c>
      <c r="AE329" s="7">
        <v>0</v>
      </c>
      <c r="AF329" s="7">
        <v>0</v>
      </c>
      <c r="AG329" s="7">
        <v>0</v>
      </c>
      <c r="AH329" s="7">
        <v>0</v>
      </c>
      <c r="AI329" s="7">
        <v>0</v>
      </c>
      <c r="AK329" s="19">
        <f>+F329+G329+J329+M329+K329+N329+O329+P329+Q329+R329</f>
        <v>901018</v>
      </c>
      <c r="AL329" s="18">
        <f>+D329+E329+U329+V329+H329+L329+I329+S329+X329+Y329+Z329+AA329+AB329+AC329+AD329+AE329+AF329+AG329</f>
        <v>901018</v>
      </c>
      <c r="AM329" s="20">
        <f t="shared" si="5"/>
        <v>0</v>
      </c>
      <c r="AN329" s="23"/>
    </row>
    <row r="330" spans="1:40" ht="14.25">
      <c r="A330" s="113">
        <v>5264</v>
      </c>
      <c r="B330" s="13">
        <v>5264</v>
      </c>
      <c r="C330" s="100" t="s">
        <v>338</v>
      </c>
      <c r="D330" s="7">
        <v>6039337</v>
      </c>
      <c r="E330" s="7">
        <v>0</v>
      </c>
      <c r="F330" s="42">
        <f>+D330+E330+H330-J330+L330-M330-N330-O330-P330-Q330-R330+U330+V330+S330+X330+Z330+AF330+AD330+AA330+AG330+AC330</f>
        <v>4400594.38</v>
      </c>
      <c r="G330" s="42">
        <f>I330-K330+Y330+AB330</f>
        <v>0</v>
      </c>
      <c r="H330" s="7">
        <v>1913503</v>
      </c>
      <c r="I330" s="7">
        <v>0</v>
      </c>
      <c r="J330" s="7">
        <v>2202092</v>
      </c>
      <c r="K330" s="7">
        <v>0</v>
      </c>
      <c r="L330" s="7">
        <v>0</v>
      </c>
      <c r="M330" s="7">
        <v>0</v>
      </c>
      <c r="N330" s="7">
        <v>1226608.15</v>
      </c>
      <c r="O330" s="7">
        <v>101314.5</v>
      </c>
      <c r="P330" s="7">
        <v>4632</v>
      </c>
      <c r="Q330" s="7">
        <v>7598.97</v>
      </c>
      <c r="R330" s="7">
        <v>10000</v>
      </c>
      <c r="S330" s="7">
        <v>0</v>
      </c>
      <c r="T330" s="41">
        <f>D330+E330</f>
        <v>6039337</v>
      </c>
      <c r="U330" s="7">
        <v>0</v>
      </c>
      <c r="V330" s="7">
        <v>0</v>
      </c>
      <c r="W330" s="7">
        <v>0</v>
      </c>
      <c r="X330" s="7">
        <v>0</v>
      </c>
      <c r="Y330" s="7">
        <v>0</v>
      </c>
      <c r="Z330" s="7">
        <v>0</v>
      </c>
      <c r="AA330" s="7">
        <v>0</v>
      </c>
      <c r="AB330" s="7">
        <v>0</v>
      </c>
      <c r="AC330" s="7">
        <v>0</v>
      </c>
      <c r="AD330" s="7">
        <v>0</v>
      </c>
      <c r="AE330" s="7">
        <v>0</v>
      </c>
      <c r="AF330" s="7">
        <v>0</v>
      </c>
      <c r="AG330" s="7">
        <v>0</v>
      </c>
      <c r="AH330" s="7">
        <v>0</v>
      </c>
      <c r="AI330" s="7">
        <v>0</v>
      </c>
      <c r="AK330" s="19">
        <f>+F330+G330+J330+M330+K330+N330+O330+P330+Q330+R330</f>
        <v>7952839.999999999</v>
      </c>
      <c r="AL330" s="18">
        <f>+D330+E330+U330+V330+H330+L330+I330+S330+X330+Y330+Z330+AA330+AB330+AC330+AD330+AE330+AF330+AG330</f>
        <v>7952840</v>
      </c>
      <c r="AM330" s="20">
        <f t="shared" si="5"/>
        <v>0</v>
      </c>
      <c r="AN330" s="23"/>
    </row>
    <row r="331" spans="1:40" ht="14.25">
      <c r="A331" s="113">
        <v>5271</v>
      </c>
      <c r="B331" s="13">
        <v>5271</v>
      </c>
      <c r="C331" s="100" t="s">
        <v>339</v>
      </c>
      <c r="D331" s="7">
        <v>30183704</v>
      </c>
      <c r="E331" s="7">
        <v>0</v>
      </c>
      <c r="F331" s="42">
        <f>+D331+E331+H331-J331+L331-M331-N331-O331-P331-Q331-R331+U331+V331+S331+X331+Z331+AF331+AD331+AA331+AG331+AC331</f>
        <v>22458805.8</v>
      </c>
      <c r="G331" s="42">
        <f>I331-K331+Y331+AB331</f>
        <v>0</v>
      </c>
      <c r="H331" s="7">
        <v>1751056</v>
      </c>
      <c r="I331" s="7">
        <v>0</v>
      </c>
      <c r="J331" s="7">
        <v>4904925</v>
      </c>
      <c r="K331" s="7">
        <v>0</v>
      </c>
      <c r="L331" s="7">
        <v>32108</v>
      </c>
      <c r="M331" s="7">
        <v>0</v>
      </c>
      <c r="N331" s="7">
        <v>3839886.2</v>
      </c>
      <c r="O331" s="7">
        <v>720086</v>
      </c>
      <c r="P331" s="7">
        <v>0</v>
      </c>
      <c r="Q331" s="7">
        <v>0</v>
      </c>
      <c r="R331" s="7">
        <v>43165</v>
      </c>
      <c r="S331" s="7">
        <v>0</v>
      </c>
      <c r="T331" s="41">
        <f>D331+E331</f>
        <v>30183704</v>
      </c>
      <c r="U331" s="7">
        <v>0</v>
      </c>
      <c r="V331" s="7">
        <v>0</v>
      </c>
      <c r="W331" s="7">
        <v>0</v>
      </c>
      <c r="X331" s="7">
        <v>0</v>
      </c>
      <c r="Y331" s="7">
        <v>0</v>
      </c>
      <c r="Z331" s="7">
        <v>0</v>
      </c>
      <c r="AA331" s="7">
        <v>0</v>
      </c>
      <c r="AB331" s="7">
        <v>0</v>
      </c>
      <c r="AC331" s="7">
        <v>0</v>
      </c>
      <c r="AD331" s="7">
        <v>0</v>
      </c>
      <c r="AE331" s="7">
        <v>0</v>
      </c>
      <c r="AF331" s="7">
        <v>0</v>
      </c>
      <c r="AG331" s="7">
        <v>0</v>
      </c>
      <c r="AH331" s="7">
        <v>0</v>
      </c>
      <c r="AI331" s="7">
        <v>0</v>
      </c>
      <c r="AK331" s="19">
        <f>+F331+G331+J331+M331+K331+N331+O331+P331+Q331+R331</f>
        <v>31966868</v>
      </c>
      <c r="AL331" s="18">
        <f>+D331+E331+U331+V331+H331+L331+I331+S331+X331+Y331+Z331+AA331+AB331+AC331+AD331+AE331+AF331+AG331</f>
        <v>31966868</v>
      </c>
      <c r="AM331" s="20">
        <f t="shared" si="5"/>
        <v>0</v>
      </c>
      <c r="AN331" s="23"/>
    </row>
    <row r="332" spans="1:40" ht="14.25">
      <c r="A332" s="113">
        <v>5278</v>
      </c>
      <c r="B332" s="13">
        <v>5278</v>
      </c>
      <c r="C332" s="100" t="s">
        <v>340</v>
      </c>
      <c r="D332" s="7">
        <v>4063344</v>
      </c>
      <c r="E332" s="7">
        <v>0</v>
      </c>
      <c r="F332" s="42">
        <f>+D332+E332+H332-J332+L332-M332-N332-O332-P332-Q332-R332+U332+V332+S332+X332+Z332+AF332+AD332+AA332+AG332+AC332</f>
        <v>2824253.5</v>
      </c>
      <c r="G332" s="42">
        <f>I332-K332+Y332+AB332</f>
        <v>0</v>
      </c>
      <c r="H332" s="7">
        <v>1695819</v>
      </c>
      <c r="I332" s="7">
        <v>0</v>
      </c>
      <c r="J332" s="7">
        <v>2545690</v>
      </c>
      <c r="K332" s="7">
        <v>0</v>
      </c>
      <c r="L332" s="7">
        <v>0</v>
      </c>
      <c r="M332" s="7">
        <v>5956</v>
      </c>
      <c r="N332" s="7">
        <v>335636.5</v>
      </c>
      <c r="O332" s="7">
        <v>47627</v>
      </c>
      <c r="P332" s="7">
        <v>0</v>
      </c>
      <c r="Q332" s="7">
        <v>0</v>
      </c>
      <c r="R332" s="7">
        <v>0</v>
      </c>
      <c r="S332" s="7">
        <v>0</v>
      </c>
      <c r="T332" s="41">
        <f>D332+E332</f>
        <v>4063344</v>
      </c>
      <c r="U332" s="7">
        <v>0</v>
      </c>
      <c r="V332" s="7">
        <v>0</v>
      </c>
      <c r="W332" s="7">
        <v>0</v>
      </c>
      <c r="X332" s="7">
        <v>0</v>
      </c>
      <c r="Y332" s="7">
        <v>0</v>
      </c>
      <c r="Z332" s="7">
        <v>0</v>
      </c>
      <c r="AA332" s="7">
        <v>0</v>
      </c>
      <c r="AB332" s="7">
        <v>0</v>
      </c>
      <c r="AC332" s="7">
        <v>0</v>
      </c>
      <c r="AD332" s="7">
        <v>0</v>
      </c>
      <c r="AE332" s="7">
        <v>0</v>
      </c>
      <c r="AF332" s="7">
        <v>0</v>
      </c>
      <c r="AG332" s="7">
        <v>0</v>
      </c>
      <c r="AH332" s="7">
        <v>0</v>
      </c>
      <c r="AI332" s="7">
        <v>0</v>
      </c>
      <c r="AK332" s="19">
        <f>+F332+G332+J332+M332+K332+N332+O332+P332+Q332+R332</f>
        <v>5759163</v>
      </c>
      <c r="AL332" s="18">
        <f>+D332+E332+U332+V332+H332+L332+I332+S332+X332+Y332+Z332+AA332+AB332+AC332+AD332+AE332+AF332+AG332</f>
        <v>5759163</v>
      </c>
      <c r="AM332" s="20">
        <f t="shared" si="5"/>
        <v>0</v>
      </c>
      <c r="AN332" s="23"/>
    </row>
    <row r="333" spans="1:40" ht="14.25">
      <c r="A333" s="113">
        <v>5306</v>
      </c>
      <c r="B333" s="13">
        <v>5306</v>
      </c>
      <c r="C333" s="100" t="s">
        <v>341</v>
      </c>
      <c r="D333" s="7">
        <v>998090</v>
      </c>
      <c r="E333" s="7">
        <v>0</v>
      </c>
      <c r="F333" s="42">
        <f>+D333+E333+H333-J333+L333-M333-N333-O333-P333-Q333-R333+U333+V333+S333+X333+Z333+AF333+AD333+AA333+AG333+AC333</f>
        <v>1146278.03</v>
      </c>
      <c r="G333" s="42">
        <f>I333-K333+Y333+AB333</f>
        <v>0</v>
      </c>
      <c r="H333" s="7">
        <v>798451</v>
      </c>
      <c r="I333" s="7">
        <v>0</v>
      </c>
      <c r="J333" s="7">
        <v>518011</v>
      </c>
      <c r="K333" s="7">
        <v>0</v>
      </c>
      <c r="L333" s="7">
        <v>0</v>
      </c>
      <c r="M333" s="7">
        <v>0</v>
      </c>
      <c r="N333" s="7">
        <v>50394</v>
      </c>
      <c r="O333" s="7">
        <v>0</v>
      </c>
      <c r="P333" s="7">
        <v>0</v>
      </c>
      <c r="Q333" s="7">
        <v>7598.97</v>
      </c>
      <c r="R333" s="7">
        <v>74259</v>
      </c>
      <c r="S333" s="7">
        <v>0</v>
      </c>
      <c r="T333" s="41">
        <f>D333+E333</f>
        <v>998090</v>
      </c>
      <c r="U333" s="7">
        <v>0</v>
      </c>
      <c r="V333" s="7">
        <v>0</v>
      </c>
      <c r="W333" s="7">
        <v>0</v>
      </c>
      <c r="X333" s="7">
        <v>0</v>
      </c>
      <c r="Y333" s="7">
        <v>0</v>
      </c>
      <c r="Z333" s="7">
        <v>0</v>
      </c>
      <c r="AA333" s="7">
        <v>0</v>
      </c>
      <c r="AB333" s="7">
        <v>0</v>
      </c>
      <c r="AC333" s="7">
        <v>0</v>
      </c>
      <c r="AD333" s="7">
        <v>0</v>
      </c>
      <c r="AE333" s="7">
        <v>0</v>
      </c>
      <c r="AF333" s="7">
        <v>0</v>
      </c>
      <c r="AG333" s="7">
        <v>0</v>
      </c>
      <c r="AH333" s="7">
        <v>3250</v>
      </c>
      <c r="AI333" s="7">
        <v>0</v>
      </c>
      <c r="AK333" s="19">
        <f>+F333+G333+J333+M333+K333+N333+O333+P333+Q333+R333</f>
        <v>1796541</v>
      </c>
      <c r="AL333" s="18">
        <f>+D333+E333+U333+V333+H333+L333+I333+S333+X333+Y333+Z333+AA333+AB333+AC333+AD333+AE333+AF333+AG333</f>
        <v>1796541</v>
      </c>
      <c r="AM333" s="20">
        <f t="shared" si="5"/>
        <v>0</v>
      </c>
      <c r="AN333" s="23"/>
    </row>
    <row r="334" spans="1:40" ht="14.25">
      <c r="A334" s="113">
        <v>5348</v>
      </c>
      <c r="B334" s="13">
        <v>5348</v>
      </c>
      <c r="C334" s="100" t="s">
        <v>342</v>
      </c>
      <c r="D334" s="7">
        <v>2003182</v>
      </c>
      <c r="E334" s="7">
        <v>0</v>
      </c>
      <c r="F334" s="42">
        <f>+D334+E334+H334-J334+L334-M334-N334-O334-P334-Q334-R334+U334+V334+S334+X334+Z334+AF334+AD334+AA334+AG334+AC334</f>
        <v>1986568</v>
      </c>
      <c r="G334" s="42">
        <f>I334-K334+Y334+AB334</f>
        <v>0</v>
      </c>
      <c r="H334" s="7">
        <v>783803</v>
      </c>
      <c r="I334" s="7">
        <v>0</v>
      </c>
      <c r="J334" s="7">
        <v>672831</v>
      </c>
      <c r="K334" s="7">
        <v>0</v>
      </c>
      <c r="L334" s="7">
        <v>0</v>
      </c>
      <c r="M334" s="7">
        <v>0</v>
      </c>
      <c r="N334" s="7">
        <v>101434</v>
      </c>
      <c r="O334" s="7">
        <v>26152</v>
      </c>
      <c r="P334" s="7">
        <v>0</v>
      </c>
      <c r="Q334" s="7">
        <v>0</v>
      </c>
      <c r="R334" s="7">
        <v>0</v>
      </c>
      <c r="S334" s="7">
        <v>0</v>
      </c>
      <c r="T334" s="41">
        <f>D334+E334</f>
        <v>2003182</v>
      </c>
      <c r="U334" s="7">
        <v>0</v>
      </c>
      <c r="V334" s="7">
        <v>0</v>
      </c>
      <c r="W334" s="7">
        <v>0</v>
      </c>
      <c r="X334" s="7">
        <v>0</v>
      </c>
      <c r="Y334" s="7">
        <v>0</v>
      </c>
      <c r="Z334" s="7">
        <v>0</v>
      </c>
      <c r="AA334" s="7">
        <v>0</v>
      </c>
      <c r="AB334" s="7">
        <v>0</v>
      </c>
      <c r="AC334" s="7">
        <v>0</v>
      </c>
      <c r="AD334" s="7">
        <v>0</v>
      </c>
      <c r="AE334" s="7">
        <v>0</v>
      </c>
      <c r="AF334" s="7">
        <v>0</v>
      </c>
      <c r="AG334" s="7">
        <v>0</v>
      </c>
      <c r="AH334" s="7">
        <v>0</v>
      </c>
      <c r="AI334" s="7">
        <v>0</v>
      </c>
      <c r="AK334" s="19">
        <f>+F334+G334+J334+M334+K334+N334+O334+P334+Q334+R334</f>
        <v>2786985</v>
      </c>
      <c r="AL334" s="18">
        <f>+D334+E334+U334+V334+H334+L334+I334+S334+X334+Y334+Z334+AA334+AB334+AC334+AD334+AE334+AF334+AG334</f>
        <v>2786985</v>
      </c>
      <c r="AM334" s="20">
        <f t="shared" si="5"/>
        <v>0</v>
      </c>
      <c r="AN334" s="23"/>
    </row>
    <row r="335" spans="1:40" ht="14.25">
      <c r="A335" s="113">
        <v>5355</v>
      </c>
      <c r="B335" s="13">
        <v>5355</v>
      </c>
      <c r="C335" s="100" t="s">
        <v>343</v>
      </c>
      <c r="D335" s="7">
        <v>2224933</v>
      </c>
      <c r="E335" s="7">
        <v>0</v>
      </c>
      <c r="F335" s="42">
        <f>+D335+E335+H335-J335+L335-M335-N335-O335-P335-Q335-R335+U335+V335+S335+X335+Z335+AF335+AD335+AA335+AG335+AC335</f>
        <v>3899147.77</v>
      </c>
      <c r="G335" s="42">
        <f>I335-K335+Y335+AB335</f>
        <v>0</v>
      </c>
      <c r="H335" s="7">
        <v>1813085</v>
      </c>
      <c r="I335" s="7">
        <v>0</v>
      </c>
      <c r="J335" s="7">
        <v>344188</v>
      </c>
      <c r="K335" s="7">
        <v>0</v>
      </c>
      <c r="L335" s="7">
        <v>80056</v>
      </c>
      <c r="M335" s="7">
        <v>0</v>
      </c>
      <c r="N335" s="7">
        <v>74871.58</v>
      </c>
      <c r="O335" s="7">
        <v>72568.65</v>
      </c>
      <c r="P335" s="7">
        <v>0</v>
      </c>
      <c r="Q335" s="7">
        <v>0</v>
      </c>
      <c r="R335" s="7">
        <v>12124</v>
      </c>
      <c r="S335" s="7">
        <v>0</v>
      </c>
      <c r="T335" s="41">
        <f>D335+E335</f>
        <v>2224933</v>
      </c>
      <c r="U335" s="7">
        <v>284826</v>
      </c>
      <c r="V335" s="7">
        <v>0</v>
      </c>
      <c r="W335" s="7">
        <v>0</v>
      </c>
      <c r="X335" s="7">
        <v>0</v>
      </c>
      <c r="Y335" s="7">
        <v>0</v>
      </c>
      <c r="Z335" s="7">
        <v>0</v>
      </c>
      <c r="AA335" s="7">
        <v>0</v>
      </c>
      <c r="AB335" s="7">
        <v>0</v>
      </c>
      <c r="AC335" s="7">
        <v>0</v>
      </c>
      <c r="AD335" s="7">
        <v>0</v>
      </c>
      <c r="AE335" s="7">
        <v>0</v>
      </c>
      <c r="AF335" s="7">
        <v>0</v>
      </c>
      <c r="AG335" s="7">
        <v>0</v>
      </c>
      <c r="AH335" s="7">
        <v>0</v>
      </c>
      <c r="AI335" s="7">
        <v>0</v>
      </c>
      <c r="AK335" s="19">
        <f>+F335+G335+J335+M335+K335+N335+O335+P335+Q335+R335</f>
        <v>4402900</v>
      </c>
      <c r="AL335" s="18">
        <f>+D335+E335+U335+V335+H335+L335+I335+S335+X335+Y335+Z335+AA335+AB335+AC335+AD335+AE335+AF335+AG335</f>
        <v>4402900</v>
      </c>
      <c r="AM335" s="20">
        <f t="shared" si="5"/>
        <v>0</v>
      </c>
      <c r="AN335" s="23"/>
    </row>
    <row r="336" spans="1:40" ht="14.25">
      <c r="A336" s="113">
        <v>5362</v>
      </c>
      <c r="B336" s="13">
        <v>5362</v>
      </c>
      <c r="C336" s="100" t="s">
        <v>344</v>
      </c>
      <c r="D336" s="7">
        <v>963603</v>
      </c>
      <c r="E336" s="7">
        <v>0</v>
      </c>
      <c r="F336" s="42">
        <f>+D336+E336+H336-J336+L336-M336-N336-O336-P336-Q336-R336+U336+V336+S336+X336+Z336+AF336+AD336+AA336+AG336+AC336</f>
        <v>822893</v>
      </c>
      <c r="G336" s="42">
        <f>I336-K336+Y336+AB336</f>
        <v>0</v>
      </c>
      <c r="H336" s="7">
        <v>244315</v>
      </c>
      <c r="I336" s="7">
        <v>0</v>
      </c>
      <c r="J336" s="7">
        <v>385025</v>
      </c>
      <c r="K336" s="7">
        <v>0</v>
      </c>
      <c r="L336" s="7">
        <v>0</v>
      </c>
      <c r="M336" s="7">
        <v>0</v>
      </c>
      <c r="N336" s="7">
        <v>0</v>
      </c>
      <c r="O336" s="7">
        <v>0</v>
      </c>
      <c r="P336" s="7">
        <v>0</v>
      </c>
      <c r="Q336" s="7">
        <v>0</v>
      </c>
      <c r="R336" s="7">
        <v>0</v>
      </c>
      <c r="S336" s="7">
        <v>0</v>
      </c>
      <c r="T336" s="41">
        <f>D336+E336</f>
        <v>963603</v>
      </c>
      <c r="U336" s="7">
        <v>0</v>
      </c>
      <c r="V336" s="7">
        <v>0</v>
      </c>
      <c r="W336" s="7">
        <v>0</v>
      </c>
      <c r="X336" s="7">
        <v>0</v>
      </c>
      <c r="Y336" s="7">
        <v>0</v>
      </c>
      <c r="Z336" s="7">
        <v>0</v>
      </c>
      <c r="AA336" s="7">
        <v>0</v>
      </c>
      <c r="AB336" s="7">
        <v>0</v>
      </c>
      <c r="AC336" s="7">
        <v>0</v>
      </c>
      <c r="AD336" s="7">
        <v>0</v>
      </c>
      <c r="AE336" s="7">
        <v>0</v>
      </c>
      <c r="AF336" s="7">
        <v>0</v>
      </c>
      <c r="AG336" s="7">
        <v>0</v>
      </c>
      <c r="AH336" s="7">
        <v>0</v>
      </c>
      <c r="AI336" s="7">
        <v>0</v>
      </c>
      <c r="AK336" s="19">
        <f>+F336+G336+J336+M336+K336+N336+O336+P336+Q336+R336</f>
        <v>1207918</v>
      </c>
      <c r="AL336" s="18">
        <f>+D336+E336+U336+V336+H336+L336+I336+S336+X336+Y336+Z336+AA336+AB336+AC336+AD336+AE336+AF336+AG336</f>
        <v>1207918</v>
      </c>
      <c r="AM336" s="20">
        <f t="shared" si="5"/>
        <v>0</v>
      </c>
      <c r="AN336" s="23"/>
    </row>
    <row r="337" spans="1:40" ht="14.25">
      <c r="A337" s="113">
        <v>5369</v>
      </c>
      <c r="B337" s="13">
        <v>5369</v>
      </c>
      <c r="C337" s="100" t="s">
        <v>345</v>
      </c>
      <c r="D337" s="7">
        <v>978237</v>
      </c>
      <c r="E337" s="7">
        <v>0</v>
      </c>
      <c r="F337" s="42">
        <f>+D337+E337+H337-J337+L337-M337-N337-O337-P337-Q337-R337+U337+V337+S337+X337+Z337+AF337+AD337+AA337+AG337+AC337</f>
        <v>1145397</v>
      </c>
      <c r="G337" s="42">
        <f>I337-K337+Y337+AB337</f>
        <v>-20044</v>
      </c>
      <c r="H337" s="7">
        <v>778377</v>
      </c>
      <c r="I337" s="7">
        <v>0</v>
      </c>
      <c r="J337" s="7">
        <v>586020</v>
      </c>
      <c r="K337" s="7">
        <v>20044</v>
      </c>
      <c r="L337" s="7">
        <v>0</v>
      </c>
      <c r="M337" s="7">
        <v>0</v>
      </c>
      <c r="N337" s="7">
        <v>25197</v>
      </c>
      <c r="O337" s="7">
        <v>0</v>
      </c>
      <c r="P337" s="7">
        <v>0</v>
      </c>
      <c r="Q337" s="7">
        <v>0</v>
      </c>
      <c r="R337" s="7">
        <v>0</v>
      </c>
      <c r="S337" s="7">
        <v>0</v>
      </c>
      <c r="T337" s="41">
        <f>D337+E337</f>
        <v>978237</v>
      </c>
      <c r="U337" s="7">
        <v>0</v>
      </c>
      <c r="V337" s="7">
        <v>0</v>
      </c>
      <c r="W337" s="7">
        <v>0</v>
      </c>
      <c r="X337" s="7">
        <v>0</v>
      </c>
      <c r="Y337" s="7">
        <v>0</v>
      </c>
      <c r="Z337" s="7">
        <v>0</v>
      </c>
      <c r="AA337" s="7">
        <v>0</v>
      </c>
      <c r="AB337" s="7">
        <v>0</v>
      </c>
      <c r="AC337" s="7">
        <v>0</v>
      </c>
      <c r="AD337" s="7">
        <v>0</v>
      </c>
      <c r="AE337" s="7">
        <v>0</v>
      </c>
      <c r="AF337" s="7">
        <v>0</v>
      </c>
      <c r="AG337" s="7">
        <v>0</v>
      </c>
      <c r="AH337" s="7">
        <v>0</v>
      </c>
      <c r="AI337" s="7">
        <v>0</v>
      </c>
      <c r="AK337" s="19">
        <f>+F337+G337+J337+M337+K337+N337+O337+P337+Q337+R337</f>
        <v>1756614</v>
      </c>
      <c r="AL337" s="18">
        <f>+D337+E337+U337+V337+H337+L337+I337+S337+X337+Y337+Z337+AA337+AB337+AC337+AD337+AE337+AF337+AG337</f>
        <v>1756614</v>
      </c>
      <c r="AM337" s="20">
        <f t="shared" si="5"/>
        <v>0</v>
      </c>
      <c r="AN337" s="23"/>
    </row>
    <row r="338" spans="1:40" ht="14.25">
      <c r="A338" s="113">
        <v>5376</v>
      </c>
      <c r="B338" s="13">
        <v>5376</v>
      </c>
      <c r="C338" s="100" t="s">
        <v>346</v>
      </c>
      <c r="D338" s="7">
        <v>418793</v>
      </c>
      <c r="E338" s="7">
        <v>0</v>
      </c>
      <c r="F338" s="42">
        <f>+D338+E338+H338-J338+L338-M338-N338-O338-P338-Q338-R338+U338+V338+S338+X338+Z338+AF338+AD338+AA338+AG338+AC338</f>
        <v>202645.03</v>
      </c>
      <c r="G338" s="42">
        <f>I338-K338+Y338+AB338</f>
        <v>0</v>
      </c>
      <c r="H338" s="7">
        <v>698027</v>
      </c>
      <c r="I338" s="7">
        <v>0</v>
      </c>
      <c r="J338" s="7">
        <v>895641</v>
      </c>
      <c r="K338" s="7">
        <v>0</v>
      </c>
      <c r="L338" s="7">
        <v>0</v>
      </c>
      <c r="M338" s="7">
        <v>0</v>
      </c>
      <c r="N338" s="7">
        <v>0</v>
      </c>
      <c r="O338" s="7">
        <v>0</v>
      </c>
      <c r="P338" s="7">
        <v>0</v>
      </c>
      <c r="Q338" s="7">
        <v>7598.97</v>
      </c>
      <c r="R338" s="7">
        <v>10935</v>
      </c>
      <c r="S338" s="7">
        <v>0</v>
      </c>
      <c r="T338" s="41">
        <f>D338+E338</f>
        <v>418793</v>
      </c>
      <c r="U338" s="7">
        <v>0</v>
      </c>
      <c r="V338" s="7">
        <v>0</v>
      </c>
      <c r="W338" s="7">
        <v>0</v>
      </c>
      <c r="X338" s="7">
        <v>0</v>
      </c>
      <c r="Y338" s="7">
        <v>0</v>
      </c>
      <c r="Z338" s="7">
        <v>0</v>
      </c>
      <c r="AA338" s="7">
        <v>0</v>
      </c>
      <c r="AB338" s="7">
        <v>0</v>
      </c>
      <c r="AC338" s="7">
        <v>0</v>
      </c>
      <c r="AD338" s="7">
        <v>0</v>
      </c>
      <c r="AE338" s="7">
        <v>0</v>
      </c>
      <c r="AF338" s="7">
        <v>0</v>
      </c>
      <c r="AG338" s="7">
        <v>0</v>
      </c>
      <c r="AH338" s="7">
        <v>0</v>
      </c>
      <c r="AI338" s="7">
        <v>0</v>
      </c>
      <c r="AK338" s="19">
        <f>+F338+G338+J338+M338+K338+N338+O338+P338+Q338+R338</f>
        <v>1116820</v>
      </c>
      <c r="AL338" s="18">
        <f>+D338+E338+U338+V338+H338+L338+I338+S338+X338+Y338+Z338+AA338+AB338+AC338+AD338+AE338+AF338+AG338</f>
        <v>1116820</v>
      </c>
      <c r="AM338" s="20">
        <f t="shared" si="5"/>
        <v>0</v>
      </c>
      <c r="AN338" s="23"/>
    </row>
    <row r="339" spans="1:40" ht="14.25">
      <c r="A339" s="113">
        <v>5390</v>
      </c>
      <c r="B339" s="13">
        <v>5390</v>
      </c>
      <c r="C339" s="100" t="s">
        <v>347</v>
      </c>
      <c r="D339" s="7">
        <v>5641060</v>
      </c>
      <c r="E339" s="7">
        <v>0</v>
      </c>
      <c r="F339" s="42">
        <f>+D339+E339+H339-J339+L339-M339-N339-O339-P339-Q339-R339+U339+V339+S339+X339+Z339+AF339+AD339+AA339+AG339+AC339</f>
        <v>8951494.5</v>
      </c>
      <c r="G339" s="42">
        <f>I339-K339+Y339+AB339</f>
        <v>-30000</v>
      </c>
      <c r="H339" s="7">
        <v>4121808</v>
      </c>
      <c r="I339" s="7">
        <v>0</v>
      </c>
      <c r="J339" s="7">
        <v>638772</v>
      </c>
      <c r="K339" s="7">
        <v>30000</v>
      </c>
      <c r="L339" s="7">
        <v>0</v>
      </c>
      <c r="M339" s="7">
        <v>16448</v>
      </c>
      <c r="N339" s="7">
        <v>90773.5</v>
      </c>
      <c r="O339" s="7">
        <v>65380</v>
      </c>
      <c r="P339" s="7">
        <v>0</v>
      </c>
      <c r="Q339" s="7">
        <v>0</v>
      </c>
      <c r="R339" s="7">
        <v>0</v>
      </c>
      <c r="S339" s="7">
        <v>0</v>
      </c>
      <c r="T339" s="41">
        <f>D339+E339</f>
        <v>5641060</v>
      </c>
      <c r="U339" s="7">
        <v>0</v>
      </c>
      <c r="V339" s="7">
        <v>0</v>
      </c>
      <c r="W339" s="7">
        <v>0</v>
      </c>
      <c r="X339" s="7">
        <v>0</v>
      </c>
      <c r="Y339" s="7">
        <v>0</v>
      </c>
      <c r="Z339" s="7">
        <v>0</v>
      </c>
      <c r="AA339" s="7">
        <v>0</v>
      </c>
      <c r="AB339" s="7">
        <v>0</v>
      </c>
      <c r="AC339" s="7">
        <v>0</v>
      </c>
      <c r="AD339" s="7">
        <v>0</v>
      </c>
      <c r="AE339" s="7">
        <v>0</v>
      </c>
      <c r="AF339" s="7">
        <v>0</v>
      </c>
      <c r="AG339" s="7">
        <v>0</v>
      </c>
      <c r="AH339" s="7">
        <v>0</v>
      </c>
      <c r="AI339" s="7">
        <v>0</v>
      </c>
      <c r="AK339" s="19">
        <f>+F339+G339+J339+M339+K339+N339+O339+P339+Q339+R339</f>
        <v>9762868</v>
      </c>
      <c r="AL339" s="18">
        <f>+D339+E339+U339+V339+H339+L339+I339+S339+X339+Y339+Z339+AA339+AB339+AC339+AD339+AE339+AF339+AG339</f>
        <v>9762868</v>
      </c>
      <c r="AM339" s="20">
        <f t="shared" si="5"/>
        <v>0</v>
      </c>
      <c r="AN339" s="23"/>
    </row>
    <row r="340" spans="1:40" ht="14.25">
      <c r="A340" s="113">
        <v>5397</v>
      </c>
      <c r="B340" s="13">
        <v>5397</v>
      </c>
      <c r="C340" s="100" t="s">
        <v>348</v>
      </c>
      <c r="D340" s="7">
        <v>645149</v>
      </c>
      <c r="E340" s="7">
        <v>0</v>
      </c>
      <c r="F340" s="42">
        <f>+D340+E340+H340-J340+L340-M340-N340-O340-P340-Q340-R340+U340+V340+S340+X340+Z340+AF340+AD340+AA340+AG340+AC340</f>
        <v>591310</v>
      </c>
      <c r="G340" s="42">
        <f>I340-K340+Y340+AB340</f>
        <v>0</v>
      </c>
      <c r="H340" s="7">
        <v>402765</v>
      </c>
      <c r="I340" s="7">
        <v>0</v>
      </c>
      <c r="J340" s="7">
        <v>456604</v>
      </c>
      <c r="K340" s="7">
        <v>0</v>
      </c>
      <c r="L340" s="7">
        <v>0</v>
      </c>
      <c r="M340" s="7">
        <v>0</v>
      </c>
      <c r="N340" s="7">
        <v>0</v>
      </c>
      <c r="O340" s="7">
        <v>0</v>
      </c>
      <c r="P340" s="7">
        <v>0</v>
      </c>
      <c r="Q340" s="7">
        <v>0</v>
      </c>
      <c r="R340" s="7">
        <v>0</v>
      </c>
      <c r="S340" s="7">
        <v>0</v>
      </c>
      <c r="T340" s="41">
        <f>D340+E340</f>
        <v>645149</v>
      </c>
      <c r="U340" s="7">
        <v>0</v>
      </c>
      <c r="V340" s="7">
        <v>0</v>
      </c>
      <c r="W340" s="7">
        <v>0</v>
      </c>
      <c r="X340" s="7">
        <v>0</v>
      </c>
      <c r="Y340" s="7">
        <v>0</v>
      </c>
      <c r="Z340" s="7">
        <v>0</v>
      </c>
      <c r="AA340" s="7">
        <v>0</v>
      </c>
      <c r="AB340" s="7">
        <v>0</v>
      </c>
      <c r="AC340" s="7">
        <v>0</v>
      </c>
      <c r="AD340" s="7">
        <v>0</v>
      </c>
      <c r="AE340" s="7">
        <v>0</v>
      </c>
      <c r="AF340" s="7">
        <v>0</v>
      </c>
      <c r="AG340" s="7">
        <v>0</v>
      </c>
      <c r="AH340" s="7">
        <v>0</v>
      </c>
      <c r="AI340" s="7">
        <v>0</v>
      </c>
      <c r="AK340" s="19">
        <f>+F340+G340+J340+M340+K340+N340+O340+P340+Q340+R340</f>
        <v>1047914</v>
      </c>
      <c r="AL340" s="18">
        <f>+D340+E340+U340+V340+H340+L340+I340+S340+X340+Y340+Z340+AA340+AB340+AC340+AD340+AE340+AF340+AG340</f>
        <v>1047914</v>
      </c>
      <c r="AM340" s="20">
        <f t="shared" si="5"/>
        <v>0</v>
      </c>
      <c r="AN340" s="23"/>
    </row>
    <row r="341" spans="1:40" ht="14.25">
      <c r="A341" s="113">
        <v>5432</v>
      </c>
      <c r="B341" s="13">
        <v>5432</v>
      </c>
      <c r="C341" s="100" t="s">
        <v>349</v>
      </c>
      <c r="D341" s="7">
        <v>3227657</v>
      </c>
      <c r="E341" s="7">
        <v>0</v>
      </c>
      <c r="F341" s="42">
        <f>+D341+E341+H341-J341+L341-M341-N341-O341-P341-Q341-R341+U341+V341+S341+X341+Z341+AF341+AD341+AA341+AG341+AC341</f>
        <v>3048867</v>
      </c>
      <c r="G341" s="42">
        <f>I341-K341+Y341+AB341</f>
        <v>19858</v>
      </c>
      <c r="H341" s="7">
        <v>1097946</v>
      </c>
      <c r="I341" s="7">
        <v>19858</v>
      </c>
      <c r="J341" s="7">
        <v>1234095</v>
      </c>
      <c r="K341" s="7">
        <v>0</v>
      </c>
      <c r="L341" s="7">
        <v>0</v>
      </c>
      <c r="M341" s="7">
        <v>0</v>
      </c>
      <c r="N341" s="7">
        <v>42641</v>
      </c>
      <c r="O341" s="7">
        <v>0</v>
      </c>
      <c r="P341" s="7">
        <v>0</v>
      </c>
      <c r="Q341" s="7">
        <v>0</v>
      </c>
      <c r="R341" s="7">
        <v>0</v>
      </c>
      <c r="S341" s="7">
        <v>0</v>
      </c>
      <c r="T341" s="41">
        <f>D341+E341</f>
        <v>3227657</v>
      </c>
      <c r="U341" s="7">
        <v>0</v>
      </c>
      <c r="V341" s="7">
        <v>0</v>
      </c>
      <c r="W341" s="7">
        <v>0</v>
      </c>
      <c r="X341" s="7">
        <v>0</v>
      </c>
      <c r="Y341" s="7">
        <v>0</v>
      </c>
      <c r="Z341" s="7">
        <v>0</v>
      </c>
      <c r="AA341" s="7">
        <v>0</v>
      </c>
      <c r="AB341" s="7">
        <v>0</v>
      </c>
      <c r="AC341" s="7">
        <v>0</v>
      </c>
      <c r="AD341" s="7">
        <v>0</v>
      </c>
      <c r="AE341" s="7">
        <v>0</v>
      </c>
      <c r="AF341" s="7">
        <v>0</v>
      </c>
      <c r="AG341" s="7">
        <v>0</v>
      </c>
      <c r="AH341" s="7">
        <v>0</v>
      </c>
      <c r="AI341" s="7">
        <v>0</v>
      </c>
      <c r="AK341" s="19">
        <f>+F341+G341+J341+M341+K341+N341+O341+P341+Q341+R341</f>
        <v>4345461</v>
      </c>
      <c r="AL341" s="18">
        <f>+D341+E341+U341+V341+H341+L341+I341+S341+X341+Y341+Z341+AA341+AB341+AC341+AD341+AE341+AF341+AG341</f>
        <v>4345461</v>
      </c>
      <c r="AM341" s="20">
        <f t="shared" si="5"/>
        <v>0</v>
      </c>
      <c r="AN341" s="23"/>
    </row>
    <row r="342" spans="1:40" ht="14.25">
      <c r="A342" s="113">
        <v>5439</v>
      </c>
      <c r="B342" s="13">
        <v>5439</v>
      </c>
      <c r="C342" s="100" t="s">
        <v>350</v>
      </c>
      <c r="D342" s="7">
        <v>8683407</v>
      </c>
      <c r="E342" s="7">
        <v>0</v>
      </c>
      <c r="F342" s="42">
        <f>+D342+E342+H342-J342+L342-M342-N342-O342-P342-Q342-R342+U342+V342+S342+X342+Z342+AF342+AD342+AA342+AG342+AC342</f>
        <v>7598907.43</v>
      </c>
      <c r="G342" s="42">
        <f>I342-K342+Y342+AB342</f>
        <v>0</v>
      </c>
      <c r="H342" s="7">
        <v>3052049</v>
      </c>
      <c r="I342" s="7">
        <v>0</v>
      </c>
      <c r="J342" s="7">
        <v>3118369.41</v>
      </c>
      <c r="K342" s="7">
        <v>0</v>
      </c>
      <c r="L342" s="7">
        <v>0</v>
      </c>
      <c r="M342" s="7">
        <v>0</v>
      </c>
      <c r="N342" s="7">
        <v>974331.16</v>
      </c>
      <c r="O342" s="7">
        <v>32690</v>
      </c>
      <c r="P342" s="7">
        <v>0</v>
      </c>
      <c r="Q342" s="7">
        <v>0</v>
      </c>
      <c r="R342" s="7">
        <v>11158</v>
      </c>
      <c r="S342" s="7">
        <v>0</v>
      </c>
      <c r="T342" s="41">
        <f>D342+E342</f>
        <v>8683407</v>
      </c>
      <c r="U342" s="7">
        <v>0</v>
      </c>
      <c r="V342" s="7">
        <v>0</v>
      </c>
      <c r="W342" s="7">
        <v>0</v>
      </c>
      <c r="X342" s="7">
        <v>0</v>
      </c>
      <c r="Y342" s="7">
        <v>0</v>
      </c>
      <c r="Z342" s="7">
        <v>0</v>
      </c>
      <c r="AA342" s="7">
        <v>0</v>
      </c>
      <c r="AB342" s="7">
        <v>0</v>
      </c>
      <c r="AC342" s="7">
        <v>0</v>
      </c>
      <c r="AD342" s="7">
        <v>0</v>
      </c>
      <c r="AE342" s="7">
        <v>0</v>
      </c>
      <c r="AF342" s="7">
        <v>0</v>
      </c>
      <c r="AG342" s="7">
        <v>0</v>
      </c>
      <c r="AH342" s="7">
        <v>0</v>
      </c>
      <c r="AI342" s="7">
        <v>502.59</v>
      </c>
      <c r="AK342" s="19">
        <f>+F342+G342+J342+M342+K342+N342+O342+P342+Q342+R342</f>
        <v>11735456</v>
      </c>
      <c r="AL342" s="18">
        <f>+D342+E342+U342+V342+H342+L342+I342+S342+X342+Y342+Z342+AA342+AB342+AC342+AD342+AE342+AF342+AG342</f>
        <v>11735456</v>
      </c>
      <c r="AM342" s="20">
        <f t="shared" si="5"/>
        <v>0</v>
      </c>
      <c r="AN342" s="23"/>
    </row>
    <row r="343" spans="1:40" ht="14.25">
      <c r="A343" s="113">
        <v>4522</v>
      </c>
      <c r="B343" s="13">
        <v>4522</v>
      </c>
      <c r="C343" s="100" t="s">
        <v>301</v>
      </c>
      <c r="D343" s="7">
        <v>3623</v>
      </c>
      <c r="E343" s="7">
        <v>6224</v>
      </c>
      <c r="F343" s="42">
        <f>+D343+E343+H343-J343+L343-M343-N343-O343-P343-Q343-R343+U343+V343+S343+X343+Z343+AF343+AD343+AA343+AG343+AC343</f>
        <v>0</v>
      </c>
      <c r="G343" s="42">
        <f>I343-K343+Y343+AB343</f>
        <v>0</v>
      </c>
      <c r="H343" s="7">
        <v>374820</v>
      </c>
      <c r="I343" s="7">
        <v>0</v>
      </c>
      <c r="J343" s="7">
        <v>466855</v>
      </c>
      <c r="K343" s="7">
        <v>0</v>
      </c>
      <c r="L343" s="7">
        <v>0</v>
      </c>
      <c r="M343" s="7">
        <v>0</v>
      </c>
      <c r="N343" s="7">
        <v>0</v>
      </c>
      <c r="O343" s="7">
        <v>0</v>
      </c>
      <c r="P343" s="7">
        <v>0</v>
      </c>
      <c r="Q343" s="7">
        <v>0</v>
      </c>
      <c r="R343" s="7">
        <v>0</v>
      </c>
      <c r="S343" s="7">
        <v>6314</v>
      </c>
      <c r="T343" s="41">
        <f>D343+E343</f>
        <v>9847</v>
      </c>
      <c r="U343" s="7">
        <v>0</v>
      </c>
      <c r="V343" s="7">
        <v>0</v>
      </c>
      <c r="W343" s="7">
        <v>0</v>
      </c>
      <c r="X343" s="7">
        <v>11559</v>
      </c>
      <c r="Y343" s="7">
        <v>0</v>
      </c>
      <c r="Z343" s="7">
        <v>0</v>
      </c>
      <c r="AA343" s="7">
        <v>0</v>
      </c>
      <c r="AB343" s="7">
        <v>0</v>
      </c>
      <c r="AC343" s="7">
        <v>0</v>
      </c>
      <c r="AD343" s="7">
        <v>9958</v>
      </c>
      <c r="AE343" s="7">
        <v>0</v>
      </c>
      <c r="AF343" s="7">
        <v>54357</v>
      </c>
      <c r="AG343" s="7">
        <v>0</v>
      </c>
      <c r="AH343" s="7">
        <v>0</v>
      </c>
      <c r="AI343" s="7">
        <v>0</v>
      </c>
      <c r="AK343" s="19">
        <f>+F343+G343+J343+M343+K343+N343+O343+P343+Q343+R343</f>
        <v>466855</v>
      </c>
      <c r="AL343" s="18">
        <f>+D343+E343+U343+V343+H343+L343+I343+S343+X343+Y343+Z343+AA343+AB343+AC343+AD343+AE343+AF343+AG343</f>
        <v>466855</v>
      </c>
      <c r="AM343" s="20">
        <f t="shared" si="5"/>
        <v>0</v>
      </c>
      <c r="AN343" s="23"/>
    </row>
    <row r="344" spans="1:40" ht="14.25">
      <c r="A344" s="113">
        <v>5457</v>
      </c>
      <c r="B344" s="13">
        <v>5457</v>
      </c>
      <c r="C344" s="100" t="s">
        <v>351</v>
      </c>
      <c r="D344" s="7">
        <v>0</v>
      </c>
      <c r="E344" s="7">
        <v>545125</v>
      </c>
      <c r="F344" s="42">
        <f>+D344+E344+H344-J344+L344-M344-N344-O344-P344-Q344-R344+U344+V344+S344+X344+Z344+AF344+AD344+AA344+AG344+AC344</f>
        <v>110638.5</v>
      </c>
      <c r="G344" s="42">
        <f>I344-K344+Y344+AB344</f>
        <v>0</v>
      </c>
      <c r="H344" s="7">
        <v>939221</v>
      </c>
      <c r="I344" s="7">
        <v>0</v>
      </c>
      <c r="J344" s="7">
        <v>1310069</v>
      </c>
      <c r="K344" s="7">
        <v>0</v>
      </c>
      <c r="L344" s="7">
        <v>0</v>
      </c>
      <c r="M344" s="7">
        <v>0</v>
      </c>
      <c r="N344" s="7">
        <v>63638.5</v>
      </c>
      <c r="O344" s="7">
        <v>0</v>
      </c>
      <c r="P344" s="7">
        <v>0</v>
      </c>
      <c r="Q344" s="7">
        <v>0</v>
      </c>
      <c r="R344" s="7">
        <v>0</v>
      </c>
      <c r="S344" s="7">
        <v>0</v>
      </c>
      <c r="T344" s="41">
        <f>D344+E344</f>
        <v>545125</v>
      </c>
      <c r="U344" s="7">
        <v>0</v>
      </c>
      <c r="V344" s="7">
        <v>0</v>
      </c>
      <c r="W344" s="7">
        <v>110638.5</v>
      </c>
      <c r="X344" s="7">
        <v>0</v>
      </c>
      <c r="Y344" s="7">
        <v>0</v>
      </c>
      <c r="Z344" s="7">
        <v>0</v>
      </c>
      <c r="AA344" s="7">
        <v>0</v>
      </c>
      <c r="AB344" s="7">
        <v>0</v>
      </c>
      <c r="AC344" s="7">
        <v>0</v>
      </c>
      <c r="AD344" s="7">
        <v>0</v>
      </c>
      <c r="AE344" s="7">
        <v>0</v>
      </c>
      <c r="AF344" s="7">
        <v>0</v>
      </c>
      <c r="AG344" s="7">
        <v>0</v>
      </c>
      <c r="AH344" s="7">
        <v>0</v>
      </c>
      <c r="AI344" s="7">
        <v>0</v>
      </c>
      <c r="AK344" s="19">
        <f>+F344+G344+J344+M344+K344+N344+O344+P344+Q344+R344</f>
        <v>1484346</v>
      </c>
      <c r="AL344" s="18">
        <f>+D344+E344+U344+V344+H344+L344+I344+S344+X344+Y344+Z344+AA344+AB344+AC344+AD344+AE344+AF344+AG344</f>
        <v>1484346</v>
      </c>
      <c r="AM344" s="20">
        <f t="shared" si="5"/>
        <v>0</v>
      </c>
      <c r="AN344" s="23"/>
    </row>
    <row r="345" spans="1:40" ht="14.25">
      <c r="A345" s="113">
        <v>2485</v>
      </c>
      <c r="B345" s="13">
        <v>2485</v>
      </c>
      <c r="C345" s="100" t="s">
        <v>161</v>
      </c>
      <c r="D345" s="7">
        <v>1443111</v>
      </c>
      <c r="E345" s="7">
        <v>0</v>
      </c>
      <c r="F345" s="42">
        <f>+D345+E345+H345-J345+L345-M345-N345-O345-P345-Q345-R345+U345+V345+S345+X345+Z345+AF345+AD345+AA345+AG345+AC345</f>
        <v>1269220</v>
      </c>
      <c r="G345" s="42">
        <f>I345-K345+Y345+AB345</f>
        <v>0</v>
      </c>
      <c r="H345" s="7">
        <v>387922</v>
      </c>
      <c r="I345" s="7">
        <v>0</v>
      </c>
      <c r="J345" s="7">
        <v>561813</v>
      </c>
      <c r="K345" s="7">
        <v>0</v>
      </c>
      <c r="L345" s="7">
        <v>0</v>
      </c>
      <c r="M345" s="7">
        <v>0</v>
      </c>
      <c r="N345" s="7">
        <v>0</v>
      </c>
      <c r="O345" s="7">
        <v>0</v>
      </c>
      <c r="P345" s="7">
        <v>0</v>
      </c>
      <c r="Q345" s="7">
        <v>0</v>
      </c>
      <c r="R345" s="7">
        <v>0</v>
      </c>
      <c r="S345" s="7">
        <v>0</v>
      </c>
      <c r="T345" s="41">
        <f>D345+E345</f>
        <v>1443111</v>
      </c>
      <c r="U345" s="7">
        <v>0</v>
      </c>
      <c r="V345" s="7">
        <v>0</v>
      </c>
      <c r="W345" s="7">
        <v>0</v>
      </c>
      <c r="X345" s="7">
        <v>0</v>
      </c>
      <c r="Y345" s="7">
        <v>0</v>
      </c>
      <c r="Z345" s="7">
        <v>0</v>
      </c>
      <c r="AA345" s="7">
        <v>0</v>
      </c>
      <c r="AB345" s="7">
        <v>0</v>
      </c>
      <c r="AC345" s="7">
        <v>0</v>
      </c>
      <c r="AD345" s="7">
        <v>0</v>
      </c>
      <c r="AE345" s="7">
        <v>0</v>
      </c>
      <c r="AF345" s="7">
        <v>0</v>
      </c>
      <c r="AG345" s="7">
        <v>0</v>
      </c>
      <c r="AH345" s="7">
        <v>0</v>
      </c>
      <c r="AI345" s="7">
        <v>0</v>
      </c>
      <c r="AK345" s="19">
        <f>+F345+G345+J345+M345+K345+N345+O345+P345+Q345+R345</f>
        <v>1831033</v>
      </c>
      <c r="AL345" s="18">
        <f>+D345+E345+U345+V345+H345+L345+I345+S345+X345+Y345+Z345+AA345+AB345+AC345+AD345+AE345+AF345+AG345</f>
        <v>1831033</v>
      </c>
      <c r="AM345" s="20">
        <f t="shared" si="5"/>
        <v>0</v>
      </c>
      <c r="AN345" s="23"/>
    </row>
    <row r="346" spans="1:40" ht="14.25">
      <c r="A346" s="113">
        <v>5460</v>
      </c>
      <c r="B346" s="13">
        <v>5460</v>
      </c>
      <c r="C346" s="100" t="s">
        <v>352</v>
      </c>
      <c r="D346" s="7">
        <v>9409318</v>
      </c>
      <c r="E346" s="7">
        <v>0</v>
      </c>
      <c r="F346" s="42">
        <f>+D346+E346+H346-J346+L346-M346-N346-O346-P346-Q346-R346+U346+V346+S346+X346+Z346+AF346+AD346+AA346+AG346+AC346</f>
        <v>6472322.25</v>
      </c>
      <c r="G346" s="42">
        <f>I346-K346+Y346+AB346</f>
        <v>0</v>
      </c>
      <c r="H346" s="7">
        <v>445198</v>
      </c>
      <c r="I346" s="7">
        <v>0</v>
      </c>
      <c r="J346" s="7">
        <v>2537892</v>
      </c>
      <c r="K346" s="7">
        <v>0</v>
      </c>
      <c r="L346" s="7">
        <v>0</v>
      </c>
      <c r="M346" s="7">
        <v>0</v>
      </c>
      <c r="N346" s="7">
        <v>645914.75</v>
      </c>
      <c r="O346" s="7">
        <v>178387</v>
      </c>
      <c r="P346" s="7">
        <v>0</v>
      </c>
      <c r="Q346" s="7">
        <v>0</v>
      </c>
      <c r="R346" s="7">
        <v>20000</v>
      </c>
      <c r="S346" s="7">
        <v>0</v>
      </c>
      <c r="T346" s="41">
        <f>D346+E346</f>
        <v>9409318</v>
      </c>
      <c r="U346" s="7">
        <v>0</v>
      </c>
      <c r="V346" s="7">
        <v>0</v>
      </c>
      <c r="W346" s="7">
        <v>0</v>
      </c>
      <c r="X346" s="7">
        <v>0</v>
      </c>
      <c r="Y346" s="7">
        <v>0</v>
      </c>
      <c r="Z346" s="7">
        <v>0</v>
      </c>
      <c r="AA346" s="7">
        <v>0</v>
      </c>
      <c r="AB346" s="7">
        <v>0</v>
      </c>
      <c r="AC346" s="7">
        <v>0</v>
      </c>
      <c r="AD346" s="7">
        <v>0</v>
      </c>
      <c r="AE346" s="7">
        <v>0</v>
      </c>
      <c r="AF346" s="7">
        <v>0</v>
      </c>
      <c r="AG346" s="7">
        <v>0</v>
      </c>
      <c r="AH346" s="7">
        <v>0</v>
      </c>
      <c r="AI346" s="7">
        <v>0</v>
      </c>
      <c r="AK346" s="19">
        <f>+F346+G346+J346+M346+K346+N346+O346+P346+Q346+R346</f>
        <v>9854516</v>
      </c>
      <c r="AL346" s="18">
        <f>+D346+E346+U346+V346+H346+L346+I346+S346+X346+Y346+Z346+AA346+AB346+AC346+AD346+AE346+AF346+AG346</f>
        <v>9854516</v>
      </c>
      <c r="AM346" s="20">
        <f t="shared" si="5"/>
        <v>0</v>
      </c>
      <c r="AN346" s="23"/>
    </row>
    <row r="347" spans="1:40" ht="14.25">
      <c r="A347" s="113">
        <v>5467</v>
      </c>
      <c r="B347" s="13">
        <v>5467</v>
      </c>
      <c r="C347" s="100" t="s">
        <v>353</v>
      </c>
      <c r="D347" s="7">
        <v>2087504</v>
      </c>
      <c r="E347" s="7">
        <v>0</v>
      </c>
      <c r="F347" s="42">
        <f>+D347+E347+H347-J347+L347-M347-N347-O347-P347-Q347-R347+U347+V347+S347+X347+Z347+AF347+AD347+AA347+AG347+AC347</f>
        <v>1679420</v>
      </c>
      <c r="G347" s="42">
        <f>I347-K347+Y347+AB347</f>
        <v>0</v>
      </c>
      <c r="H347" s="7">
        <v>795793</v>
      </c>
      <c r="I347" s="7">
        <v>0</v>
      </c>
      <c r="J347" s="7">
        <v>990026</v>
      </c>
      <c r="K347" s="7">
        <v>0</v>
      </c>
      <c r="L347" s="7">
        <v>0</v>
      </c>
      <c r="M347" s="7">
        <v>0</v>
      </c>
      <c r="N347" s="7">
        <v>213851</v>
      </c>
      <c r="O347" s="7">
        <v>0</v>
      </c>
      <c r="P347" s="7">
        <v>0</v>
      </c>
      <c r="Q347" s="7">
        <v>0</v>
      </c>
      <c r="R347" s="7">
        <v>0</v>
      </c>
      <c r="S347" s="7">
        <v>0</v>
      </c>
      <c r="T347" s="41">
        <f>D347+E347</f>
        <v>2087504</v>
      </c>
      <c r="U347" s="7">
        <v>0</v>
      </c>
      <c r="V347" s="7">
        <v>0</v>
      </c>
      <c r="W347" s="7">
        <v>0</v>
      </c>
      <c r="X347" s="7">
        <v>0</v>
      </c>
      <c r="Y347" s="7">
        <v>0</v>
      </c>
      <c r="Z347" s="7">
        <v>0</v>
      </c>
      <c r="AA347" s="7">
        <v>0</v>
      </c>
      <c r="AB347" s="7">
        <v>0</v>
      </c>
      <c r="AC347" s="7">
        <v>0</v>
      </c>
      <c r="AD347" s="7">
        <v>0</v>
      </c>
      <c r="AE347" s="7">
        <v>0</v>
      </c>
      <c r="AF347" s="7">
        <v>0</v>
      </c>
      <c r="AG347" s="7">
        <v>0</v>
      </c>
      <c r="AH347" s="7">
        <v>0</v>
      </c>
      <c r="AI347" s="7">
        <v>0</v>
      </c>
      <c r="AK347" s="19">
        <f>+F347+G347+J347+M347+K347+N347+O347+P347+Q347+R347</f>
        <v>2883297</v>
      </c>
      <c r="AL347" s="18">
        <f>+D347+E347+U347+V347+H347+L347+I347+S347+X347+Y347+Z347+AA347+AB347+AC347+AD347+AE347+AF347+AG347</f>
        <v>2883297</v>
      </c>
      <c r="AM347" s="20">
        <f t="shared" si="5"/>
        <v>0</v>
      </c>
      <c r="AN347" s="23"/>
    </row>
    <row r="348" spans="1:40" ht="14.25">
      <c r="A348" s="113">
        <v>5474</v>
      </c>
      <c r="B348" s="13">
        <v>5474</v>
      </c>
      <c r="C348" s="100" t="s">
        <v>354</v>
      </c>
      <c r="D348" s="7">
        <v>83567</v>
      </c>
      <c r="E348" s="7">
        <v>6000</v>
      </c>
      <c r="F348" s="42">
        <f>+D348+E348+H348-J348+L348-M348-N348-O348-P348-Q348-R348+U348+V348+S348+X348+Z348+AF348+AD348+AA348+AG348+AC348</f>
        <v>-248218.63</v>
      </c>
      <c r="G348" s="42">
        <f>I348-K348+Y348+AB348</f>
        <v>248218.63</v>
      </c>
      <c r="H348" s="7">
        <v>339943</v>
      </c>
      <c r="I348" s="7">
        <v>0</v>
      </c>
      <c r="J348" s="7">
        <v>1909693</v>
      </c>
      <c r="K348" s="7">
        <v>0</v>
      </c>
      <c r="L348" s="7">
        <v>0</v>
      </c>
      <c r="M348" s="7">
        <v>0</v>
      </c>
      <c r="N348" s="7">
        <v>319162</v>
      </c>
      <c r="O348" s="7">
        <v>0</v>
      </c>
      <c r="P348" s="7">
        <v>0</v>
      </c>
      <c r="Q348" s="7">
        <v>0</v>
      </c>
      <c r="R348" s="7">
        <v>0</v>
      </c>
      <c r="S348" s="7">
        <v>115470</v>
      </c>
      <c r="T348" s="41">
        <f>D348+E348</f>
        <v>89567</v>
      </c>
      <c r="U348" s="7">
        <v>0</v>
      </c>
      <c r="V348" s="7">
        <v>0</v>
      </c>
      <c r="W348" s="7">
        <v>0</v>
      </c>
      <c r="X348" s="7">
        <v>11144</v>
      </c>
      <c r="Y348" s="7">
        <v>248218.63</v>
      </c>
      <c r="Z348" s="7">
        <v>90675</v>
      </c>
      <c r="AA348" s="7">
        <v>0</v>
      </c>
      <c r="AB348" s="7">
        <v>0</v>
      </c>
      <c r="AC348" s="7">
        <v>0</v>
      </c>
      <c r="AD348" s="7">
        <v>63444</v>
      </c>
      <c r="AE348" s="7">
        <v>0</v>
      </c>
      <c r="AF348" s="7">
        <v>404750.51</v>
      </c>
      <c r="AG348" s="7">
        <v>865642.86</v>
      </c>
      <c r="AH348" s="7">
        <v>0</v>
      </c>
      <c r="AI348" s="7">
        <v>0</v>
      </c>
      <c r="AK348" s="19">
        <f>+F348+G348+J348+M348+K348+N348+O348+P348+Q348+R348</f>
        <v>2228855</v>
      </c>
      <c r="AL348" s="18">
        <f>+D348+E348+U348+V348+H348+L348+I348+S348+X348+Y348+Z348+AA348+AB348+AC348+AD348+AE348+AF348+AG348</f>
        <v>2228855</v>
      </c>
      <c r="AM348" s="20">
        <f t="shared" si="5"/>
        <v>0</v>
      </c>
      <c r="AN348" s="23"/>
    </row>
    <row r="349" spans="1:40" ht="14.25">
      <c r="A349" s="113">
        <v>5586</v>
      </c>
      <c r="B349" s="13">
        <v>5586</v>
      </c>
      <c r="C349" s="100" t="s">
        <v>356</v>
      </c>
      <c r="D349" s="7">
        <v>2160297</v>
      </c>
      <c r="E349" s="7">
        <v>0</v>
      </c>
      <c r="F349" s="42">
        <f>+D349+E349+H349-J349+L349-M349-N349-O349-P349-Q349-R349+U349+V349+S349+X349+Z349+AF349+AD349+AA349+AG349+AC349</f>
        <v>1691431</v>
      </c>
      <c r="G349" s="42">
        <f>I349-K349+Y349+AB349</f>
        <v>0</v>
      </c>
      <c r="H349" s="7">
        <v>753459</v>
      </c>
      <c r="I349" s="7">
        <v>0</v>
      </c>
      <c r="J349" s="7">
        <v>1222325</v>
      </c>
      <c r="K349" s="7">
        <v>0</v>
      </c>
      <c r="L349" s="7">
        <v>0</v>
      </c>
      <c r="M349" s="7">
        <v>0</v>
      </c>
      <c r="N349" s="7">
        <v>0</v>
      </c>
      <c r="O349" s="7">
        <v>0</v>
      </c>
      <c r="P349" s="7">
        <v>0</v>
      </c>
      <c r="Q349" s="7">
        <v>0</v>
      </c>
      <c r="R349" s="7">
        <v>0</v>
      </c>
      <c r="S349" s="7">
        <v>0</v>
      </c>
      <c r="T349" s="41">
        <f>D349+E349</f>
        <v>2160297</v>
      </c>
      <c r="U349" s="7">
        <v>0</v>
      </c>
      <c r="V349" s="7">
        <v>0</v>
      </c>
      <c r="W349" s="7">
        <v>0</v>
      </c>
      <c r="X349" s="7">
        <v>0</v>
      </c>
      <c r="Y349" s="7">
        <v>0</v>
      </c>
      <c r="Z349" s="7">
        <v>0</v>
      </c>
      <c r="AA349" s="7">
        <v>0</v>
      </c>
      <c r="AB349" s="7">
        <v>0</v>
      </c>
      <c r="AC349" s="7">
        <v>0</v>
      </c>
      <c r="AD349" s="7">
        <v>0</v>
      </c>
      <c r="AE349" s="7">
        <v>0</v>
      </c>
      <c r="AF349" s="7">
        <v>0</v>
      </c>
      <c r="AG349" s="7">
        <v>0</v>
      </c>
      <c r="AH349" s="7">
        <v>0</v>
      </c>
      <c r="AI349" s="7">
        <v>0</v>
      </c>
      <c r="AK349" s="19">
        <f>+F349+G349+J349+M349+K349+N349+O349+P349+Q349+R349</f>
        <v>2913756</v>
      </c>
      <c r="AL349" s="18">
        <f>+D349+E349+U349+V349+H349+L349+I349+S349+X349+Y349+Z349+AA349+AB349+AC349+AD349+AE349+AF349+AG349</f>
        <v>2913756</v>
      </c>
      <c r="AM349" s="20">
        <f t="shared" si="5"/>
        <v>0</v>
      </c>
      <c r="AN349" s="23"/>
    </row>
    <row r="350" spans="1:40" ht="14.25">
      <c r="A350" s="113">
        <v>5593</v>
      </c>
      <c r="B350" s="13">
        <v>5593</v>
      </c>
      <c r="C350" s="100" t="s">
        <v>357</v>
      </c>
      <c r="D350" s="7">
        <v>2905502</v>
      </c>
      <c r="E350" s="7">
        <v>0</v>
      </c>
      <c r="F350" s="42">
        <f>+D350+E350+H350-J350+L350-M350-N350-O350-P350-Q350-R350+U350+V350+S350+X350+Z350+AF350+AD350+AA350+AG350+AC350</f>
        <v>2776681.1</v>
      </c>
      <c r="G350" s="42">
        <f>I350-K350+Y350+AB350</f>
        <v>-26108</v>
      </c>
      <c r="H350" s="7">
        <v>922001</v>
      </c>
      <c r="I350" s="7">
        <v>0</v>
      </c>
      <c r="J350" s="7">
        <v>931750</v>
      </c>
      <c r="K350" s="7">
        <v>26108</v>
      </c>
      <c r="L350" s="7">
        <v>0</v>
      </c>
      <c r="M350" s="7">
        <v>0</v>
      </c>
      <c r="N350" s="7">
        <v>119071.9</v>
      </c>
      <c r="O350" s="7">
        <v>0</v>
      </c>
      <c r="P350" s="7">
        <v>0</v>
      </c>
      <c r="Q350" s="7">
        <v>0</v>
      </c>
      <c r="R350" s="7">
        <v>0</v>
      </c>
      <c r="S350" s="7">
        <v>0</v>
      </c>
      <c r="T350" s="41">
        <f>D350+E350</f>
        <v>2905502</v>
      </c>
      <c r="U350" s="7">
        <v>0</v>
      </c>
      <c r="V350" s="7">
        <v>0</v>
      </c>
      <c r="W350" s="7">
        <v>0</v>
      </c>
      <c r="X350" s="7">
        <v>0</v>
      </c>
      <c r="Y350" s="7">
        <v>0</v>
      </c>
      <c r="Z350" s="7">
        <v>0</v>
      </c>
      <c r="AA350" s="7">
        <v>0</v>
      </c>
      <c r="AB350" s="7">
        <v>0</v>
      </c>
      <c r="AC350" s="7">
        <v>0</v>
      </c>
      <c r="AD350" s="7">
        <v>0</v>
      </c>
      <c r="AE350" s="7">
        <v>0</v>
      </c>
      <c r="AF350" s="7">
        <v>0</v>
      </c>
      <c r="AG350" s="7">
        <v>0</v>
      </c>
      <c r="AH350" s="7">
        <v>0</v>
      </c>
      <c r="AI350" s="7">
        <v>0</v>
      </c>
      <c r="AK350" s="19">
        <f>+F350+G350+J350+M350+K350+N350+O350+P350+Q350+R350</f>
        <v>3827503</v>
      </c>
      <c r="AL350" s="18">
        <f>+D350+E350+U350+V350+H350+L350+I350+S350+X350+Y350+Z350+AA350+AB350+AC350+AD350+AE350+AF350+AG350</f>
        <v>3827503</v>
      </c>
      <c r="AM350" s="20">
        <f t="shared" si="5"/>
        <v>0</v>
      </c>
      <c r="AN350" s="23"/>
    </row>
    <row r="351" spans="1:40" ht="14.25">
      <c r="A351" s="113">
        <v>5607</v>
      </c>
      <c r="B351" s="13">
        <v>5607</v>
      </c>
      <c r="C351" s="100" t="s">
        <v>358</v>
      </c>
      <c r="D351" s="7">
        <v>16691863</v>
      </c>
      <c r="E351" s="7">
        <v>0</v>
      </c>
      <c r="F351" s="42">
        <f>+D351+E351+H351-J351+L351-M351-N351-O351-P351-Q351-R351+U351+V351+S351+X351+Z351+AF351+AD351+AA351+AG351+AC351</f>
        <v>12250050.719999999</v>
      </c>
      <c r="G351" s="42">
        <f>I351-K351+Y351+AB351</f>
        <v>0</v>
      </c>
      <c r="H351" s="7">
        <v>1462026</v>
      </c>
      <c r="I351" s="7">
        <v>0</v>
      </c>
      <c r="J351" s="7">
        <v>3577005</v>
      </c>
      <c r="K351" s="7">
        <v>0</v>
      </c>
      <c r="L351" s="7">
        <v>0</v>
      </c>
      <c r="M351" s="7">
        <v>0</v>
      </c>
      <c r="N351" s="7">
        <v>2173204.31</v>
      </c>
      <c r="O351" s="7">
        <v>71918</v>
      </c>
      <c r="P351" s="7">
        <v>74112</v>
      </c>
      <c r="Q351" s="7">
        <v>7598.97</v>
      </c>
      <c r="R351" s="7">
        <v>0</v>
      </c>
      <c r="S351" s="7">
        <v>0</v>
      </c>
      <c r="T351" s="41">
        <f>D351+E351</f>
        <v>16691863</v>
      </c>
      <c r="U351" s="7">
        <v>0</v>
      </c>
      <c r="V351" s="7">
        <v>0</v>
      </c>
      <c r="W351" s="7">
        <v>0</v>
      </c>
      <c r="X351" s="7">
        <v>0</v>
      </c>
      <c r="Y351" s="7">
        <v>0</v>
      </c>
      <c r="Z351" s="7">
        <v>0</v>
      </c>
      <c r="AA351" s="7">
        <v>0</v>
      </c>
      <c r="AB351" s="7">
        <v>0</v>
      </c>
      <c r="AC351" s="7">
        <v>0</v>
      </c>
      <c r="AD351" s="7">
        <v>0</v>
      </c>
      <c r="AE351" s="7">
        <v>0</v>
      </c>
      <c r="AF351" s="7">
        <v>0</v>
      </c>
      <c r="AG351" s="7">
        <v>0</v>
      </c>
      <c r="AH351" s="7">
        <v>0</v>
      </c>
      <c r="AI351" s="7">
        <v>0</v>
      </c>
      <c r="AK351" s="19">
        <f>+F351+G351+J351+M351+K351+N351+O351+P351+Q351+R351</f>
        <v>18153888.999999996</v>
      </c>
      <c r="AL351" s="18">
        <f>+D351+E351+U351+V351+H351+L351+I351+S351+X351+Y351+Z351+AA351+AB351+AC351+AD351+AE351+AF351+AG351</f>
        <v>18153889</v>
      </c>
      <c r="AM351" s="20">
        <f t="shared" si="5"/>
        <v>0</v>
      </c>
      <c r="AN351" s="23"/>
    </row>
    <row r="352" spans="1:40" ht="14.25">
      <c r="A352" s="113">
        <v>5614</v>
      </c>
      <c r="B352" s="13">
        <v>5614</v>
      </c>
      <c r="C352" s="100" t="s">
        <v>359</v>
      </c>
      <c r="D352" s="7">
        <v>399016</v>
      </c>
      <c r="E352" s="7">
        <v>0</v>
      </c>
      <c r="F352" s="42">
        <f>+D352+E352+H352-J352+L352-M352-N352-O352-P352-Q352-R352+U352+V352+S352+X352+Z352+AF352+AD352+AA352+AG352+AC352</f>
        <v>0</v>
      </c>
      <c r="G352" s="42">
        <f>I352-K352+Y352+AB352</f>
        <v>0</v>
      </c>
      <c r="H352" s="7">
        <v>313963</v>
      </c>
      <c r="I352" s="7">
        <v>0</v>
      </c>
      <c r="J352" s="7">
        <v>809876</v>
      </c>
      <c r="K352" s="7">
        <v>0</v>
      </c>
      <c r="L352" s="7">
        <v>0</v>
      </c>
      <c r="M352" s="7">
        <v>0</v>
      </c>
      <c r="N352" s="7">
        <v>37795.5</v>
      </c>
      <c r="O352" s="7">
        <v>0</v>
      </c>
      <c r="P352" s="7">
        <v>0</v>
      </c>
      <c r="Q352" s="7">
        <v>0</v>
      </c>
      <c r="R352" s="7">
        <v>0</v>
      </c>
      <c r="S352" s="7">
        <v>134692.5</v>
      </c>
      <c r="T352" s="41">
        <f>D352+E352</f>
        <v>399016</v>
      </c>
      <c r="U352" s="7">
        <v>0</v>
      </c>
      <c r="V352" s="7">
        <v>0</v>
      </c>
      <c r="W352" s="7">
        <v>0</v>
      </c>
      <c r="X352" s="7">
        <v>0</v>
      </c>
      <c r="Y352" s="7">
        <v>0</v>
      </c>
      <c r="Z352" s="7">
        <v>0</v>
      </c>
      <c r="AA352" s="7">
        <v>0</v>
      </c>
      <c r="AB352" s="7">
        <v>0</v>
      </c>
      <c r="AC352" s="7">
        <v>0</v>
      </c>
      <c r="AD352" s="7">
        <v>0</v>
      </c>
      <c r="AE352" s="7">
        <v>0</v>
      </c>
      <c r="AF352" s="7">
        <v>0</v>
      </c>
      <c r="AG352" s="7">
        <v>0</v>
      </c>
      <c r="AH352" s="7">
        <v>0</v>
      </c>
      <c r="AI352" s="7">
        <v>0</v>
      </c>
      <c r="AK352" s="19">
        <f>+F352+G352+J352+M352+K352+N352+O352+P352+Q352+R352</f>
        <v>847671.5</v>
      </c>
      <c r="AL352" s="18">
        <f>+D352+E352+U352+V352+H352+L352+I352+S352+X352+Y352+Z352+AA352+AB352+AC352+AD352+AE352+AF352+AG352</f>
        <v>847671.5</v>
      </c>
      <c r="AM352" s="20">
        <f t="shared" si="5"/>
        <v>0</v>
      </c>
      <c r="AN352" s="23"/>
    </row>
    <row r="353" spans="1:40" ht="14.25">
      <c r="A353" s="113">
        <v>3542</v>
      </c>
      <c r="B353" s="13">
        <v>3542</v>
      </c>
      <c r="C353" s="100" t="s">
        <v>234</v>
      </c>
      <c r="D353" s="7">
        <v>0</v>
      </c>
      <c r="E353" s="7">
        <v>11368</v>
      </c>
      <c r="F353" s="42">
        <f>+D353+E353+H353-J353+L353-M353-N353-O353-P353-Q353-R353+U353+V353+S353+X353+Z353+AF353+AD353+AA353+AG353+AC353</f>
        <v>209911</v>
      </c>
      <c r="G353" s="42">
        <f>I353-K353+Y353+AB353</f>
        <v>0</v>
      </c>
      <c r="H353" s="7">
        <v>754904</v>
      </c>
      <c r="I353" s="7">
        <v>0</v>
      </c>
      <c r="J353" s="7">
        <v>546356</v>
      </c>
      <c r="K353" s="7">
        <v>0</v>
      </c>
      <c r="L353" s="7">
        <v>0</v>
      </c>
      <c r="M353" s="7">
        <v>0</v>
      </c>
      <c r="N353" s="7">
        <v>20997.5</v>
      </c>
      <c r="O353" s="7">
        <v>3269</v>
      </c>
      <c r="P353" s="7">
        <v>32424</v>
      </c>
      <c r="Q353" s="7">
        <v>0</v>
      </c>
      <c r="R353" s="7">
        <v>0</v>
      </c>
      <c r="S353" s="7">
        <v>0</v>
      </c>
      <c r="T353" s="41">
        <f>D353+E353</f>
        <v>11368</v>
      </c>
      <c r="U353" s="7">
        <v>0</v>
      </c>
      <c r="V353" s="7">
        <v>0</v>
      </c>
      <c r="W353" s="7">
        <v>1363</v>
      </c>
      <c r="X353" s="7">
        <v>20853</v>
      </c>
      <c r="Y353" s="7">
        <v>0</v>
      </c>
      <c r="Z353" s="7">
        <v>0</v>
      </c>
      <c r="AA353" s="7">
        <v>0</v>
      </c>
      <c r="AB353" s="7">
        <v>0</v>
      </c>
      <c r="AC353" s="7">
        <v>0</v>
      </c>
      <c r="AD353" s="7">
        <v>0</v>
      </c>
      <c r="AE353" s="7">
        <v>0</v>
      </c>
      <c r="AF353" s="7">
        <v>0</v>
      </c>
      <c r="AG353" s="7">
        <v>25832.5</v>
      </c>
      <c r="AH353" s="7">
        <v>0</v>
      </c>
      <c r="AI353" s="7">
        <v>0</v>
      </c>
      <c r="AK353" s="19">
        <f>+F353+G353+J353+M353+K353+N353+O353+P353+Q353+R353</f>
        <v>812957.5</v>
      </c>
      <c r="AL353" s="18">
        <f>+D353+E353+U353+V353+H353+L353+I353+S353+X353+Y353+Z353+AA353+AB353+AC353+AD353+AE353+AF353+AG353</f>
        <v>812957.5</v>
      </c>
      <c r="AM353" s="20">
        <f t="shared" si="5"/>
        <v>0</v>
      </c>
      <c r="AN353" s="23"/>
    </row>
    <row r="354" spans="1:40" ht="14.25">
      <c r="A354" s="113">
        <v>5621</v>
      </c>
      <c r="B354" s="13">
        <v>5621</v>
      </c>
      <c r="C354" s="100" t="s">
        <v>360</v>
      </c>
      <c r="D354" s="7">
        <v>4404124</v>
      </c>
      <c r="E354" s="7">
        <v>0</v>
      </c>
      <c r="F354" s="42">
        <f>+D354+E354+H354-J354+L354-M354-N354-O354-P354-Q354-R354+U354+V354+S354+X354+Z354+AF354+AD354+AA354+AG354+AC354</f>
        <v>3112359.6</v>
      </c>
      <c r="G354" s="42">
        <f>I354-K354+Y354+AB354</f>
        <v>0</v>
      </c>
      <c r="H354" s="7">
        <v>653254</v>
      </c>
      <c r="I354" s="7">
        <v>0</v>
      </c>
      <c r="J354" s="7">
        <v>1770999</v>
      </c>
      <c r="K354" s="7">
        <v>0</v>
      </c>
      <c r="L354" s="7">
        <v>0</v>
      </c>
      <c r="M354" s="7">
        <v>0</v>
      </c>
      <c r="N354" s="7">
        <v>125209.4</v>
      </c>
      <c r="O354" s="7">
        <v>0</v>
      </c>
      <c r="P354" s="7">
        <v>37056</v>
      </c>
      <c r="Q354" s="7">
        <v>0</v>
      </c>
      <c r="R354" s="7">
        <v>11754</v>
      </c>
      <c r="S354" s="7">
        <v>0</v>
      </c>
      <c r="T354" s="41">
        <f>D354+E354</f>
        <v>4404124</v>
      </c>
      <c r="U354" s="7">
        <v>0</v>
      </c>
      <c r="V354" s="7">
        <v>0</v>
      </c>
      <c r="W354" s="7">
        <v>0</v>
      </c>
      <c r="X354" s="7">
        <v>0</v>
      </c>
      <c r="Y354" s="7">
        <v>0</v>
      </c>
      <c r="Z354" s="7">
        <v>0</v>
      </c>
      <c r="AA354" s="7">
        <v>0</v>
      </c>
      <c r="AB354" s="7">
        <v>0</v>
      </c>
      <c r="AC354" s="7">
        <v>0</v>
      </c>
      <c r="AD354" s="7">
        <v>0</v>
      </c>
      <c r="AE354" s="7">
        <v>0</v>
      </c>
      <c r="AF354" s="7">
        <v>0</v>
      </c>
      <c r="AG354" s="7">
        <v>0</v>
      </c>
      <c r="AH354" s="7">
        <v>0</v>
      </c>
      <c r="AI354" s="7">
        <v>0</v>
      </c>
      <c r="AK354" s="19">
        <f>+F354+G354+J354+M354+K354+N354+O354+P354+Q354+R354</f>
        <v>5057378</v>
      </c>
      <c r="AL354" s="18">
        <f>+D354+E354+U354+V354+H354+L354+I354+S354+X354+Y354+Z354+AA354+AB354+AC354+AD354+AE354+AF354+AG354</f>
        <v>5057378</v>
      </c>
      <c r="AM354" s="20">
        <f t="shared" si="5"/>
        <v>0</v>
      </c>
      <c r="AN354" s="23"/>
    </row>
    <row r="355" spans="1:40" ht="14.25">
      <c r="A355" s="113">
        <v>5628</v>
      </c>
      <c r="B355" s="13">
        <v>5628</v>
      </c>
      <c r="C355" s="100" t="s">
        <v>361</v>
      </c>
      <c r="D355" s="7">
        <v>2367406</v>
      </c>
      <c r="E355" s="7">
        <v>0</v>
      </c>
      <c r="F355" s="42">
        <f>+D355+E355+H355-J355+L355-M355-N355-O355-P355-Q355-R355+U355+V355+S355+X355+Z355+AF355+AD355+AA355+AG355+AC355</f>
        <v>2155541.5</v>
      </c>
      <c r="G355" s="42">
        <f>I355-K355+Y355+AB355</f>
        <v>0</v>
      </c>
      <c r="H355" s="7">
        <v>850148</v>
      </c>
      <c r="I355" s="7">
        <v>0</v>
      </c>
      <c r="J355" s="7">
        <v>911398</v>
      </c>
      <c r="K355" s="7">
        <v>0</v>
      </c>
      <c r="L355" s="7">
        <v>0</v>
      </c>
      <c r="M355" s="7">
        <v>3632</v>
      </c>
      <c r="N355" s="7">
        <v>146982.5</v>
      </c>
      <c r="O355" s="7">
        <v>0</v>
      </c>
      <c r="P355" s="7">
        <v>0</v>
      </c>
      <c r="Q355" s="7">
        <v>0</v>
      </c>
      <c r="R355" s="7">
        <v>0</v>
      </c>
      <c r="S355" s="7">
        <v>0</v>
      </c>
      <c r="T355" s="41">
        <f>D355+E355</f>
        <v>2367406</v>
      </c>
      <c r="U355" s="7">
        <v>0</v>
      </c>
      <c r="V355" s="7">
        <v>0</v>
      </c>
      <c r="W355" s="7">
        <v>0</v>
      </c>
      <c r="X355" s="7">
        <v>0</v>
      </c>
      <c r="Y355" s="7">
        <v>0</v>
      </c>
      <c r="Z355" s="7">
        <v>0</v>
      </c>
      <c r="AA355" s="7">
        <v>0</v>
      </c>
      <c r="AB355" s="7">
        <v>0</v>
      </c>
      <c r="AC355" s="7">
        <v>0</v>
      </c>
      <c r="AD355" s="7">
        <v>0</v>
      </c>
      <c r="AE355" s="7">
        <v>0</v>
      </c>
      <c r="AF355" s="7">
        <v>0</v>
      </c>
      <c r="AG355" s="7">
        <v>0</v>
      </c>
      <c r="AH355" s="7">
        <v>0</v>
      </c>
      <c r="AI355" s="7">
        <v>0</v>
      </c>
      <c r="AK355" s="19">
        <f>+F355+G355+J355+M355+K355+N355+O355+P355+Q355+R355</f>
        <v>3217554</v>
      </c>
      <c r="AL355" s="18">
        <f>+D355+E355+U355+V355+H355+L355+I355+S355+X355+Y355+Z355+AA355+AB355+AC355+AD355+AE355+AF355+AG355</f>
        <v>3217554</v>
      </c>
      <c r="AM355" s="20">
        <f t="shared" si="5"/>
        <v>0</v>
      </c>
      <c r="AN355" s="23"/>
    </row>
    <row r="356" spans="1:40" ht="14.25">
      <c r="A356" s="113">
        <v>5642</v>
      </c>
      <c r="B356" s="13">
        <v>5642</v>
      </c>
      <c r="C356" s="100" t="s">
        <v>362</v>
      </c>
      <c r="D356" s="7">
        <v>1534939</v>
      </c>
      <c r="E356" s="7">
        <v>2383</v>
      </c>
      <c r="F356" s="42">
        <f>+D356+E356+H356-J356+L356-M356-N356-O356-P356-Q356-R356+U356+V356+S356+X356+Z356+AF356+AD356+AA356+AG356+AC356</f>
        <v>1031180</v>
      </c>
      <c r="G356" s="42">
        <f>I356-K356+Y356+AB356</f>
        <v>0</v>
      </c>
      <c r="H356" s="7">
        <v>1561662</v>
      </c>
      <c r="I356" s="7">
        <v>0</v>
      </c>
      <c r="J356" s="7">
        <v>1849093</v>
      </c>
      <c r="K356" s="7">
        <v>0</v>
      </c>
      <c r="L356" s="7">
        <v>26152</v>
      </c>
      <c r="M356" s="7">
        <v>0</v>
      </c>
      <c r="N356" s="7">
        <v>244863</v>
      </c>
      <c r="O356" s="7">
        <v>0</v>
      </c>
      <c r="P356" s="7">
        <v>0</v>
      </c>
      <c r="Q356" s="7">
        <v>0</v>
      </c>
      <c r="R356" s="7">
        <v>0</v>
      </c>
      <c r="S356" s="7">
        <v>0</v>
      </c>
      <c r="T356" s="41">
        <f>D356+E356</f>
        <v>1537322</v>
      </c>
      <c r="U356" s="7">
        <v>0</v>
      </c>
      <c r="V356" s="7">
        <v>0</v>
      </c>
      <c r="W356" s="7">
        <v>2383</v>
      </c>
      <c r="X356" s="7">
        <v>0</v>
      </c>
      <c r="Y356" s="7">
        <v>0</v>
      </c>
      <c r="Z356" s="7">
        <v>0</v>
      </c>
      <c r="AA356" s="7">
        <v>0</v>
      </c>
      <c r="AB356" s="7">
        <v>0</v>
      </c>
      <c r="AC356" s="7">
        <v>0</v>
      </c>
      <c r="AD356" s="7">
        <v>0</v>
      </c>
      <c r="AE356" s="7">
        <v>0</v>
      </c>
      <c r="AF356" s="7">
        <v>0</v>
      </c>
      <c r="AG356" s="7">
        <v>0</v>
      </c>
      <c r="AH356" s="7">
        <v>0</v>
      </c>
      <c r="AI356" s="7">
        <v>0</v>
      </c>
      <c r="AK356" s="19">
        <f>+F356+G356+J356+M356+K356+N356+O356+P356+Q356+R356</f>
        <v>3125136</v>
      </c>
      <c r="AL356" s="18">
        <f>+D356+E356+U356+V356+H356+L356+I356+S356+X356+Y356+Z356+AA356+AB356+AC356+AD356+AE356+AF356+AG356</f>
        <v>3125136</v>
      </c>
      <c r="AM356" s="20">
        <f t="shared" si="5"/>
        <v>0</v>
      </c>
      <c r="AN356" s="23"/>
    </row>
    <row r="357" spans="1:40" ht="14.25">
      <c r="A357" s="113">
        <v>5656</v>
      </c>
      <c r="B357" s="13">
        <v>5656</v>
      </c>
      <c r="C357" s="100" t="s">
        <v>363</v>
      </c>
      <c r="D357" s="7">
        <v>19151128</v>
      </c>
      <c r="E357" s="7">
        <v>0</v>
      </c>
      <c r="F357" s="42">
        <f>+D357+E357+H357-J357+L357-M357-N357-O357-P357-Q357-R357+U357+V357+S357+X357+Z357+AF357+AD357+AA357+AG357+AC357</f>
        <v>18425807.41</v>
      </c>
      <c r="G357" s="42">
        <f>I357-K357+Y357+AB357</f>
        <v>-30000</v>
      </c>
      <c r="H357" s="7">
        <v>2638763</v>
      </c>
      <c r="I357" s="7">
        <v>0</v>
      </c>
      <c r="J357" s="7">
        <v>2560922</v>
      </c>
      <c r="K357" s="7">
        <v>30000</v>
      </c>
      <c r="L357" s="7">
        <v>0</v>
      </c>
      <c r="M357" s="7">
        <v>62420</v>
      </c>
      <c r="N357" s="7">
        <v>449539.4</v>
      </c>
      <c r="O357" s="7">
        <v>26802.65</v>
      </c>
      <c r="P357" s="7">
        <v>249201.6</v>
      </c>
      <c r="Q357" s="7">
        <v>15197.94</v>
      </c>
      <c r="R357" s="7">
        <v>0</v>
      </c>
      <c r="S357" s="7">
        <v>0</v>
      </c>
      <c r="T357" s="41">
        <f>D357+E357</f>
        <v>19151128</v>
      </c>
      <c r="U357" s="7">
        <v>0</v>
      </c>
      <c r="V357" s="7">
        <v>0</v>
      </c>
      <c r="W357" s="7">
        <v>0</v>
      </c>
      <c r="X357" s="7">
        <v>0</v>
      </c>
      <c r="Y357" s="7">
        <v>0</v>
      </c>
      <c r="Z357" s="7">
        <v>0</v>
      </c>
      <c r="AA357" s="7">
        <v>0</v>
      </c>
      <c r="AB357" s="7">
        <v>0</v>
      </c>
      <c r="AC357" s="7">
        <v>0</v>
      </c>
      <c r="AD357" s="7">
        <v>0</v>
      </c>
      <c r="AE357" s="7">
        <v>0</v>
      </c>
      <c r="AF357" s="7">
        <v>0</v>
      </c>
      <c r="AG357" s="7">
        <v>0</v>
      </c>
      <c r="AH357" s="7">
        <v>0</v>
      </c>
      <c r="AI357" s="7">
        <v>0</v>
      </c>
      <c r="AK357" s="19">
        <f>+F357+G357+J357+M357+K357+N357+O357+P357+Q357+R357</f>
        <v>21789891</v>
      </c>
      <c r="AL357" s="18">
        <f>+D357+E357+U357+V357+H357+L357+I357+S357+X357+Y357+Z357+AA357+AB357+AC357+AD357+AE357+AF357+AG357</f>
        <v>21789891</v>
      </c>
      <c r="AM357" s="20">
        <f t="shared" si="5"/>
        <v>0</v>
      </c>
      <c r="AN357" s="23"/>
    </row>
    <row r="358" spans="1:40" ht="14.25">
      <c r="A358" s="113">
        <v>5663</v>
      </c>
      <c r="B358" s="13">
        <v>5663</v>
      </c>
      <c r="C358" s="100" t="s">
        <v>364</v>
      </c>
      <c r="D358" s="7">
        <v>11756306</v>
      </c>
      <c r="E358" s="7">
        <v>0</v>
      </c>
      <c r="F358" s="42">
        <f>+D358+E358+H358-J358+L358-M358-N358-O358-P358-Q358-R358+U358+V358+S358+X358+Z358+AF358+AD358+AA358+AG358+AC358</f>
        <v>10446071.15</v>
      </c>
      <c r="G358" s="42">
        <f>I358-K358+Y358+AB358</f>
        <v>0</v>
      </c>
      <c r="H358" s="7">
        <v>386278</v>
      </c>
      <c r="I358" s="7">
        <v>0</v>
      </c>
      <c r="J358" s="7">
        <v>1497786</v>
      </c>
      <c r="K358" s="7">
        <v>0</v>
      </c>
      <c r="L358" s="7">
        <v>0</v>
      </c>
      <c r="M358" s="7">
        <v>0</v>
      </c>
      <c r="N358" s="7">
        <v>0</v>
      </c>
      <c r="O358" s="7">
        <v>198726.85</v>
      </c>
      <c r="P358" s="7">
        <v>0</v>
      </c>
      <c r="Q358" s="7">
        <v>0</v>
      </c>
      <c r="R358" s="7">
        <v>0</v>
      </c>
      <c r="S358" s="7">
        <v>0</v>
      </c>
      <c r="T358" s="41">
        <f>D358+E358</f>
        <v>11756306</v>
      </c>
      <c r="U358" s="7">
        <v>0</v>
      </c>
      <c r="V358" s="7">
        <v>0</v>
      </c>
      <c r="W358" s="7">
        <v>0</v>
      </c>
      <c r="X358" s="7">
        <v>0</v>
      </c>
      <c r="Y358" s="7">
        <v>0</v>
      </c>
      <c r="Z358" s="7">
        <v>0</v>
      </c>
      <c r="AA358" s="7">
        <v>0</v>
      </c>
      <c r="AB358" s="7">
        <v>0</v>
      </c>
      <c r="AC358" s="7">
        <v>0</v>
      </c>
      <c r="AD358" s="7">
        <v>0</v>
      </c>
      <c r="AE358" s="7">
        <v>0</v>
      </c>
      <c r="AF358" s="7">
        <v>0</v>
      </c>
      <c r="AG358" s="7">
        <v>0</v>
      </c>
      <c r="AH358" s="7">
        <v>0</v>
      </c>
      <c r="AI358" s="7">
        <v>0</v>
      </c>
      <c r="AK358" s="19">
        <f>+F358+G358+J358+M358+K358+N358+O358+P358+Q358+R358</f>
        <v>12142584</v>
      </c>
      <c r="AL358" s="18">
        <f>+D358+E358+U358+V358+H358+L358+I358+S358+X358+Y358+Z358+AA358+AB358+AC358+AD358+AE358+AF358+AG358</f>
        <v>12142584</v>
      </c>
      <c r="AM358" s="20">
        <f t="shared" si="5"/>
        <v>0</v>
      </c>
      <c r="AN358" s="23"/>
    </row>
    <row r="359" spans="1:40" ht="14.25">
      <c r="A359" s="113">
        <v>5670</v>
      </c>
      <c r="B359" s="13">
        <v>5670</v>
      </c>
      <c r="C359" s="100" t="s">
        <v>365</v>
      </c>
      <c r="D359" s="7">
        <v>1548</v>
      </c>
      <c r="E359" s="7">
        <v>20056</v>
      </c>
      <c r="F359" s="42">
        <f>+D359+E359+H359-J359+L359-M359-N359-O359-P359-Q359-R359+U359+V359+S359+X359+Z359+AF359+AD359+AA359+AG359+AC359</f>
        <v>7.275957614183426E-12</v>
      </c>
      <c r="G359" s="42">
        <f>I359-K359+Y359+AB359</f>
        <v>0</v>
      </c>
      <c r="H359" s="7">
        <v>249586</v>
      </c>
      <c r="I359" s="7">
        <v>0</v>
      </c>
      <c r="J359" s="7">
        <v>413024</v>
      </c>
      <c r="K359" s="7">
        <v>0</v>
      </c>
      <c r="L359" s="7">
        <v>0</v>
      </c>
      <c r="M359" s="7">
        <v>0</v>
      </c>
      <c r="N359" s="7">
        <v>16798</v>
      </c>
      <c r="O359" s="7">
        <v>0</v>
      </c>
      <c r="P359" s="7">
        <v>0</v>
      </c>
      <c r="Q359" s="7">
        <v>0</v>
      </c>
      <c r="R359" s="7">
        <v>0</v>
      </c>
      <c r="S359" s="7">
        <v>0</v>
      </c>
      <c r="T359" s="41">
        <f>D359+E359</f>
        <v>21604</v>
      </c>
      <c r="U359" s="7">
        <v>0</v>
      </c>
      <c r="V359" s="7">
        <v>0</v>
      </c>
      <c r="W359" s="7">
        <v>0</v>
      </c>
      <c r="X359" s="7">
        <v>37245</v>
      </c>
      <c r="Y359" s="7">
        <v>0</v>
      </c>
      <c r="Z359" s="7">
        <v>0</v>
      </c>
      <c r="AA359" s="7">
        <v>0</v>
      </c>
      <c r="AB359" s="7">
        <v>0</v>
      </c>
      <c r="AC359" s="7">
        <v>0</v>
      </c>
      <c r="AD359" s="7">
        <v>19649</v>
      </c>
      <c r="AE359" s="7">
        <v>0</v>
      </c>
      <c r="AF359" s="7">
        <v>94624.57</v>
      </c>
      <c r="AG359" s="7">
        <v>7113.43</v>
      </c>
      <c r="AH359" s="7">
        <v>0</v>
      </c>
      <c r="AI359" s="7">
        <v>0</v>
      </c>
      <c r="AK359" s="19">
        <f>+F359+G359+J359+M359+K359+N359+O359+P359+Q359+R359</f>
        <v>429822</v>
      </c>
      <c r="AL359" s="18">
        <f>+D359+E359+U359+V359+H359+L359+I359+S359+X359+Y359+Z359+AA359+AB359+AC359+AD359+AE359+AF359+AG359</f>
        <v>429822</v>
      </c>
      <c r="AM359" s="20">
        <f t="shared" si="5"/>
        <v>0</v>
      </c>
      <c r="AN359" s="23"/>
    </row>
    <row r="360" spans="1:40" ht="14.25">
      <c r="A360" s="113">
        <v>3510</v>
      </c>
      <c r="B360" s="13">
        <v>3510</v>
      </c>
      <c r="C360" s="100" t="s">
        <v>231</v>
      </c>
      <c r="D360" s="7">
        <v>25984</v>
      </c>
      <c r="E360" s="7">
        <v>37250</v>
      </c>
      <c r="F360" s="42">
        <f>+D360+E360+H360-J360+L360-M360-N360-O360-P360-Q360-R360+U360+V360+S360+X360+Z360+AF360+AD360+AA360+AG360+AC360</f>
        <v>403994</v>
      </c>
      <c r="G360" s="42">
        <f>I360-K360+Y360+AB360</f>
        <v>9264</v>
      </c>
      <c r="H360" s="7">
        <v>700933</v>
      </c>
      <c r="I360" s="7">
        <v>0</v>
      </c>
      <c r="J360" s="7">
        <v>287675</v>
      </c>
      <c r="K360" s="7">
        <v>0</v>
      </c>
      <c r="L360" s="7">
        <v>0</v>
      </c>
      <c r="M360" s="7">
        <v>0</v>
      </c>
      <c r="N360" s="7">
        <v>46194.5</v>
      </c>
      <c r="O360" s="7">
        <v>8399</v>
      </c>
      <c r="P360" s="7">
        <v>64848</v>
      </c>
      <c r="Q360" s="7">
        <v>0</v>
      </c>
      <c r="R360" s="7">
        <v>0</v>
      </c>
      <c r="S360" s="7">
        <v>37611</v>
      </c>
      <c r="T360" s="41">
        <f>D360+E360</f>
        <v>63234</v>
      </c>
      <c r="U360" s="7">
        <v>0</v>
      </c>
      <c r="V360" s="7">
        <v>0</v>
      </c>
      <c r="W360" s="7">
        <v>0</v>
      </c>
      <c r="X360" s="7">
        <v>9332.5</v>
      </c>
      <c r="Y360" s="7">
        <v>9264</v>
      </c>
      <c r="Z360" s="7">
        <v>0</v>
      </c>
      <c r="AA360" s="7">
        <v>0</v>
      </c>
      <c r="AB360" s="7">
        <v>0</v>
      </c>
      <c r="AC360" s="7">
        <v>0</v>
      </c>
      <c r="AD360" s="7">
        <v>0</v>
      </c>
      <c r="AE360" s="7">
        <v>0</v>
      </c>
      <c r="AF360" s="7">
        <v>0</v>
      </c>
      <c r="AG360" s="7">
        <v>0</v>
      </c>
      <c r="AH360" s="7">
        <v>0</v>
      </c>
      <c r="AI360" s="7">
        <v>0</v>
      </c>
      <c r="AK360" s="19">
        <f>+F360+G360+J360+M360+K360+N360+O360+P360+Q360+R360</f>
        <v>820374.5</v>
      </c>
      <c r="AL360" s="18">
        <f>+D360+E360+U360+V360+H360+L360+I360+S360+X360+Y360+Z360+AA360+AB360+AC360+AD360+AE360+AF360+AG360</f>
        <v>820374.5</v>
      </c>
      <c r="AM360" s="20">
        <f t="shared" si="5"/>
        <v>0</v>
      </c>
      <c r="AN360" s="23"/>
    </row>
    <row r="361" spans="1:40" ht="14.25">
      <c r="A361" s="113">
        <v>5726</v>
      </c>
      <c r="B361" s="13">
        <v>5726</v>
      </c>
      <c r="C361" s="100" t="s">
        <v>366</v>
      </c>
      <c r="D361" s="7">
        <v>1511398</v>
      </c>
      <c r="E361" s="7">
        <v>0</v>
      </c>
      <c r="F361" s="42">
        <f>+D361+E361+H361-J361+L361-M361-N361-O361-P361-Q361-R361+U361+V361+S361+X361+Z361+AF361+AD361+AA361+AG361+AC361</f>
        <v>1273753.5</v>
      </c>
      <c r="G361" s="42">
        <f>I361-K361+Y361+AB361</f>
        <v>0</v>
      </c>
      <c r="H361" s="7">
        <v>537905</v>
      </c>
      <c r="I361" s="7">
        <v>0</v>
      </c>
      <c r="J361" s="7">
        <v>539900</v>
      </c>
      <c r="K361" s="7">
        <v>0</v>
      </c>
      <c r="L361" s="7">
        <v>0</v>
      </c>
      <c r="M361" s="7">
        <v>0</v>
      </c>
      <c r="N361" s="7">
        <v>222573.5</v>
      </c>
      <c r="O361" s="7">
        <v>13076</v>
      </c>
      <c r="P361" s="7">
        <v>0</v>
      </c>
      <c r="Q361" s="7">
        <v>0</v>
      </c>
      <c r="R361" s="7">
        <v>0</v>
      </c>
      <c r="S361" s="7">
        <v>0</v>
      </c>
      <c r="T361" s="41">
        <f>D361+E361</f>
        <v>1511398</v>
      </c>
      <c r="U361" s="7">
        <v>0</v>
      </c>
      <c r="V361" s="7">
        <v>0</v>
      </c>
      <c r="W361" s="7">
        <v>0</v>
      </c>
      <c r="X361" s="7">
        <v>0</v>
      </c>
      <c r="Y361" s="7">
        <v>0</v>
      </c>
      <c r="Z361" s="7">
        <v>0</v>
      </c>
      <c r="AA361" s="7">
        <v>0</v>
      </c>
      <c r="AB361" s="7">
        <v>0</v>
      </c>
      <c r="AC361" s="7">
        <v>0</v>
      </c>
      <c r="AD361" s="7">
        <v>0</v>
      </c>
      <c r="AE361" s="7">
        <v>0</v>
      </c>
      <c r="AF361" s="7">
        <v>0</v>
      </c>
      <c r="AG361" s="7">
        <v>0</v>
      </c>
      <c r="AH361" s="7">
        <v>0</v>
      </c>
      <c r="AI361" s="7">
        <v>0</v>
      </c>
      <c r="AK361" s="19">
        <f>+F361+G361+J361+M361+K361+N361+O361+P361+Q361+R361</f>
        <v>2049303</v>
      </c>
      <c r="AL361" s="18">
        <f>+D361+E361+U361+V361+H361+L361+I361+S361+X361+Y361+Z361+AA361+AB361+AC361+AD361+AE361+AF361+AG361</f>
        <v>2049303</v>
      </c>
      <c r="AM361" s="20">
        <f t="shared" si="5"/>
        <v>0</v>
      </c>
      <c r="AN361" s="23"/>
    </row>
    <row r="362" spans="1:40" ht="14.25">
      <c r="A362" s="113">
        <v>5733</v>
      </c>
      <c r="B362" s="13">
        <v>5733</v>
      </c>
      <c r="C362" s="100" t="s">
        <v>367</v>
      </c>
      <c r="D362" s="7">
        <v>0</v>
      </c>
      <c r="E362" s="7">
        <v>2869</v>
      </c>
      <c r="F362" s="42">
        <f>+D362+E362+H362-J362+L362-M362-N362-O362-P362-Q362-R362+U362+V362+S362+X362+Z362+AF362+AD362+AA362+AG362+AC362</f>
        <v>1222</v>
      </c>
      <c r="G362" s="42">
        <f>I362-K362+Y362+AB362</f>
        <v>0</v>
      </c>
      <c r="H362" s="7">
        <v>626604</v>
      </c>
      <c r="I362" s="7">
        <v>0</v>
      </c>
      <c r="J362" s="7">
        <v>703844</v>
      </c>
      <c r="K362" s="7">
        <v>0</v>
      </c>
      <c r="L362" s="7">
        <v>0</v>
      </c>
      <c r="M362" s="7">
        <v>0</v>
      </c>
      <c r="N362" s="7">
        <v>0</v>
      </c>
      <c r="O362" s="7">
        <v>0</v>
      </c>
      <c r="P362" s="7">
        <v>0</v>
      </c>
      <c r="Q362" s="7">
        <v>0</v>
      </c>
      <c r="R362" s="7">
        <v>0</v>
      </c>
      <c r="S362" s="7">
        <v>0</v>
      </c>
      <c r="T362" s="41">
        <f>D362+E362</f>
        <v>2869</v>
      </c>
      <c r="U362" s="7">
        <v>0</v>
      </c>
      <c r="V362" s="7">
        <v>0</v>
      </c>
      <c r="W362" s="7">
        <v>1222</v>
      </c>
      <c r="X362" s="7">
        <v>5329</v>
      </c>
      <c r="Y362" s="7">
        <v>0</v>
      </c>
      <c r="Z362" s="7">
        <v>0</v>
      </c>
      <c r="AA362" s="7">
        <v>0</v>
      </c>
      <c r="AB362" s="7">
        <v>0</v>
      </c>
      <c r="AC362" s="7">
        <v>0</v>
      </c>
      <c r="AD362" s="7">
        <v>0</v>
      </c>
      <c r="AE362" s="7">
        <v>0</v>
      </c>
      <c r="AF362" s="7">
        <v>0</v>
      </c>
      <c r="AG362" s="7">
        <v>70264</v>
      </c>
      <c r="AH362" s="7">
        <v>0</v>
      </c>
      <c r="AI362" s="7">
        <v>0</v>
      </c>
      <c r="AK362" s="19">
        <f>+F362+G362+J362+M362+K362+N362+O362+P362+Q362+R362</f>
        <v>705066</v>
      </c>
      <c r="AL362" s="18">
        <f>+D362+E362+U362+V362+H362+L362+I362+S362+X362+Y362+Z362+AA362+AB362+AC362+AD362+AE362+AF362+AG362</f>
        <v>705066</v>
      </c>
      <c r="AM362" s="20">
        <f t="shared" si="5"/>
        <v>0</v>
      </c>
      <c r="AN362" s="23"/>
    </row>
    <row r="363" spans="1:40" ht="14.25">
      <c r="A363" s="113">
        <v>5740</v>
      </c>
      <c r="B363" s="13">
        <v>5740</v>
      </c>
      <c r="C363" s="100" t="s">
        <v>368</v>
      </c>
      <c r="D363" s="7">
        <v>676819</v>
      </c>
      <c r="E363" s="7">
        <v>0</v>
      </c>
      <c r="F363" s="42">
        <f>+D363+E363+H363-J363+L363-M363-N363-O363-P363-Q363-R363+U363+V363+S363+X363+Z363+AF363+AD363+AA363+AG363+AC363</f>
        <v>611241</v>
      </c>
      <c r="G363" s="42">
        <f>I363-K363+Y363+AB363</f>
        <v>0</v>
      </c>
      <c r="H363" s="7">
        <v>161026</v>
      </c>
      <c r="I363" s="7">
        <v>0</v>
      </c>
      <c r="J363" s="7">
        <v>226604</v>
      </c>
      <c r="K363" s="7">
        <v>0</v>
      </c>
      <c r="L363" s="7">
        <v>0</v>
      </c>
      <c r="M363" s="7">
        <v>0</v>
      </c>
      <c r="N363" s="7">
        <v>0</v>
      </c>
      <c r="O363" s="7">
        <v>0</v>
      </c>
      <c r="P363" s="7">
        <v>0</v>
      </c>
      <c r="Q363" s="7">
        <v>0</v>
      </c>
      <c r="R363" s="7">
        <v>0</v>
      </c>
      <c r="S363" s="7">
        <v>0</v>
      </c>
      <c r="T363" s="41">
        <f>D363+E363</f>
        <v>676819</v>
      </c>
      <c r="U363" s="7">
        <v>0</v>
      </c>
      <c r="V363" s="7">
        <v>0</v>
      </c>
      <c r="W363" s="7">
        <v>0</v>
      </c>
      <c r="X363" s="7">
        <v>0</v>
      </c>
      <c r="Y363" s="7">
        <v>0</v>
      </c>
      <c r="Z363" s="7">
        <v>0</v>
      </c>
      <c r="AA363" s="7">
        <v>0</v>
      </c>
      <c r="AB363" s="7">
        <v>0</v>
      </c>
      <c r="AC363" s="7">
        <v>0</v>
      </c>
      <c r="AD363" s="7">
        <v>0</v>
      </c>
      <c r="AE363" s="7">
        <v>0</v>
      </c>
      <c r="AF363" s="7">
        <v>0</v>
      </c>
      <c r="AG363" s="7">
        <v>0</v>
      </c>
      <c r="AH363" s="7">
        <v>0</v>
      </c>
      <c r="AI363" s="7">
        <v>0</v>
      </c>
      <c r="AK363" s="19">
        <f>+F363+G363+J363+M363+K363+N363+O363+P363+Q363+R363</f>
        <v>837845</v>
      </c>
      <c r="AL363" s="18">
        <f>+D363+E363+U363+V363+H363+L363+I363+S363+X363+Y363+Z363+AA363+AB363+AC363+AD363+AE363+AF363+AG363</f>
        <v>837845</v>
      </c>
      <c r="AM363" s="20">
        <f t="shared" si="5"/>
        <v>0</v>
      </c>
      <c r="AN363" s="23"/>
    </row>
    <row r="364" spans="1:40" ht="14.25">
      <c r="A364" s="113">
        <v>5747</v>
      </c>
      <c r="B364" s="13">
        <v>5747</v>
      </c>
      <c r="C364" s="100" t="s">
        <v>369</v>
      </c>
      <c r="D364" s="7">
        <v>7283568</v>
      </c>
      <c r="E364" s="7">
        <v>0</v>
      </c>
      <c r="F364" s="42">
        <f>+D364+E364+H364-J364+L364-M364-N364-O364-P364-Q364-R364+U364+V364+S364+X364+Z364+AF364+AD364+AA364+AG364+AC364</f>
        <v>6554246.6899999995</v>
      </c>
      <c r="G364" s="42">
        <f>I364-K364+Y364+AB364</f>
        <v>-30000</v>
      </c>
      <c r="H364" s="7">
        <v>767907</v>
      </c>
      <c r="I364" s="7">
        <v>0</v>
      </c>
      <c r="J364" s="7">
        <v>1146354</v>
      </c>
      <c r="K364" s="7">
        <v>30000</v>
      </c>
      <c r="L364" s="7">
        <v>0</v>
      </c>
      <c r="M364" s="7">
        <v>0</v>
      </c>
      <c r="N364" s="7">
        <v>328077.4</v>
      </c>
      <c r="O364" s="7">
        <v>0</v>
      </c>
      <c r="P364" s="7">
        <v>0</v>
      </c>
      <c r="Q364" s="7">
        <v>22796.91</v>
      </c>
      <c r="R364" s="7">
        <v>0</v>
      </c>
      <c r="S364" s="7">
        <v>0</v>
      </c>
      <c r="T364" s="41">
        <f>D364+E364</f>
        <v>7283568</v>
      </c>
      <c r="U364" s="7">
        <v>0</v>
      </c>
      <c r="V364" s="7">
        <v>0</v>
      </c>
      <c r="W364" s="7">
        <v>0</v>
      </c>
      <c r="X364" s="7">
        <v>0</v>
      </c>
      <c r="Y364" s="7">
        <v>0</v>
      </c>
      <c r="Z364" s="7">
        <v>0</v>
      </c>
      <c r="AA364" s="7">
        <v>0</v>
      </c>
      <c r="AB364" s="7">
        <v>0</v>
      </c>
      <c r="AC364" s="7">
        <v>0</v>
      </c>
      <c r="AD364" s="7">
        <v>0</v>
      </c>
      <c r="AE364" s="7">
        <v>0</v>
      </c>
      <c r="AF364" s="7">
        <v>0</v>
      </c>
      <c r="AG364" s="7">
        <v>0</v>
      </c>
      <c r="AH364" s="7">
        <v>0</v>
      </c>
      <c r="AI364" s="7">
        <v>0</v>
      </c>
      <c r="AK364" s="19">
        <f>+F364+G364+J364+M364+K364+N364+O364+P364+Q364+R364</f>
        <v>8051475</v>
      </c>
      <c r="AL364" s="18">
        <f>+D364+E364+U364+V364+H364+L364+I364+S364+X364+Y364+Z364+AA364+AB364+AC364+AD364+AE364+AF364+AG364</f>
        <v>8051475</v>
      </c>
      <c r="AM364" s="20">
        <f t="shared" si="5"/>
        <v>0</v>
      </c>
      <c r="AN364" s="23"/>
    </row>
    <row r="365" spans="1:40" ht="14.25">
      <c r="A365" s="112">
        <v>5754</v>
      </c>
      <c r="B365" s="12">
        <v>5754</v>
      </c>
      <c r="C365" s="100" t="s">
        <v>370</v>
      </c>
      <c r="D365" s="7">
        <v>314430</v>
      </c>
      <c r="E365" s="7">
        <v>0</v>
      </c>
      <c r="F365" s="42">
        <f>+D365+E365+H365-J365+L365-M365-N365-O365-P365-Q365-R365+U365+V365+S365+X365+Z365+AF365+AD365+AA365+AG365+AC365</f>
        <v>383949.25</v>
      </c>
      <c r="G365" s="42">
        <f>I365-K365+Y365+AB365</f>
        <v>19823</v>
      </c>
      <c r="H365" s="7">
        <v>592632</v>
      </c>
      <c r="I365" s="7">
        <v>19823</v>
      </c>
      <c r="J365" s="7">
        <v>403427</v>
      </c>
      <c r="K365" s="7">
        <v>0</v>
      </c>
      <c r="L365" s="7">
        <v>0</v>
      </c>
      <c r="M365" s="7">
        <v>0</v>
      </c>
      <c r="N365" s="7">
        <v>119685.75</v>
      </c>
      <c r="O365" s="7">
        <v>0</v>
      </c>
      <c r="P365" s="7">
        <v>0</v>
      </c>
      <c r="Q365" s="7">
        <v>0</v>
      </c>
      <c r="R365" s="7">
        <v>0</v>
      </c>
      <c r="S365" s="7">
        <v>0</v>
      </c>
      <c r="T365" s="41">
        <f>D365+E365</f>
        <v>314430</v>
      </c>
      <c r="U365" s="7">
        <v>0</v>
      </c>
      <c r="V365" s="7">
        <v>0</v>
      </c>
      <c r="W365" s="7">
        <v>0</v>
      </c>
      <c r="X365" s="7">
        <v>0</v>
      </c>
      <c r="Y365" s="7">
        <v>0</v>
      </c>
      <c r="Z365" s="7">
        <v>0</v>
      </c>
      <c r="AA365" s="7">
        <v>0</v>
      </c>
      <c r="AB365" s="7">
        <v>0</v>
      </c>
      <c r="AC365" s="7">
        <v>0</v>
      </c>
      <c r="AD365" s="7">
        <v>0</v>
      </c>
      <c r="AE365" s="7">
        <v>0</v>
      </c>
      <c r="AF365" s="7">
        <v>0</v>
      </c>
      <c r="AG365" s="7">
        <v>0</v>
      </c>
      <c r="AH365" s="7">
        <v>0</v>
      </c>
      <c r="AI365" s="7">
        <v>0</v>
      </c>
      <c r="AK365" s="19">
        <f>+F365+G365+J365+M365+K365+N365+O365+P365+Q365+R365</f>
        <v>926885</v>
      </c>
      <c r="AL365" s="18">
        <f>+D365+E365+U365+V365+H365+L365+I365+S365+X365+Y365+Z365+AA365+AB365+AC365+AD365+AE365+AF365+AG365</f>
        <v>926885</v>
      </c>
      <c r="AM365" s="20">
        <f t="shared" si="5"/>
        <v>0</v>
      </c>
      <c r="AN365" s="23"/>
    </row>
    <row r="366" spans="1:40" ht="14.25">
      <c r="A366" s="112">
        <v>126</v>
      </c>
      <c r="B366" s="12">
        <v>126</v>
      </c>
      <c r="C366" s="100" t="s">
        <v>19</v>
      </c>
      <c r="D366" s="7">
        <v>2087608</v>
      </c>
      <c r="E366" s="7">
        <v>0</v>
      </c>
      <c r="F366" s="42">
        <f>+D366+E366+H366-J366+L366-M366-N366-O366-P366-Q366-R366+U366+V366+S366+X366+Z366+AF366+AD366+AA366+AG366+AC366</f>
        <v>4729524.6</v>
      </c>
      <c r="G366" s="42">
        <f>I366-K366+Y366+AB366</f>
        <v>0</v>
      </c>
      <c r="H366" s="7">
        <v>3155708</v>
      </c>
      <c r="I366" s="7">
        <v>0</v>
      </c>
      <c r="J366" s="7">
        <v>376066</v>
      </c>
      <c r="K366" s="7">
        <v>0</v>
      </c>
      <c r="L366" s="7">
        <v>0</v>
      </c>
      <c r="M366" s="7">
        <v>0</v>
      </c>
      <c r="N366" s="7">
        <v>72877.4</v>
      </c>
      <c r="O366" s="7">
        <v>0</v>
      </c>
      <c r="P366" s="7">
        <v>64848</v>
      </c>
      <c r="Q366" s="7">
        <v>0</v>
      </c>
      <c r="R366" s="7">
        <v>0</v>
      </c>
      <c r="S366" s="7">
        <v>0</v>
      </c>
      <c r="T366" s="41">
        <f>D366+E366</f>
        <v>2087608</v>
      </c>
      <c r="U366" s="7">
        <v>0</v>
      </c>
      <c r="V366" s="7">
        <v>0</v>
      </c>
      <c r="W366" s="7">
        <v>0</v>
      </c>
      <c r="X366" s="7">
        <v>0</v>
      </c>
      <c r="Y366" s="7">
        <v>0</v>
      </c>
      <c r="Z366" s="7">
        <v>0</v>
      </c>
      <c r="AA366" s="7">
        <v>0</v>
      </c>
      <c r="AB366" s="7">
        <v>0</v>
      </c>
      <c r="AC366" s="7">
        <v>0</v>
      </c>
      <c r="AD366" s="7">
        <v>0</v>
      </c>
      <c r="AE366" s="7">
        <v>0</v>
      </c>
      <c r="AF366" s="7">
        <v>0</v>
      </c>
      <c r="AG366" s="7">
        <v>0</v>
      </c>
      <c r="AH366" s="7">
        <v>0</v>
      </c>
      <c r="AI366" s="7">
        <v>0</v>
      </c>
      <c r="AK366" s="19">
        <f>+F366+G366+J366+M366+K366+N366+O366+P366+Q366+R366</f>
        <v>5243316</v>
      </c>
      <c r="AL366" s="18">
        <f>+D366+E366+U366+V366+H366+L366+I366+S366+X366+Y366+Z366+AA366+AB366+AC366+AD366+AE366+AF366+AG366</f>
        <v>5243316</v>
      </c>
      <c r="AM366" s="20">
        <f t="shared" si="5"/>
        <v>0</v>
      </c>
      <c r="AN366" s="23"/>
    </row>
    <row r="367" spans="1:40" ht="14.25">
      <c r="A367" s="113">
        <v>5780</v>
      </c>
      <c r="B367" s="13">
        <v>5780</v>
      </c>
      <c r="C367" s="100" t="s">
        <v>372</v>
      </c>
      <c r="D367" s="7">
        <v>1081325</v>
      </c>
      <c r="E367" s="7">
        <v>0</v>
      </c>
      <c r="F367" s="42">
        <f>+D367+E367+H367-J367+L367-M367-N367-O367-P367-Q367-R367+U367+V367+S367+X367+Z367+AF367+AD367+AA367+AG367+AC367</f>
        <v>1324842</v>
      </c>
      <c r="G367" s="42">
        <f>I367-K367+Y367+AB367</f>
        <v>0</v>
      </c>
      <c r="H367" s="7">
        <v>791567</v>
      </c>
      <c r="I367" s="7">
        <v>0</v>
      </c>
      <c r="J367" s="7">
        <v>522853</v>
      </c>
      <c r="K367" s="7">
        <v>0</v>
      </c>
      <c r="L367" s="7">
        <v>0</v>
      </c>
      <c r="M367" s="7">
        <v>0</v>
      </c>
      <c r="N367" s="7">
        <v>25197</v>
      </c>
      <c r="O367" s="7">
        <v>0</v>
      </c>
      <c r="P367" s="7">
        <v>0</v>
      </c>
      <c r="Q367" s="7">
        <v>0</v>
      </c>
      <c r="R367" s="7">
        <v>0</v>
      </c>
      <c r="S367" s="7">
        <v>0</v>
      </c>
      <c r="T367" s="41">
        <f>D367+E367</f>
        <v>1081325</v>
      </c>
      <c r="U367" s="7">
        <v>0</v>
      </c>
      <c r="V367" s="7">
        <v>0</v>
      </c>
      <c r="W367" s="7">
        <v>0</v>
      </c>
      <c r="X367" s="7">
        <v>0</v>
      </c>
      <c r="Y367" s="7">
        <v>0</v>
      </c>
      <c r="Z367" s="7">
        <v>0</v>
      </c>
      <c r="AA367" s="7">
        <v>0</v>
      </c>
      <c r="AB367" s="7">
        <v>0</v>
      </c>
      <c r="AC367" s="7">
        <v>0</v>
      </c>
      <c r="AD367" s="7">
        <v>0</v>
      </c>
      <c r="AE367" s="7">
        <v>0</v>
      </c>
      <c r="AF367" s="7">
        <v>0</v>
      </c>
      <c r="AG367" s="7">
        <v>0</v>
      </c>
      <c r="AH367" s="7">
        <v>0</v>
      </c>
      <c r="AI367" s="7">
        <v>0</v>
      </c>
      <c r="AK367" s="19">
        <f>+F367+G367+J367+M367+K367+N367+O367+P367+Q367+R367</f>
        <v>1872892</v>
      </c>
      <c r="AL367" s="18">
        <f>+D367+E367+U367+V367+H367+L367+I367+S367+X367+Y367+Z367+AA367+AB367+AC367+AD367+AE367+AF367+AG367</f>
        <v>1872892</v>
      </c>
      <c r="AM367" s="20">
        <f t="shared" si="5"/>
        <v>0</v>
      </c>
      <c r="AN367" s="23"/>
    </row>
    <row r="368" spans="1:40" ht="14.25">
      <c r="A368" s="113">
        <v>4375</v>
      </c>
      <c r="B368" s="13">
        <v>4375</v>
      </c>
      <c r="C368" s="100" t="s">
        <v>294</v>
      </c>
      <c r="D368" s="7">
        <v>1310781</v>
      </c>
      <c r="E368" s="7">
        <v>0</v>
      </c>
      <c r="F368" s="42">
        <f>+D368+E368+H368-J368+L368-M368-N368-O368-P368-Q368-R368+U368+V368+S368+X368+Z368+AF368+AD368+AA368+AG368+AC368</f>
        <v>829602</v>
      </c>
      <c r="G368" s="42">
        <f>I368-K368+Y368+AB368</f>
        <v>0</v>
      </c>
      <c r="H368" s="7">
        <v>310372</v>
      </c>
      <c r="I368" s="7">
        <v>0</v>
      </c>
      <c r="J368" s="7">
        <v>690753</v>
      </c>
      <c r="K368" s="7">
        <v>0</v>
      </c>
      <c r="L368" s="7">
        <v>0</v>
      </c>
      <c r="M368" s="7">
        <v>0</v>
      </c>
      <c r="N368" s="7">
        <v>100788</v>
      </c>
      <c r="O368" s="7">
        <v>0</v>
      </c>
      <c r="P368" s="7">
        <v>0</v>
      </c>
      <c r="Q368" s="7">
        <v>0</v>
      </c>
      <c r="R368" s="7">
        <v>10</v>
      </c>
      <c r="S368" s="7">
        <v>0</v>
      </c>
      <c r="T368" s="41">
        <f>D368+E368</f>
        <v>1310781</v>
      </c>
      <c r="U368" s="7">
        <v>0</v>
      </c>
      <c r="V368" s="7">
        <v>0</v>
      </c>
      <c r="W368" s="7">
        <v>0</v>
      </c>
      <c r="X368" s="7">
        <v>0</v>
      </c>
      <c r="Y368" s="7">
        <v>0</v>
      </c>
      <c r="Z368" s="7">
        <v>0</v>
      </c>
      <c r="AA368" s="7">
        <v>0</v>
      </c>
      <c r="AB368" s="7">
        <v>0</v>
      </c>
      <c r="AC368" s="7">
        <v>0</v>
      </c>
      <c r="AD368" s="7">
        <v>0</v>
      </c>
      <c r="AE368" s="7">
        <v>0</v>
      </c>
      <c r="AF368" s="7">
        <v>0</v>
      </c>
      <c r="AG368" s="7">
        <v>0</v>
      </c>
      <c r="AH368" s="7">
        <v>0</v>
      </c>
      <c r="AI368" s="7">
        <v>0</v>
      </c>
      <c r="AK368" s="19">
        <f>+F368+G368+J368+M368+K368+N368+O368+P368+Q368+R368</f>
        <v>1621153</v>
      </c>
      <c r="AL368" s="18">
        <f>+D368+E368+U368+V368+H368+L368+I368+S368+X368+Y368+Z368+AA368+AB368+AC368+AD368+AE368+AF368+AG368</f>
        <v>1621153</v>
      </c>
      <c r="AM368" s="20">
        <f t="shared" si="5"/>
        <v>0</v>
      </c>
      <c r="AN368" s="23"/>
    </row>
    <row r="369" spans="1:40" ht="14.25">
      <c r="A369" s="113">
        <v>5810</v>
      </c>
      <c r="B369" s="13">
        <v>5810</v>
      </c>
      <c r="C369" s="100" t="s">
        <v>373</v>
      </c>
      <c r="D369" s="7">
        <v>202628</v>
      </c>
      <c r="E369" s="7">
        <v>160861</v>
      </c>
      <c r="F369" s="42">
        <f>+D369+E369+H369-J369+L369-M369-N369-O369-P369-Q369-R369+U369+V369+S369+X369+Z369+AF369+AD369+AA369+AG369+AC369</f>
        <v>506513</v>
      </c>
      <c r="G369" s="42">
        <f>I369-K369+Y369+AB369</f>
        <v>0</v>
      </c>
      <c r="H369" s="7">
        <v>815409</v>
      </c>
      <c r="I369" s="7">
        <v>0</v>
      </c>
      <c r="J369" s="7">
        <v>663340</v>
      </c>
      <c r="K369" s="7">
        <v>0</v>
      </c>
      <c r="L369" s="7">
        <v>0</v>
      </c>
      <c r="M369" s="7">
        <v>0</v>
      </c>
      <c r="N369" s="7">
        <v>9045</v>
      </c>
      <c r="O369" s="7">
        <v>0</v>
      </c>
      <c r="P369" s="7">
        <v>0</v>
      </c>
      <c r="Q369" s="7">
        <v>0</v>
      </c>
      <c r="R369" s="7">
        <v>0</v>
      </c>
      <c r="S369" s="7">
        <v>0</v>
      </c>
      <c r="T369" s="41">
        <f>D369+E369</f>
        <v>363489</v>
      </c>
      <c r="U369" s="7">
        <v>0</v>
      </c>
      <c r="V369" s="7">
        <v>0</v>
      </c>
      <c r="W369" s="7">
        <v>160861</v>
      </c>
      <c r="X369" s="7">
        <v>0</v>
      </c>
      <c r="Y369" s="7">
        <v>0</v>
      </c>
      <c r="Z369" s="7">
        <v>0</v>
      </c>
      <c r="AA369" s="7">
        <v>0</v>
      </c>
      <c r="AB369" s="7">
        <v>0</v>
      </c>
      <c r="AC369" s="7">
        <v>0</v>
      </c>
      <c r="AD369" s="7">
        <v>0</v>
      </c>
      <c r="AE369" s="7">
        <v>0</v>
      </c>
      <c r="AF369" s="7">
        <v>0</v>
      </c>
      <c r="AG369" s="7">
        <v>0</v>
      </c>
      <c r="AH369" s="7">
        <v>0</v>
      </c>
      <c r="AI369" s="7">
        <v>0</v>
      </c>
      <c r="AK369" s="19">
        <f>+F369+G369+J369+M369+K369+N369+O369+P369+Q369+R369</f>
        <v>1178898</v>
      </c>
      <c r="AL369" s="18">
        <f>+D369+E369+U369+V369+H369+L369+I369+S369+X369+Y369+Z369+AA369+AB369+AC369+AD369+AE369+AF369+AG369</f>
        <v>1178898</v>
      </c>
      <c r="AM369" s="20">
        <f t="shared" si="5"/>
        <v>0</v>
      </c>
      <c r="AN369" s="23"/>
    </row>
    <row r="370" spans="1:40" ht="14.25">
      <c r="A370" s="113">
        <v>5817</v>
      </c>
      <c r="B370" s="13">
        <v>5817</v>
      </c>
      <c r="C370" s="100" t="s">
        <v>374</v>
      </c>
      <c r="D370" s="7">
        <v>102495</v>
      </c>
      <c r="E370" s="7">
        <v>209143</v>
      </c>
      <c r="F370" s="42">
        <f>+D370+E370+H370-J370+L370-M370-N370-O370-P370-Q370-R370+U370+V370+S370+X370+Z370+AF370+AD370+AA370+AG370+AC370</f>
        <v>-4659</v>
      </c>
      <c r="G370" s="42">
        <f>I370-K370+Y370+AB370</f>
        <v>4659</v>
      </c>
      <c r="H370" s="7">
        <v>349182</v>
      </c>
      <c r="I370" s="7">
        <v>0</v>
      </c>
      <c r="J370" s="7">
        <v>1220047</v>
      </c>
      <c r="K370" s="7">
        <v>0</v>
      </c>
      <c r="L370" s="7">
        <v>0</v>
      </c>
      <c r="M370" s="7">
        <v>0</v>
      </c>
      <c r="N370" s="7">
        <v>0</v>
      </c>
      <c r="O370" s="7">
        <v>0</v>
      </c>
      <c r="P370" s="7">
        <v>0</v>
      </c>
      <c r="Q370" s="7">
        <v>0</v>
      </c>
      <c r="R370" s="7">
        <v>0</v>
      </c>
      <c r="S370" s="7">
        <v>94430</v>
      </c>
      <c r="T370" s="41">
        <f>D370+E370</f>
        <v>311638</v>
      </c>
      <c r="U370" s="7">
        <v>0</v>
      </c>
      <c r="V370" s="7">
        <v>0</v>
      </c>
      <c r="W370" s="7">
        <v>0</v>
      </c>
      <c r="X370" s="7">
        <v>388408</v>
      </c>
      <c r="Y370" s="7">
        <v>4659</v>
      </c>
      <c r="Z370" s="7">
        <v>0</v>
      </c>
      <c r="AA370" s="7">
        <v>0</v>
      </c>
      <c r="AB370" s="7">
        <v>0</v>
      </c>
      <c r="AC370" s="7">
        <v>0</v>
      </c>
      <c r="AD370" s="7">
        <v>20559</v>
      </c>
      <c r="AE370" s="7">
        <v>0</v>
      </c>
      <c r="AF370" s="7">
        <v>0</v>
      </c>
      <c r="AG370" s="7">
        <v>51171</v>
      </c>
      <c r="AH370" s="7">
        <v>0</v>
      </c>
      <c r="AI370" s="7">
        <v>0</v>
      </c>
      <c r="AK370" s="19">
        <f>+F370+G370+J370+M370+K370+N370+O370+P370+Q370+R370</f>
        <v>1220047</v>
      </c>
      <c r="AL370" s="18">
        <f>+D370+E370+U370+V370+H370+L370+I370+S370+X370+Y370+Z370+AA370+AB370+AC370+AD370+AE370+AF370+AG370</f>
        <v>1220047</v>
      </c>
      <c r="AM370" s="20">
        <f t="shared" si="5"/>
        <v>0</v>
      </c>
      <c r="AN370" s="23"/>
    </row>
    <row r="371" spans="1:40" ht="14.25">
      <c r="A371" s="113">
        <v>5824</v>
      </c>
      <c r="B371" s="13">
        <v>5824</v>
      </c>
      <c r="C371" s="100" t="s">
        <v>375</v>
      </c>
      <c r="D371" s="7">
        <v>5222269</v>
      </c>
      <c r="E371" s="7">
        <v>0</v>
      </c>
      <c r="F371" s="42">
        <f>+D371+E371+H371-J371+L371-M371-N371-O371-P371-Q371-R371+U371+V371+S371+X371+Z371+AF371+AD371+AA371+AG371+AC371</f>
        <v>5690347.09</v>
      </c>
      <c r="G371" s="42">
        <f>I371-K371+Y371+AB371</f>
        <v>0</v>
      </c>
      <c r="H371" s="7">
        <v>2297080</v>
      </c>
      <c r="I371" s="7">
        <v>0</v>
      </c>
      <c r="J371" s="7">
        <v>1255103</v>
      </c>
      <c r="K371" s="7">
        <v>0</v>
      </c>
      <c r="L371" s="7">
        <v>0</v>
      </c>
      <c r="M371" s="7">
        <v>0</v>
      </c>
      <c r="N371" s="7">
        <v>551102</v>
      </c>
      <c r="O371" s="7">
        <v>0</v>
      </c>
      <c r="P371" s="7">
        <v>0</v>
      </c>
      <c r="Q371" s="7">
        <v>22796.91</v>
      </c>
      <c r="R371" s="7">
        <v>0</v>
      </c>
      <c r="S371" s="7">
        <v>0</v>
      </c>
      <c r="T371" s="41">
        <f>D371+E371</f>
        <v>5222269</v>
      </c>
      <c r="U371" s="7">
        <v>0</v>
      </c>
      <c r="V371" s="7">
        <v>0</v>
      </c>
      <c r="W371" s="7">
        <v>0</v>
      </c>
      <c r="X371" s="7">
        <v>0</v>
      </c>
      <c r="Y371" s="7">
        <v>0</v>
      </c>
      <c r="Z371" s="7">
        <v>0</v>
      </c>
      <c r="AA371" s="7">
        <v>0</v>
      </c>
      <c r="AB371" s="7">
        <v>0</v>
      </c>
      <c r="AC371" s="7">
        <v>0</v>
      </c>
      <c r="AD371" s="7">
        <v>0</v>
      </c>
      <c r="AE371" s="7">
        <v>0</v>
      </c>
      <c r="AF371" s="7">
        <v>0</v>
      </c>
      <c r="AG371" s="7">
        <v>0</v>
      </c>
      <c r="AH371" s="7">
        <v>0</v>
      </c>
      <c r="AI371" s="7">
        <v>0</v>
      </c>
      <c r="AK371" s="19">
        <f>+F371+G371+J371+M371+K371+N371+O371+P371+Q371+R371</f>
        <v>7519349</v>
      </c>
      <c r="AL371" s="18">
        <f>+D371+E371+U371+V371+H371+L371+I371+S371+X371+Y371+Z371+AA371+AB371+AC371+AD371+AE371+AF371+AG371</f>
        <v>7519349</v>
      </c>
      <c r="AM371" s="20">
        <f t="shared" si="5"/>
        <v>0</v>
      </c>
      <c r="AN371" s="23"/>
    </row>
    <row r="372" spans="1:40" ht="14.25">
      <c r="A372" s="113">
        <v>5859</v>
      </c>
      <c r="B372" s="13">
        <v>5859</v>
      </c>
      <c r="C372" s="100" t="s">
        <v>377</v>
      </c>
      <c r="D372" s="7">
        <v>1587655</v>
      </c>
      <c r="E372" s="7">
        <v>0</v>
      </c>
      <c r="F372" s="42">
        <f>+D372+E372+H372-J372+L372-M372-N372-O372-P372-Q372-R372+U372+V372+S372+X372+Z372+AF372+AD372+AA372+AG372+AC372</f>
        <v>3778157.6</v>
      </c>
      <c r="G372" s="42">
        <f>I372-K372+Y372+AB372</f>
        <v>22061</v>
      </c>
      <c r="H372" s="7">
        <v>2627291</v>
      </c>
      <c r="I372" s="7">
        <v>22061</v>
      </c>
      <c r="J372" s="7">
        <v>368454</v>
      </c>
      <c r="K372" s="7">
        <v>0</v>
      </c>
      <c r="L372" s="7">
        <v>0</v>
      </c>
      <c r="M372" s="7">
        <v>8224</v>
      </c>
      <c r="N372" s="7">
        <v>47034.4</v>
      </c>
      <c r="O372" s="7">
        <v>13076</v>
      </c>
      <c r="P372" s="7">
        <v>0</v>
      </c>
      <c r="Q372" s="7">
        <v>0</v>
      </c>
      <c r="R372" s="7">
        <v>0</v>
      </c>
      <c r="S372" s="7">
        <v>0</v>
      </c>
      <c r="T372" s="41">
        <f>D372+E372</f>
        <v>1587655</v>
      </c>
      <c r="U372" s="7">
        <v>0</v>
      </c>
      <c r="V372" s="7">
        <v>0</v>
      </c>
      <c r="W372" s="7">
        <v>0</v>
      </c>
      <c r="X372" s="7">
        <v>0</v>
      </c>
      <c r="Y372" s="7">
        <v>0</v>
      </c>
      <c r="Z372" s="7">
        <v>0</v>
      </c>
      <c r="AA372" s="7">
        <v>0</v>
      </c>
      <c r="AB372" s="7">
        <v>0</v>
      </c>
      <c r="AC372" s="7">
        <v>0</v>
      </c>
      <c r="AD372" s="7">
        <v>0</v>
      </c>
      <c r="AE372" s="7">
        <v>0</v>
      </c>
      <c r="AF372" s="7">
        <v>0</v>
      </c>
      <c r="AG372" s="7">
        <v>0</v>
      </c>
      <c r="AH372" s="7">
        <v>0</v>
      </c>
      <c r="AI372" s="7">
        <v>0</v>
      </c>
      <c r="AK372" s="19">
        <f>+F372+G372+J372+M372+K372+N372+O372+P372+Q372+R372</f>
        <v>4237007</v>
      </c>
      <c r="AL372" s="18">
        <f>+D372+E372+U372+V372+H372+L372+I372+S372+X372+Y372+Z372+AA372+AB372+AC372+AD372+AE372+AF372+AG372</f>
        <v>4237007</v>
      </c>
      <c r="AM372" s="20">
        <f t="shared" si="5"/>
        <v>0</v>
      </c>
      <c r="AN372" s="23"/>
    </row>
    <row r="373" spans="1:40" ht="14.25">
      <c r="A373" s="113">
        <v>5852</v>
      </c>
      <c r="B373" s="13">
        <v>5852</v>
      </c>
      <c r="C373" s="100" t="s">
        <v>376</v>
      </c>
      <c r="D373" s="7">
        <v>1234734</v>
      </c>
      <c r="E373" s="7">
        <v>0</v>
      </c>
      <c r="F373" s="42">
        <f>+D373+E373+H373-J373+L373-M373-N373-O373-P373-Q373-R373+U373+V373+S373+X373+Z373+AF373+AD373+AA373+AG373+AC373</f>
        <v>4064454.9</v>
      </c>
      <c r="G373" s="42">
        <f>I373-K373+Y373+AB373</f>
        <v>0</v>
      </c>
      <c r="H373" s="7">
        <v>3299523</v>
      </c>
      <c r="I373" s="7">
        <v>0</v>
      </c>
      <c r="J373" s="7">
        <v>393783</v>
      </c>
      <c r="K373" s="7">
        <v>0</v>
      </c>
      <c r="L373" s="7">
        <v>0</v>
      </c>
      <c r="M373" s="7">
        <v>8224</v>
      </c>
      <c r="N373" s="7">
        <v>54719.1</v>
      </c>
      <c r="O373" s="7">
        <v>13076</v>
      </c>
      <c r="P373" s="7">
        <v>0</v>
      </c>
      <c r="Q373" s="7">
        <v>0</v>
      </c>
      <c r="R373" s="7">
        <v>0</v>
      </c>
      <c r="S373" s="7">
        <v>0</v>
      </c>
      <c r="T373" s="41">
        <f>D373+E373</f>
        <v>1234734</v>
      </c>
      <c r="U373" s="7">
        <v>0</v>
      </c>
      <c r="V373" s="7">
        <v>0</v>
      </c>
      <c r="W373" s="7">
        <v>0</v>
      </c>
      <c r="X373" s="7">
        <v>0</v>
      </c>
      <c r="Y373" s="7">
        <v>0</v>
      </c>
      <c r="Z373" s="7">
        <v>0</v>
      </c>
      <c r="AA373" s="7">
        <v>0</v>
      </c>
      <c r="AB373" s="7">
        <v>0</v>
      </c>
      <c r="AC373" s="7">
        <v>0</v>
      </c>
      <c r="AD373" s="7">
        <v>0</v>
      </c>
      <c r="AE373" s="7">
        <v>0</v>
      </c>
      <c r="AF373" s="7">
        <v>0</v>
      </c>
      <c r="AG373" s="7">
        <v>0</v>
      </c>
      <c r="AH373" s="7">
        <v>0</v>
      </c>
      <c r="AI373" s="7">
        <v>0</v>
      </c>
      <c r="AK373" s="19">
        <f>+F373+G373+J373+M373+K373+N373+O373+P373+Q373+R373</f>
        <v>4534257</v>
      </c>
      <c r="AL373" s="18">
        <f>+D373+E373+U373+V373+H373+L373+I373+S373+X373+Y373+Z373+AA373+AB373+AC373+AD373+AE373+AF373+AG373</f>
        <v>4534257</v>
      </c>
      <c r="AM373" s="20">
        <f t="shared" si="5"/>
        <v>0</v>
      </c>
      <c r="AN373" s="23"/>
    </row>
    <row r="374" spans="1:40" ht="14.25">
      <c r="A374" s="112">
        <v>238</v>
      </c>
      <c r="B374" s="12">
        <v>238</v>
      </c>
      <c r="C374" s="100" t="s">
        <v>30</v>
      </c>
      <c r="D374" s="7">
        <v>430715</v>
      </c>
      <c r="E374" s="7">
        <v>111981</v>
      </c>
      <c r="F374" s="42">
        <f>+D374+E374+H374-J374+L374-M374-N374-O374-P374-Q374-R374+U374+V374+S374+X374+Z374+AF374+AD374+AA374+AG374+AC374</f>
        <v>131573</v>
      </c>
      <c r="G374" s="42">
        <f>I374-K374+Y374+AB374</f>
        <v>0</v>
      </c>
      <c r="H374" s="7">
        <v>872789</v>
      </c>
      <c r="I374" s="7">
        <v>0</v>
      </c>
      <c r="J374" s="7">
        <v>1250316</v>
      </c>
      <c r="K374" s="7">
        <v>0</v>
      </c>
      <c r="L374" s="7">
        <v>0</v>
      </c>
      <c r="M374" s="7">
        <v>0</v>
      </c>
      <c r="N374" s="7">
        <v>33596</v>
      </c>
      <c r="O374" s="7">
        <v>0</v>
      </c>
      <c r="P374" s="7">
        <v>0</v>
      </c>
      <c r="Q374" s="7">
        <v>0</v>
      </c>
      <c r="R374" s="7">
        <v>0</v>
      </c>
      <c r="S374" s="7">
        <v>0</v>
      </c>
      <c r="T374" s="41">
        <f>D374+E374</f>
        <v>542696</v>
      </c>
      <c r="U374" s="7">
        <v>0</v>
      </c>
      <c r="V374" s="7">
        <v>0</v>
      </c>
      <c r="W374" s="7">
        <v>111981</v>
      </c>
      <c r="X374" s="7">
        <v>0</v>
      </c>
      <c r="Y374" s="7">
        <v>0</v>
      </c>
      <c r="Z374" s="7">
        <v>0</v>
      </c>
      <c r="AA374" s="7">
        <v>0</v>
      </c>
      <c r="AB374" s="7">
        <v>0</v>
      </c>
      <c r="AC374" s="7">
        <v>0</v>
      </c>
      <c r="AD374" s="7">
        <v>0</v>
      </c>
      <c r="AE374" s="7">
        <v>0</v>
      </c>
      <c r="AF374" s="7">
        <v>0</v>
      </c>
      <c r="AG374" s="7">
        <v>0</v>
      </c>
      <c r="AH374" s="7">
        <v>0</v>
      </c>
      <c r="AI374" s="7">
        <v>0</v>
      </c>
      <c r="AK374" s="19">
        <f>+F374+G374+J374+M374+K374+N374+O374+P374+Q374+R374</f>
        <v>1415485</v>
      </c>
      <c r="AL374" s="18">
        <f>+D374+E374+U374+V374+H374+L374+I374+S374+X374+Y374+Z374+AA374+AB374+AC374+AD374+AE374+AF374+AG374</f>
        <v>1415485</v>
      </c>
      <c r="AM374" s="20">
        <f t="shared" si="5"/>
        <v>0</v>
      </c>
      <c r="AN374" s="23"/>
    </row>
    <row r="375" spans="1:40" ht="14.25">
      <c r="A375" s="112">
        <v>5866</v>
      </c>
      <c r="B375" s="12">
        <v>5866</v>
      </c>
      <c r="C375" s="100" t="s">
        <v>378</v>
      </c>
      <c r="D375" s="7">
        <v>2173158</v>
      </c>
      <c r="E375" s="7">
        <v>0</v>
      </c>
      <c r="F375" s="42">
        <f>+D375+E375+H375-J375+L375-M375-N375-O375-P375-Q375-R375+U375+V375+S375+X375+Z375+AF375+AD375+AA375+AG375+AC375</f>
        <v>2257729.53</v>
      </c>
      <c r="G375" s="42">
        <f>I375-K375+Y375+AB375</f>
        <v>0</v>
      </c>
      <c r="H375" s="7">
        <v>1356789</v>
      </c>
      <c r="I375" s="7">
        <v>0</v>
      </c>
      <c r="J375" s="7">
        <v>955148</v>
      </c>
      <c r="K375" s="7">
        <v>0</v>
      </c>
      <c r="L375" s="7">
        <v>0</v>
      </c>
      <c r="M375" s="7">
        <v>0</v>
      </c>
      <c r="N375" s="7">
        <v>309470.5</v>
      </c>
      <c r="O375" s="7">
        <v>0</v>
      </c>
      <c r="P375" s="7">
        <v>0</v>
      </c>
      <c r="Q375" s="7">
        <v>7598.97</v>
      </c>
      <c r="R375" s="7">
        <v>0</v>
      </c>
      <c r="S375" s="7">
        <v>0</v>
      </c>
      <c r="T375" s="41">
        <f>D375+E375</f>
        <v>2173158</v>
      </c>
      <c r="U375" s="7">
        <v>0</v>
      </c>
      <c r="V375" s="7">
        <v>0</v>
      </c>
      <c r="W375" s="7">
        <v>0</v>
      </c>
      <c r="X375" s="7">
        <v>0</v>
      </c>
      <c r="Y375" s="7">
        <v>0</v>
      </c>
      <c r="Z375" s="7">
        <v>0</v>
      </c>
      <c r="AA375" s="7">
        <v>0</v>
      </c>
      <c r="AB375" s="7">
        <v>0</v>
      </c>
      <c r="AC375" s="7">
        <v>0</v>
      </c>
      <c r="AD375" s="7">
        <v>0</v>
      </c>
      <c r="AE375" s="7">
        <v>0</v>
      </c>
      <c r="AF375" s="7">
        <v>0</v>
      </c>
      <c r="AG375" s="7">
        <v>0</v>
      </c>
      <c r="AH375" s="7">
        <v>0</v>
      </c>
      <c r="AI375" s="7">
        <v>0</v>
      </c>
      <c r="AK375" s="19">
        <f>+F375+G375+J375+M375+K375+N375+O375+P375+Q375+R375</f>
        <v>3529947</v>
      </c>
      <c r="AL375" s="18">
        <f>+D375+E375+U375+V375+H375+L375+I375+S375+X375+Y375+Z375+AA375+AB375+AC375+AD375+AE375+AF375+AG375</f>
        <v>3529947</v>
      </c>
      <c r="AM375" s="20">
        <f t="shared" si="5"/>
        <v>0</v>
      </c>
      <c r="AN375" s="23"/>
    </row>
    <row r="376" spans="1:40" ht="14.25">
      <c r="A376" s="113">
        <v>5901</v>
      </c>
      <c r="B376" s="13">
        <v>5901</v>
      </c>
      <c r="C376" s="100" t="s">
        <v>379</v>
      </c>
      <c r="D376" s="7">
        <v>8891562</v>
      </c>
      <c r="E376" s="7">
        <v>0</v>
      </c>
      <c r="F376" s="42">
        <f>+D376+E376+H376-J376+L376-M376-N376-O376-P376-Q376-R376+U376+V376+S376+X376+Z376+AF376+AD376+AA376+AG376+AC376</f>
        <v>9130317.93</v>
      </c>
      <c r="G376" s="42">
        <f>I376-K376+Y376+AB376</f>
        <v>-35425</v>
      </c>
      <c r="H376" s="7">
        <v>1809566</v>
      </c>
      <c r="I376" s="7">
        <v>0</v>
      </c>
      <c r="J376" s="7">
        <v>1275476.2</v>
      </c>
      <c r="K376" s="7">
        <v>35425</v>
      </c>
      <c r="L376" s="7">
        <v>148436</v>
      </c>
      <c r="M376" s="7">
        <v>0</v>
      </c>
      <c r="N376" s="7">
        <v>275060.22</v>
      </c>
      <c r="O376" s="7">
        <v>48277.65</v>
      </c>
      <c r="P376" s="7">
        <v>120432</v>
      </c>
      <c r="Q376" s="7">
        <v>0</v>
      </c>
      <c r="R376" s="7">
        <v>0</v>
      </c>
      <c r="S376" s="7">
        <v>0</v>
      </c>
      <c r="T376" s="41">
        <f>D376+E376</f>
        <v>8891562</v>
      </c>
      <c r="U376" s="7">
        <v>0</v>
      </c>
      <c r="V376" s="7">
        <v>0</v>
      </c>
      <c r="W376" s="7">
        <v>0</v>
      </c>
      <c r="X376" s="7">
        <v>0</v>
      </c>
      <c r="Y376" s="7">
        <v>0</v>
      </c>
      <c r="Z376" s="7">
        <v>0</v>
      </c>
      <c r="AA376" s="7">
        <v>0</v>
      </c>
      <c r="AB376" s="7">
        <v>0</v>
      </c>
      <c r="AC376" s="7">
        <v>0</v>
      </c>
      <c r="AD376" s="7">
        <v>0</v>
      </c>
      <c r="AE376" s="7">
        <v>0</v>
      </c>
      <c r="AF376" s="7">
        <v>0</v>
      </c>
      <c r="AG376" s="7">
        <v>0</v>
      </c>
      <c r="AH376" s="7">
        <v>0</v>
      </c>
      <c r="AI376" s="160">
        <v>-363.2</v>
      </c>
      <c r="AK376" s="19">
        <f>+F376+G376+J376+M376+K376+N376+O376+P376+Q376+R376</f>
        <v>10849564</v>
      </c>
      <c r="AL376" s="18">
        <f>+D376+E376+U376+V376+H376+L376+I376+S376+X376+Y376+Z376+AA376+AB376+AC376+AD376+AE376+AF376+AG376</f>
        <v>10849564</v>
      </c>
      <c r="AM376" s="20">
        <f t="shared" si="5"/>
        <v>0</v>
      </c>
      <c r="AN376" s="23"/>
    </row>
    <row r="377" spans="1:40" ht="14.25">
      <c r="A377" s="113">
        <v>5985</v>
      </c>
      <c r="B377" s="13">
        <v>5985</v>
      </c>
      <c r="C377" s="100" t="s">
        <v>381</v>
      </c>
      <c r="D377" s="7">
        <v>2759660</v>
      </c>
      <c r="E377" s="7">
        <v>0</v>
      </c>
      <c r="F377" s="42">
        <f>+D377+E377+H377-J377+L377-M377-N377-O377-P377-Q377-R377+U377+V377+S377+X377+Z377+AF377+AD377+AA377+AG377+AC377</f>
        <v>2138537.5</v>
      </c>
      <c r="G377" s="42">
        <f>I377-K377+Y377+AB377</f>
        <v>0</v>
      </c>
      <c r="H377" s="7">
        <v>882910</v>
      </c>
      <c r="I377" s="7">
        <v>0</v>
      </c>
      <c r="J377" s="7">
        <v>1026259</v>
      </c>
      <c r="K377" s="7">
        <v>0</v>
      </c>
      <c r="L377" s="7">
        <v>0</v>
      </c>
      <c r="M377" s="7">
        <v>0</v>
      </c>
      <c r="N377" s="7">
        <v>477773.5</v>
      </c>
      <c r="O377" s="7">
        <v>0</v>
      </c>
      <c r="P377" s="7">
        <v>0</v>
      </c>
      <c r="Q377" s="7">
        <v>0</v>
      </c>
      <c r="R377" s="7">
        <v>0</v>
      </c>
      <c r="S377" s="7">
        <v>0</v>
      </c>
      <c r="T377" s="41">
        <f>D377+E377</f>
        <v>2759660</v>
      </c>
      <c r="U377" s="7">
        <v>0</v>
      </c>
      <c r="V377" s="7">
        <v>0</v>
      </c>
      <c r="W377" s="7">
        <v>0</v>
      </c>
      <c r="X377" s="7">
        <v>0</v>
      </c>
      <c r="Y377" s="7">
        <v>0</v>
      </c>
      <c r="Z377" s="7">
        <v>0</v>
      </c>
      <c r="AA377" s="7">
        <v>0</v>
      </c>
      <c r="AB377" s="7">
        <v>0</v>
      </c>
      <c r="AC377" s="7">
        <v>0</v>
      </c>
      <c r="AD377" s="7">
        <v>0</v>
      </c>
      <c r="AE377" s="7">
        <v>0</v>
      </c>
      <c r="AF377" s="7">
        <v>0</v>
      </c>
      <c r="AG377" s="7">
        <v>0</v>
      </c>
      <c r="AH377" s="7">
        <v>0</v>
      </c>
      <c r="AI377" s="7">
        <v>0</v>
      </c>
      <c r="AK377" s="19">
        <f>+F377+G377+J377+M377+K377+N377+O377+P377+Q377+R377</f>
        <v>3642570</v>
      </c>
      <c r="AL377" s="18">
        <f>+D377+E377+U377+V377+H377+L377+I377+S377+X377+Y377+Z377+AA377+AB377+AC377+AD377+AE377+AF377+AG377</f>
        <v>3642570</v>
      </c>
      <c r="AM377" s="20">
        <f t="shared" si="5"/>
        <v>0</v>
      </c>
      <c r="AN377" s="23"/>
    </row>
    <row r="378" spans="1:40" ht="14.25">
      <c r="A378" s="113">
        <v>5992</v>
      </c>
      <c r="B378" s="13">
        <v>5992</v>
      </c>
      <c r="C378" s="100" t="s">
        <v>382</v>
      </c>
      <c r="D378" s="7">
        <v>0</v>
      </c>
      <c r="E378" s="7">
        <v>17709</v>
      </c>
      <c r="F378" s="42">
        <f>+D378+E378+H378-J378+L378-M378-N378-O378-P378-Q378-R378+U378+V378+S378+X378+Z378+AF378+AD378+AA378+AG378+AC378</f>
        <v>-5563.080000000002</v>
      </c>
      <c r="G378" s="42">
        <f>I378-K378+Y378+AB378</f>
        <v>5563.08</v>
      </c>
      <c r="H378" s="7">
        <v>188740</v>
      </c>
      <c r="I378" s="7">
        <v>0</v>
      </c>
      <c r="J378" s="7">
        <v>307056</v>
      </c>
      <c r="K378" s="7">
        <v>0</v>
      </c>
      <c r="L378" s="7">
        <v>0</v>
      </c>
      <c r="M378" s="7">
        <v>0</v>
      </c>
      <c r="N378" s="7">
        <v>25197</v>
      </c>
      <c r="O378" s="7">
        <v>0</v>
      </c>
      <c r="P378" s="7">
        <v>0</v>
      </c>
      <c r="Q378" s="7">
        <v>0</v>
      </c>
      <c r="R378" s="7">
        <v>0</v>
      </c>
      <c r="S378" s="7">
        <v>0</v>
      </c>
      <c r="T378" s="41">
        <f>D378+E378</f>
        <v>17709</v>
      </c>
      <c r="U378" s="7">
        <v>0</v>
      </c>
      <c r="V378" s="7">
        <v>0</v>
      </c>
      <c r="W378" s="7">
        <v>0</v>
      </c>
      <c r="X378" s="7">
        <v>32890</v>
      </c>
      <c r="Y378" s="7">
        <v>5563.08</v>
      </c>
      <c r="Z378" s="7">
        <v>0</v>
      </c>
      <c r="AA378" s="7">
        <v>0</v>
      </c>
      <c r="AB378" s="7">
        <v>0</v>
      </c>
      <c r="AC378" s="7">
        <v>0</v>
      </c>
      <c r="AD378" s="7">
        <v>0</v>
      </c>
      <c r="AE378" s="7">
        <v>0</v>
      </c>
      <c r="AF378" s="7">
        <v>87350.92</v>
      </c>
      <c r="AG378" s="7">
        <v>0</v>
      </c>
      <c r="AH378" s="7">
        <v>0</v>
      </c>
      <c r="AI378" s="7">
        <v>0</v>
      </c>
      <c r="AK378" s="19">
        <f>+F378+G378+J378+M378+K378+N378+O378+P378+Q378+R378</f>
        <v>332253</v>
      </c>
      <c r="AL378" s="18">
        <f>+D378+E378+U378+V378+H378+L378+I378+S378+X378+Y378+Z378+AA378+AB378+AC378+AD378+AE378+AF378+AG378</f>
        <v>332253</v>
      </c>
      <c r="AM378" s="20">
        <f t="shared" si="5"/>
        <v>0</v>
      </c>
      <c r="AN378" s="23"/>
    </row>
    <row r="379" spans="1:40" ht="14.25">
      <c r="A379" s="113">
        <v>6022</v>
      </c>
      <c r="B379" s="13">
        <v>6022</v>
      </c>
      <c r="C379" s="100" t="s">
        <v>384</v>
      </c>
      <c r="D379" s="7">
        <v>908435</v>
      </c>
      <c r="E379" s="7">
        <v>0</v>
      </c>
      <c r="F379" s="42">
        <f>+D379+E379+H379-J379+L379-M379-N379-O379-P379-Q379-R379+U379+V379+S379+X379+Z379+AF379+AD379+AA379+AG379+AC379</f>
        <v>1084259.5</v>
      </c>
      <c r="G379" s="42">
        <f>I379-K379+Y379+AB379</f>
        <v>0</v>
      </c>
      <c r="H379" s="7">
        <v>1195515</v>
      </c>
      <c r="I379" s="7">
        <v>0</v>
      </c>
      <c r="J379" s="7">
        <v>981895</v>
      </c>
      <c r="K379" s="7">
        <v>0</v>
      </c>
      <c r="L379" s="7">
        <v>0</v>
      </c>
      <c r="M379" s="7">
        <v>0</v>
      </c>
      <c r="N379" s="7">
        <v>37795.5</v>
      </c>
      <c r="O379" s="7">
        <v>0</v>
      </c>
      <c r="P379" s="7">
        <v>0</v>
      </c>
      <c r="Q379" s="7">
        <v>0</v>
      </c>
      <c r="R379" s="7">
        <v>0</v>
      </c>
      <c r="S379" s="7">
        <v>0</v>
      </c>
      <c r="T379" s="41">
        <f>D379+E379</f>
        <v>908435</v>
      </c>
      <c r="U379" s="7">
        <v>0</v>
      </c>
      <c r="V379" s="7">
        <v>0</v>
      </c>
      <c r="W379" s="7">
        <v>0</v>
      </c>
      <c r="X379" s="7">
        <v>0</v>
      </c>
      <c r="Y379" s="7">
        <v>0</v>
      </c>
      <c r="Z379" s="7">
        <v>0</v>
      </c>
      <c r="AA379" s="7">
        <v>0</v>
      </c>
      <c r="AB379" s="7">
        <v>0</v>
      </c>
      <c r="AC379" s="7">
        <v>0</v>
      </c>
      <c r="AD379" s="7">
        <v>0</v>
      </c>
      <c r="AE379" s="7">
        <v>0</v>
      </c>
      <c r="AF379" s="7">
        <v>0</v>
      </c>
      <c r="AG379" s="7">
        <v>0</v>
      </c>
      <c r="AH379" s="7">
        <v>0</v>
      </c>
      <c r="AI379" s="7">
        <v>0</v>
      </c>
      <c r="AK379" s="19">
        <f>+F379+G379+J379+M379+K379+N379+O379+P379+Q379+R379</f>
        <v>2103950</v>
      </c>
      <c r="AL379" s="18">
        <f>+D379+E379+U379+V379+H379+L379+I379+S379+X379+Y379+Z379+AA379+AB379+AC379+AD379+AE379+AF379+AG379</f>
        <v>2103950</v>
      </c>
      <c r="AM379" s="20">
        <f t="shared" si="5"/>
        <v>0</v>
      </c>
      <c r="AN379" s="23"/>
    </row>
    <row r="380" spans="1:40" ht="14.25">
      <c r="A380" s="113">
        <v>6027</v>
      </c>
      <c r="B380" s="13">
        <v>6027</v>
      </c>
      <c r="C380" s="100" t="s">
        <v>385</v>
      </c>
      <c r="D380" s="7">
        <v>1220671</v>
      </c>
      <c r="E380" s="7">
        <v>0</v>
      </c>
      <c r="F380" s="42">
        <f>+D380+E380+H380-J380+L380-M380-N380-O380-P380-Q380-R380+U380+V380+S380+X380+Z380+AF380+AD380+AA380+AG380+AC380</f>
        <v>2048963.25</v>
      </c>
      <c r="G380" s="42">
        <f>I380-K380+Y380+AB380</f>
        <v>0</v>
      </c>
      <c r="H380" s="7">
        <v>1232047</v>
      </c>
      <c r="I380" s="7">
        <v>0</v>
      </c>
      <c r="J380" s="7">
        <v>298002</v>
      </c>
      <c r="K380" s="7">
        <v>0</v>
      </c>
      <c r="L380" s="7">
        <v>0</v>
      </c>
      <c r="M380" s="7">
        <v>0</v>
      </c>
      <c r="N380" s="7">
        <v>27296.75</v>
      </c>
      <c r="O380" s="7">
        <v>78456</v>
      </c>
      <c r="P380" s="7">
        <v>0</v>
      </c>
      <c r="Q380" s="7">
        <v>0</v>
      </c>
      <c r="R380" s="7">
        <v>0</v>
      </c>
      <c r="S380" s="7">
        <v>0</v>
      </c>
      <c r="T380" s="41">
        <f>D380+E380</f>
        <v>1220671</v>
      </c>
      <c r="U380" s="7">
        <v>0</v>
      </c>
      <c r="V380" s="7">
        <v>0</v>
      </c>
      <c r="W380" s="7">
        <v>0</v>
      </c>
      <c r="X380" s="7">
        <v>0</v>
      </c>
      <c r="Y380" s="7">
        <v>0</v>
      </c>
      <c r="Z380" s="7">
        <v>0</v>
      </c>
      <c r="AA380" s="7">
        <v>0</v>
      </c>
      <c r="AB380" s="7">
        <v>0</v>
      </c>
      <c r="AC380" s="7">
        <v>0</v>
      </c>
      <c r="AD380" s="7">
        <v>0</v>
      </c>
      <c r="AE380" s="7">
        <v>0</v>
      </c>
      <c r="AF380" s="7">
        <v>0</v>
      </c>
      <c r="AG380" s="7">
        <v>0</v>
      </c>
      <c r="AH380" s="7">
        <v>0</v>
      </c>
      <c r="AI380" s="7">
        <v>0</v>
      </c>
      <c r="AK380" s="19">
        <f>+F380+G380+J380+M380+K380+N380+O380+P380+Q380+R380</f>
        <v>2452718</v>
      </c>
      <c r="AL380" s="18">
        <f>+D380+E380+U380+V380+H380+L380+I380+S380+X380+Y380+Z380+AA380+AB380+AC380+AD380+AE380+AF380+AG380</f>
        <v>2452718</v>
      </c>
      <c r="AM380" s="20">
        <f t="shared" si="5"/>
        <v>0</v>
      </c>
      <c r="AN380" s="23"/>
    </row>
    <row r="381" spans="1:40" ht="14.25">
      <c r="A381" s="113">
        <v>6069</v>
      </c>
      <c r="B381" s="13">
        <v>6069</v>
      </c>
      <c r="C381" s="100" t="s">
        <v>386</v>
      </c>
      <c r="D381" s="7">
        <v>0</v>
      </c>
      <c r="E381" s="7">
        <v>0</v>
      </c>
      <c r="F381" s="42">
        <f>+D381+E381+H381-J381+L381-M381-N381-O381-P381-Q381-R381+U381+V381+S381+X381+Z381+AF381+AD381+AA381+AG381+AC381</f>
        <v>0</v>
      </c>
      <c r="G381" s="42">
        <f>I381-K381+Y381+AB381</f>
        <v>0</v>
      </c>
      <c r="H381" s="7">
        <v>0</v>
      </c>
      <c r="I381" s="7">
        <v>0</v>
      </c>
      <c r="J381" s="7">
        <v>0</v>
      </c>
      <c r="K381" s="7">
        <v>0</v>
      </c>
      <c r="L381" s="7">
        <v>0</v>
      </c>
      <c r="M381" s="7">
        <v>0</v>
      </c>
      <c r="N381" s="7">
        <v>0</v>
      </c>
      <c r="O381" s="7">
        <v>0</v>
      </c>
      <c r="P381" s="7">
        <v>0</v>
      </c>
      <c r="Q381" s="7">
        <v>0</v>
      </c>
      <c r="R381" s="7">
        <v>0</v>
      </c>
      <c r="S381" s="7">
        <v>0</v>
      </c>
      <c r="T381" s="41">
        <f>D381+E381</f>
        <v>0</v>
      </c>
      <c r="U381" s="7">
        <v>0</v>
      </c>
      <c r="V381" s="7">
        <v>0</v>
      </c>
      <c r="W381" s="7">
        <v>0</v>
      </c>
      <c r="X381" s="7">
        <v>0</v>
      </c>
      <c r="Y381" s="7">
        <v>0</v>
      </c>
      <c r="Z381" s="7">
        <v>0</v>
      </c>
      <c r="AA381" s="7">
        <v>0</v>
      </c>
      <c r="AB381" s="7">
        <v>0</v>
      </c>
      <c r="AC381" s="7">
        <v>0</v>
      </c>
      <c r="AD381" s="7">
        <v>0</v>
      </c>
      <c r="AE381" s="7">
        <v>0</v>
      </c>
      <c r="AF381" s="7">
        <v>0</v>
      </c>
      <c r="AG381" s="7">
        <v>0</v>
      </c>
      <c r="AH381" s="7">
        <v>0</v>
      </c>
      <c r="AI381" s="7">
        <v>0</v>
      </c>
      <c r="AK381" s="19">
        <f>+F381+G381+J381+M381+K381+N381+O381+P381+Q381+R381</f>
        <v>0</v>
      </c>
      <c r="AL381" s="18">
        <f>+D381+E381+U381+V381+H381+L381+I381+S381+X381+Y381+Z381+AA381+AB381+AC381+AD381+AE381+AF381+AG381</f>
        <v>0</v>
      </c>
      <c r="AM381" s="20">
        <f t="shared" si="5"/>
        <v>0</v>
      </c>
      <c r="AN381" s="23"/>
    </row>
    <row r="382" spans="1:40" ht="14.25">
      <c r="A382" s="113">
        <v>6104</v>
      </c>
      <c r="B382" s="13">
        <v>6104</v>
      </c>
      <c r="C382" s="100" t="s">
        <v>388</v>
      </c>
      <c r="D382" s="7">
        <v>313231</v>
      </c>
      <c r="E382" s="7">
        <v>0</v>
      </c>
      <c r="F382" s="42">
        <f>+D382+E382+H382-J382+L382-M382-N382-O382-P382-Q382-R382+U382+V382+S382+X382+Z382+AF382+AD382+AA382+AG382+AC382</f>
        <v>369474</v>
      </c>
      <c r="G382" s="42">
        <f>I382-K382+Y382+AB382</f>
        <v>35885</v>
      </c>
      <c r="H382" s="7">
        <v>302206</v>
      </c>
      <c r="I382" s="7">
        <v>35885</v>
      </c>
      <c r="J382" s="7">
        <v>212367</v>
      </c>
      <c r="K382" s="7">
        <v>0</v>
      </c>
      <c r="L382" s="7">
        <v>0</v>
      </c>
      <c r="M382" s="7">
        <v>0</v>
      </c>
      <c r="N382" s="7">
        <v>33596</v>
      </c>
      <c r="O382" s="7">
        <v>0</v>
      </c>
      <c r="P382" s="7">
        <v>0</v>
      </c>
      <c r="Q382" s="7">
        <v>0</v>
      </c>
      <c r="R382" s="7">
        <v>0</v>
      </c>
      <c r="S382" s="7">
        <v>0</v>
      </c>
      <c r="T382" s="41">
        <f>D382+E382</f>
        <v>313231</v>
      </c>
      <c r="U382" s="7">
        <v>0</v>
      </c>
      <c r="V382" s="7">
        <v>0</v>
      </c>
      <c r="W382" s="7">
        <v>0</v>
      </c>
      <c r="X382" s="7">
        <v>0</v>
      </c>
      <c r="Y382" s="7">
        <v>0</v>
      </c>
      <c r="Z382" s="7">
        <v>0</v>
      </c>
      <c r="AA382" s="7">
        <v>0</v>
      </c>
      <c r="AB382" s="7">
        <v>0</v>
      </c>
      <c r="AC382" s="7">
        <v>0</v>
      </c>
      <c r="AD382" s="7">
        <v>0</v>
      </c>
      <c r="AE382" s="7">
        <v>0</v>
      </c>
      <c r="AF382" s="7">
        <v>0</v>
      </c>
      <c r="AG382" s="7">
        <v>0</v>
      </c>
      <c r="AH382" s="7">
        <v>0</v>
      </c>
      <c r="AI382" s="7">
        <v>0</v>
      </c>
      <c r="AK382" s="19">
        <f>+F382+G382+J382+M382+K382+N382+O382+P382+Q382+R382</f>
        <v>651322</v>
      </c>
      <c r="AL382" s="18">
        <f>+D382+E382+U382+V382+H382+L382+I382+S382+X382+Y382+Z382+AA382+AB382+AC382+AD382+AE382+AF382+AG382</f>
        <v>651322</v>
      </c>
      <c r="AM382" s="20">
        <f t="shared" si="5"/>
        <v>0</v>
      </c>
      <c r="AN382" s="23"/>
    </row>
    <row r="383" spans="1:40" ht="14.25">
      <c r="A383" s="113">
        <v>6113</v>
      </c>
      <c r="B383" s="13">
        <v>6113</v>
      </c>
      <c r="C383" s="100" t="s">
        <v>389</v>
      </c>
      <c r="D383" s="7">
        <v>2861970</v>
      </c>
      <c r="E383" s="7">
        <v>0</v>
      </c>
      <c r="F383" s="42">
        <f>+D383+E383+H383-J383+L383-M383-N383-O383-P383-Q383-R383+U383+V383+S383+X383+Z383+AF383+AD383+AA383+AG383+AC383</f>
        <v>3145754.5</v>
      </c>
      <c r="G383" s="42">
        <f>I383-K383+Y383+AB383</f>
        <v>35674</v>
      </c>
      <c r="H383" s="7">
        <v>1268343</v>
      </c>
      <c r="I383" s="7">
        <v>60000</v>
      </c>
      <c r="J383" s="7">
        <v>820778</v>
      </c>
      <c r="K383" s="7">
        <v>24326</v>
      </c>
      <c r="L383" s="7">
        <v>0</v>
      </c>
      <c r="M383" s="7">
        <v>0</v>
      </c>
      <c r="N383" s="7">
        <v>163780.5</v>
      </c>
      <c r="O383" s="7">
        <v>0</v>
      </c>
      <c r="P383" s="7">
        <v>0</v>
      </c>
      <c r="Q383" s="7">
        <v>0</v>
      </c>
      <c r="R383" s="7">
        <v>0</v>
      </c>
      <c r="S383" s="7">
        <v>0</v>
      </c>
      <c r="T383" s="41">
        <f>D383+E383</f>
        <v>2861970</v>
      </c>
      <c r="U383" s="7">
        <v>0</v>
      </c>
      <c r="V383" s="7">
        <v>0</v>
      </c>
      <c r="W383" s="7">
        <v>0</v>
      </c>
      <c r="X383" s="7">
        <v>0</v>
      </c>
      <c r="Y383" s="7">
        <v>0</v>
      </c>
      <c r="Z383" s="7">
        <v>0</v>
      </c>
      <c r="AA383" s="7">
        <v>0</v>
      </c>
      <c r="AB383" s="7">
        <v>0</v>
      </c>
      <c r="AC383" s="7">
        <v>0</v>
      </c>
      <c r="AD383" s="7">
        <v>0</v>
      </c>
      <c r="AE383" s="7">
        <v>0</v>
      </c>
      <c r="AF383" s="7">
        <v>0</v>
      </c>
      <c r="AG383" s="7">
        <v>0</v>
      </c>
      <c r="AH383" s="7">
        <v>0</v>
      </c>
      <c r="AI383" s="7">
        <v>0</v>
      </c>
      <c r="AK383" s="19">
        <f>+F383+G383+J383+M383+K383+N383+O383+P383+Q383+R383</f>
        <v>4190313</v>
      </c>
      <c r="AL383" s="18">
        <f>+D383+E383+U383+V383+H383+L383+I383+S383+X383+Y383+Z383+AA383+AB383+AC383+AD383+AE383+AF383+AG383</f>
        <v>4190313</v>
      </c>
      <c r="AM383" s="20">
        <f t="shared" si="5"/>
        <v>0</v>
      </c>
      <c r="AN383" s="23"/>
    </row>
    <row r="384" spans="1:40" ht="14.25">
      <c r="A384" s="113">
        <v>6083</v>
      </c>
      <c r="B384" s="13">
        <v>6083</v>
      </c>
      <c r="C384" s="100" t="s">
        <v>387</v>
      </c>
      <c r="D384" s="7">
        <v>1977793</v>
      </c>
      <c r="E384" s="7">
        <v>0</v>
      </c>
      <c r="F384" s="42">
        <f>+D384+E384+H384-J384+L384-M384-N384-O384-P384-Q384-R384+U384+V384+S384+X384+Z384+AF384+AD384+AA384+AG384+AC384</f>
        <v>1984887</v>
      </c>
      <c r="G384" s="42">
        <f>I384-K384+Y384+AB384</f>
        <v>0</v>
      </c>
      <c r="H384" s="7">
        <v>601219</v>
      </c>
      <c r="I384" s="7">
        <v>0</v>
      </c>
      <c r="J384" s="7">
        <v>553914</v>
      </c>
      <c r="K384" s="7">
        <v>0</v>
      </c>
      <c r="L384" s="7">
        <v>0</v>
      </c>
      <c r="M384" s="7">
        <v>0</v>
      </c>
      <c r="N384" s="7">
        <v>27135</v>
      </c>
      <c r="O384" s="7">
        <v>13076</v>
      </c>
      <c r="P384" s="7">
        <v>0</v>
      </c>
      <c r="Q384" s="7">
        <v>0</v>
      </c>
      <c r="R384" s="7">
        <v>0</v>
      </c>
      <c r="S384" s="7">
        <v>0</v>
      </c>
      <c r="T384" s="41">
        <f>D384+E384</f>
        <v>1977793</v>
      </c>
      <c r="U384" s="7">
        <v>0</v>
      </c>
      <c r="V384" s="7">
        <v>0</v>
      </c>
      <c r="W384" s="7">
        <v>0</v>
      </c>
      <c r="X384" s="7">
        <v>0</v>
      </c>
      <c r="Y384" s="7">
        <v>0</v>
      </c>
      <c r="Z384" s="7">
        <v>0</v>
      </c>
      <c r="AA384" s="7">
        <v>0</v>
      </c>
      <c r="AB384" s="7">
        <v>0</v>
      </c>
      <c r="AC384" s="7">
        <v>0</v>
      </c>
      <c r="AD384" s="7">
        <v>0</v>
      </c>
      <c r="AE384" s="7">
        <v>0</v>
      </c>
      <c r="AF384" s="7">
        <v>0</v>
      </c>
      <c r="AG384" s="7">
        <v>0</v>
      </c>
      <c r="AH384" s="7">
        <v>0</v>
      </c>
      <c r="AI384" s="7">
        <v>0</v>
      </c>
      <c r="AK384" s="19">
        <f>+F384+G384+J384+M384+K384+N384+O384+P384+Q384+R384</f>
        <v>2579012</v>
      </c>
      <c r="AL384" s="18">
        <f>+D384+E384+U384+V384+H384+L384+I384+S384+X384+Y384+Z384+AA384+AB384+AC384+AD384+AE384+AF384+AG384</f>
        <v>2579012</v>
      </c>
      <c r="AM384" s="20">
        <f t="shared" si="5"/>
        <v>0</v>
      </c>
      <c r="AN384" s="23"/>
    </row>
    <row r="385" spans="1:40" ht="14.25">
      <c r="A385" s="113">
        <v>6118</v>
      </c>
      <c r="B385" s="13">
        <v>6118</v>
      </c>
      <c r="C385" s="100" t="s">
        <v>390</v>
      </c>
      <c r="D385" s="7">
        <v>2041097</v>
      </c>
      <c r="E385" s="7">
        <v>0</v>
      </c>
      <c r="F385" s="42">
        <f>+D385+E385+H385-J385+L385-M385-N385-O385-P385-Q385-R385+U385+V385+S385+X385+Z385+AF385+AD385+AA385+AG385+AC385</f>
        <v>1618313</v>
      </c>
      <c r="G385" s="42">
        <f>I385-K385+Y385+AB385</f>
        <v>0</v>
      </c>
      <c r="H385" s="7">
        <v>613546</v>
      </c>
      <c r="I385" s="7">
        <v>0</v>
      </c>
      <c r="J385" s="7">
        <v>747116</v>
      </c>
      <c r="K385" s="7">
        <v>0</v>
      </c>
      <c r="L385" s="7">
        <v>0</v>
      </c>
      <c r="M385" s="7">
        <v>0</v>
      </c>
      <c r="N385" s="7">
        <v>258430</v>
      </c>
      <c r="O385" s="7">
        <v>26152</v>
      </c>
      <c r="P385" s="7">
        <v>4632</v>
      </c>
      <c r="Q385" s="7">
        <v>0</v>
      </c>
      <c r="R385" s="7">
        <v>0</v>
      </c>
      <c r="S385" s="7">
        <v>0</v>
      </c>
      <c r="T385" s="41">
        <f>D385+E385</f>
        <v>2041097</v>
      </c>
      <c r="U385" s="7">
        <v>0</v>
      </c>
      <c r="V385" s="7">
        <v>0</v>
      </c>
      <c r="W385" s="7">
        <v>0</v>
      </c>
      <c r="X385" s="7">
        <v>0</v>
      </c>
      <c r="Y385" s="7">
        <v>0</v>
      </c>
      <c r="Z385" s="7">
        <v>0</v>
      </c>
      <c r="AA385" s="7">
        <v>0</v>
      </c>
      <c r="AB385" s="7">
        <v>0</v>
      </c>
      <c r="AC385" s="7">
        <v>0</v>
      </c>
      <c r="AD385" s="7">
        <v>0</v>
      </c>
      <c r="AE385" s="7">
        <v>0</v>
      </c>
      <c r="AF385" s="7">
        <v>0</v>
      </c>
      <c r="AG385" s="7">
        <v>0</v>
      </c>
      <c r="AH385" s="7">
        <v>0</v>
      </c>
      <c r="AI385" s="7">
        <v>0</v>
      </c>
      <c r="AK385" s="19">
        <f>+F385+G385+J385+M385+K385+N385+O385+P385+Q385+R385</f>
        <v>2654643</v>
      </c>
      <c r="AL385" s="18">
        <f>+D385+E385+U385+V385+H385+L385+I385+S385+X385+Y385+Z385+AA385+AB385+AC385+AD385+AE385+AF385+AG385</f>
        <v>2654643</v>
      </c>
      <c r="AM385" s="20">
        <f t="shared" si="5"/>
        <v>0</v>
      </c>
      <c r="AN385" s="23"/>
    </row>
    <row r="386" spans="1:40" ht="14.25">
      <c r="A386" s="113">
        <v>6125</v>
      </c>
      <c r="B386" s="13">
        <v>6125</v>
      </c>
      <c r="C386" s="100" t="s">
        <v>391</v>
      </c>
      <c r="D386" s="7">
        <v>9209586</v>
      </c>
      <c r="E386" s="7">
        <v>0</v>
      </c>
      <c r="F386" s="42">
        <f>+D386+E386+H386-J386+L386-M386-N386-O386-P386-Q386-R386+U386+V386+S386+X386+Z386+AF386+AD386+AA386+AG386+AC386</f>
        <v>4305012.03</v>
      </c>
      <c r="G386" s="42">
        <f>I386-K386+Y386+AB386</f>
        <v>0</v>
      </c>
      <c r="H386" s="7">
        <v>839045</v>
      </c>
      <c r="I386" s="7">
        <v>0</v>
      </c>
      <c r="J386" s="7">
        <v>2901972</v>
      </c>
      <c r="K386" s="7">
        <v>0</v>
      </c>
      <c r="L386" s="7">
        <v>0</v>
      </c>
      <c r="M386" s="7">
        <v>0</v>
      </c>
      <c r="N386" s="7">
        <v>2148523</v>
      </c>
      <c r="O386" s="7">
        <v>518021</v>
      </c>
      <c r="P386" s="7">
        <v>157488</v>
      </c>
      <c r="Q386" s="7">
        <v>7598.97</v>
      </c>
      <c r="R386" s="7">
        <v>10016</v>
      </c>
      <c r="S386" s="7">
        <v>0</v>
      </c>
      <c r="T386" s="41">
        <f>D386+E386</f>
        <v>9209586</v>
      </c>
      <c r="U386" s="7">
        <v>0</v>
      </c>
      <c r="V386" s="7">
        <v>0</v>
      </c>
      <c r="W386" s="7">
        <v>0</v>
      </c>
      <c r="X386" s="7">
        <v>0</v>
      </c>
      <c r="Y386" s="7">
        <v>0</v>
      </c>
      <c r="Z386" s="7">
        <v>0</v>
      </c>
      <c r="AA386" s="7">
        <v>0</v>
      </c>
      <c r="AB386" s="7">
        <v>0</v>
      </c>
      <c r="AC386" s="7">
        <v>0</v>
      </c>
      <c r="AD386" s="7">
        <v>0</v>
      </c>
      <c r="AE386" s="7">
        <v>0</v>
      </c>
      <c r="AF386" s="7">
        <v>0</v>
      </c>
      <c r="AG386" s="7">
        <v>0</v>
      </c>
      <c r="AH386" s="7">
        <v>0</v>
      </c>
      <c r="AI386" s="7">
        <v>0</v>
      </c>
      <c r="AK386" s="19">
        <f>+F386+G386+J386+M386+K386+N386+O386+P386+Q386+R386</f>
        <v>10048631.000000002</v>
      </c>
      <c r="AL386" s="18">
        <f>+D386+E386+U386+V386+H386+L386+I386+S386+X386+Y386+Z386+AA386+AB386+AC386+AD386+AE386+AF386+AG386</f>
        <v>10048631</v>
      </c>
      <c r="AM386" s="20">
        <f aca="true" t="shared" si="6" ref="AM386:AM423">AK386-AL386</f>
        <v>0</v>
      </c>
      <c r="AN386" s="23"/>
    </row>
    <row r="387" spans="1:40" ht="14.25">
      <c r="A387" s="113">
        <v>6174</v>
      </c>
      <c r="B387" s="13">
        <v>6174</v>
      </c>
      <c r="C387" s="100" t="s">
        <v>392</v>
      </c>
      <c r="D387" s="7">
        <v>20178659</v>
      </c>
      <c r="E387" s="7">
        <v>0</v>
      </c>
      <c r="F387" s="42">
        <f>+D387+E387+H387-J387+L387-M387-N387-O387-P387-Q387-R387+U387+V387+S387+X387+Z387+AF387+AD387+AA387+AG387+AC387</f>
        <v>18392220.25</v>
      </c>
      <c r="G387" s="42">
        <f>I387-K387+Y387+AB387</f>
        <v>0</v>
      </c>
      <c r="H387" s="7">
        <v>9542855</v>
      </c>
      <c r="I387" s="7">
        <v>0</v>
      </c>
      <c r="J387" s="7">
        <v>6283314</v>
      </c>
      <c r="K387" s="7">
        <v>0</v>
      </c>
      <c r="L387" s="7">
        <v>67272</v>
      </c>
      <c r="M387" s="7">
        <v>37748</v>
      </c>
      <c r="N387" s="7">
        <v>3805267.95</v>
      </c>
      <c r="O387" s="7">
        <v>411463</v>
      </c>
      <c r="P387" s="7">
        <v>858772.8</v>
      </c>
      <c r="Q387" s="7">
        <v>0</v>
      </c>
      <c r="R387" s="7">
        <v>0</v>
      </c>
      <c r="S387" s="7">
        <v>0</v>
      </c>
      <c r="T387" s="41">
        <f>D387+E387</f>
        <v>20178659</v>
      </c>
      <c r="U387" s="7">
        <v>0</v>
      </c>
      <c r="V387" s="7">
        <v>0</v>
      </c>
      <c r="W387" s="7">
        <v>0</v>
      </c>
      <c r="X387" s="7">
        <v>0</v>
      </c>
      <c r="Y387" s="7">
        <v>0</v>
      </c>
      <c r="Z387" s="7">
        <v>0</v>
      </c>
      <c r="AA387" s="7">
        <v>0</v>
      </c>
      <c r="AB387" s="7">
        <v>0</v>
      </c>
      <c r="AC387" s="7">
        <v>0</v>
      </c>
      <c r="AD387" s="7">
        <v>0</v>
      </c>
      <c r="AE387" s="7">
        <v>0</v>
      </c>
      <c r="AF387" s="7">
        <v>0</v>
      </c>
      <c r="AG387" s="7">
        <v>0</v>
      </c>
      <c r="AH387" s="7">
        <v>0</v>
      </c>
      <c r="AI387" s="7">
        <v>0</v>
      </c>
      <c r="AK387" s="19">
        <f>+F387+G387+J387+M387+K387+N387+O387+P387+Q387+R387</f>
        <v>29788786</v>
      </c>
      <c r="AL387" s="18">
        <f>+D387+E387+U387+V387+H387+L387+I387+S387+X387+Y387+Z387+AA387+AB387+AC387+AD387+AE387+AF387+AG387</f>
        <v>29788786</v>
      </c>
      <c r="AM387" s="20">
        <f t="shared" si="6"/>
        <v>0</v>
      </c>
      <c r="AN387" s="23"/>
    </row>
    <row r="388" spans="1:40" ht="14.25">
      <c r="A388" s="113">
        <v>6181</v>
      </c>
      <c r="B388" s="13">
        <v>6181</v>
      </c>
      <c r="C388" s="100" t="s">
        <v>393</v>
      </c>
      <c r="D388" s="7">
        <v>8360980</v>
      </c>
      <c r="E388" s="7">
        <v>0</v>
      </c>
      <c r="F388" s="42">
        <f>+D388+E388+H388-J388+L388-M388-N388-O388-P388-Q388-R388+U388+V388+S388+X388+Z388+AF388+AD388+AA388+AG388+AC388</f>
        <v>9828365.6</v>
      </c>
      <c r="G388" s="42">
        <f>I388-K388+Y388+AB388</f>
        <v>0</v>
      </c>
      <c r="H388" s="7">
        <v>1975882</v>
      </c>
      <c r="I388" s="7">
        <v>0</v>
      </c>
      <c r="J388" s="7">
        <v>366135</v>
      </c>
      <c r="K388" s="7">
        <v>0</v>
      </c>
      <c r="L388" s="7">
        <v>0</v>
      </c>
      <c r="M388" s="7">
        <v>29524</v>
      </c>
      <c r="N388" s="7">
        <v>21837.4</v>
      </c>
      <c r="O388" s="7">
        <v>26152</v>
      </c>
      <c r="P388" s="7">
        <v>64848</v>
      </c>
      <c r="Q388" s="7">
        <v>0</v>
      </c>
      <c r="R388" s="7">
        <v>0</v>
      </c>
      <c r="S388" s="7">
        <v>0</v>
      </c>
      <c r="T388" s="41">
        <f>D388+E388</f>
        <v>8360980</v>
      </c>
      <c r="U388" s="7">
        <v>0</v>
      </c>
      <c r="V388" s="7">
        <v>0</v>
      </c>
      <c r="W388" s="7">
        <v>0</v>
      </c>
      <c r="X388" s="7">
        <v>0</v>
      </c>
      <c r="Y388" s="7">
        <v>0</v>
      </c>
      <c r="Z388" s="7">
        <v>0</v>
      </c>
      <c r="AA388" s="7">
        <v>0</v>
      </c>
      <c r="AB388" s="7">
        <v>0</v>
      </c>
      <c r="AC388" s="7">
        <v>0</v>
      </c>
      <c r="AD388" s="7">
        <v>0</v>
      </c>
      <c r="AE388" s="7">
        <v>0</v>
      </c>
      <c r="AF388" s="7">
        <v>0</v>
      </c>
      <c r="AG388" s="7">
        <v>0</v>
      </c>
      <c r="AH388" s="7">
        <v>0</v>
      </c>
      <c r="AI388" s="7">
        <v>0</v>
      </c>
      <c r="AK388" s="19">
        <f>+F388+G388+J388+M388+K388+N388+O388+P388+Q388+R388</f>
        <v>10336862</v>
      </c>
      <c r="AL388" s="18">
        <f>+D388+E388+U388+V388+H388+L388+I388+S388+X388+Y388+Z388+AA388+AB388+AC388+AD388+AE388+AF388+AG388</f>
        <v>10336862</v>
      </c>
      <c r="AM388" s="20">
        <f t="shared" si="6"/>
        <v>0</v>
      </c>
      <c r="AN388" s="23"/>
    </row>
    <row r="389" spans="1:40" ht="14.25">
      <c r="A389" s="113">
        <v>6195</v>
      </c>
      <c r="B389" s="13">
        <v>6195</v>
      </c>
      <c r="C389" s="100" t="s">
        <v>394</v>
      </c>
      <c r="D389" s="7">
        <v>4109456</v>
      </c>
      <c r="E389" s="7">
        <v>0</v>
      </c>
      <c r="F389" s="42">
        <f>+D389+E389+H389-J389+L389-M389-N389-O389-P389-Q389-R389+U389+V389+S389+X389+Z389+AF389+AD389+AA389+AG389+AC389</f>
        <v>3157573.8</v>
      </c>
      <c r="G389" s="42">
        <f>I389-K389+Y389+AB389</f>
        <v>0</v>
      </c>
      <c r="H389" s="7">
        <v>989714</v>
      </c>
      <c r="I389" s="7">
        <v>0</v>
      </c>
      <c r="J389" s="7">
        <v>1080650</v>
      </c>
      <c r="K389" s="7">
        <v>0</v>
      </c>
      <c r="L389" s="7">
        <v>0</v>
      </c>
      <c r="M389" s="7">
        <v>0</v>
      </c>
      <c r="N389" s="7">
        <v>842418.2</v>
      </c>
      <c r="O389" s="7">
        <v>0</v>
      </c>
      <c r="P389" s="7">
        <v>18528</v>
      </c>
      <c r="Q389" s="7">
        <v>0</v>
      </c>
      <c r="R389" s="7">
        <v>0</v>
      </c>
      <c r="S389" s="7">
        <v>0</v>
      </c>
      <c r="T389" s="41">
        <f>D389+E389</f>
        <v>4109456</v>
      </c>
      <c r="U389" s="7">
        <v>0</v>
      </c>
      <c r="V389" s="7">
        <v>0</v>
      </c>
      <c r="W389" s="7">
        <v>0</v>
      </c>
      <c r="X389" s="7">
        <v>0</v>
      </c>
      <c r="Y389" s="7">
        <v>0</v>
      </c>
      <c r="Z389" s="7">
        <v>0</v>
      </c>
      <c r="AA389" s="7">
        <v>0</v>
      </c>
      <c r="AB389" s="7">
        <v>0</v>
      </c>
      <c r="AC389" s="7">
        <v>0</v>
      </c>
      <c r="AD389" s="7">
        <v>0</v>
      </c>
      <c r="AE389" s="7">
        <v>0</v>
      </c>
      <c r="AF389" s="7">
        <v>0</v>
      </c>
      <c r="AG389" s="7">
        <v>0</v>
      </c>
      <c r="AH389" s="7">
        <v>0</v>
      </c>
      <c r="AI389" s="7">
        <v>0</v>
      </c>
      <c r="AK389" s="19">
        <f>+F389+G389+J389+M389+K389+N389+O389+P389+Q389+R389</f>
        <v>5099170</v>
      </c>
      <c r="AL389" s="18">
        <f>+D389+E389+U389+V389+H389+L389+I389+S389+X389+Y389+Z389+AA389+AB389+AC389+AD389+AE389+AF389+AG389</f>
        <v>5099170</v>
      </c>
      <c r="AM389" s="20">
        <f t="shared" si="6"/>
        <v>0</v>
      </c>
      <c r="AN389" s="23"/>
    </row>
    <row r="390" spans="1:40" ht="14.25">
      <c r="A390" s="113">
        <v>6216</v>
      </c>
      <c r="B390" s="13">
        <v>6216</v>
      </c>
      <c r="C390" s="100" t="s">
        <v>395</v>
      </c>
      <c r="D390" s="7">
        <v>5576202</v>
      </c>
      <c r="E390" s="7">
        <v>0</v>
      </c>
      <c r="F390" s="42">
        <f>+D390+E390+H390-J390+L390-M390-N390-O390-P390-Q390-R390+U390+V390+S390+X390+Z390+AF390+AD390+AA390+AG390+AC390</f>
        <v>3442753.9</v>
      </c>
      <c r="G390" s="42">
        <f>I390-K390+Y390+AB390</f>
        <v>0</v>
      </c>
      <c r="H390" s="7">
        <v>868696</v>
      </c>
      <c r="I390" s="7">
        <v>0</v>
      </c>
      <c r="J390" s="7">
        <v>1855689</v>
      </c>
      <c r="K390" s="7">
        <v>0</v>
      </c>
      <c r="L390" s="7">
        <v>0</v>
      </c>
      <c r="M390" s="7">
        <v>0</v>
      </c>
      <c r="N390" s="7">
        <v>896106.5</v>
      </c>
      <c r="O390" s="7">
        <v>250348.6</v>
      </c>
      <c r="P390" s="7">
        <v>0</v>
      </c>
      <c r="Q390" s="7">
        <v>0</v>
      </c>
      <c r="R390" s="7">
        <v>0</v>
      </c>
      <c r="S390" s="7">
        <v>0</v>
      </c>
      <c r="T390" s="41">
        <f>D390+E390</f>
        <v>5576202</v>
      </c>
      <c r="U390" s="7">
        <v>0</v>
      </c>
      <c r="V390" s="7">
        <v>0</v>
      </c>
      <c r="W390" s="7">
        <v>0</v>
      </c>
      <c r="X390" s="7">
        <v>0</v>
      </c>
      <c r="Y390" s="7">
        <v>0</v>
      </c>
      <c r="Z390" s="7">
        <v>0</v>
      </c>
      <c r="AA390" s="7">
        <v>0</v>
      </c>
      <c r="AB390" s="7">
        <v>0</v>
      </c>
      <c r="AC390" s="7">
        <v>0</v>
      </c>
      <c r="AD390" s="7">
        <v>0</v>
      </c>
      <c r="AE390" s="7">
        <v>0</v>
      </c>
      <c r="AF390" s="7">
        <v>0</v>
      </c>
      <c r="AG390" s="7">
        <v>0</v>
      </c>
      <c r="AH390" s="7">
        <v>0</v>
      </c>
      <c r="AI390" s="7">
        <v>0</v>
      </c>
      <c r="AK390" s="19">
        <f>+F390+G390+J390+M390+K390+N390+O390+P390+Q390+R390</f>
        <v>6444898</v>
      </c>
      <c r="AL390" s="18">
        <f>+D390+E390+U390+V390+H390+L390+I390+S390+X390+Y390+Z390+AA390+AB390+AC390+AD390+AE390+AF390+AG390</f>
        <v>6444898</v>
      </c>
      <c r="AM390" s="20">
        <f t="shared" si="6"/>
        <v>0</v>
      </c>
      <c r="AN390" s="23"/>
    </row>
    <row r="391" spans="1:40" ht="14.25">
      <c r="A391" s="113">
        <v>6223</v>
      </c>
      <c r="B391" s="13">
        <v>6223</v>
      </c>
      <c r="C391" s="100" t="s">
        <v>396</v>
      </c>
      <c r="D391" s="7">
        <v>22214205</v>
      </c>
      <c r="E391" s="7">
        <v>0</v>
      </c>
      <c r="F391" s="42">
        <f>+D391+E391+H391-J391+L391-M391-N391-O391-P391-Q391-R391+U391+V391+S391+X391+Z391+AF391+AD391+AA391+AG391+AC391</f>
        <v>18033940.47</v>
      </c>
      <c r="G391" s="42">
        <f>I391-K391+Y391+AB391</f>
        <v>-13744</v>
      </c>
      <c r="H391" s="7">
        <v>2189017</v>
      </c>
      <c r="I391" s="7">
        <v>0</v>
      </c>
      <c r="J391" s="7">
        <v>4227066</v>
      </c>
      <c r="K391" s="7">
        <v>13744</v>
      </c>
      <c r="L391" s="7">
        <v>0</v>
      </c>
      <c r="M391" s="7">
        <v>0</v>
      </c>
      <c r="N391" s="7">
        <v>2046961.53</v>
      </c>
      <c r="O391" s="7">
        <v>95254</v>
      </c>
      <c r="P391" s="7">
        <v>0</v>
      </c>
      <c r="Q391" s="7">
        <v>0</v>
      </c>
      <c r="R391" s="7">
        <v>0</v>
      </c>
      <c r="S391" s="7">
        <v>0</v>
      </c>
      <c r="T391" s="41">
        <f>D391+E391</f>
        <v>22214205</v>
      </c>
      <c r="U391" s="7">
        <v>0</v>
      </c>
      <c r="V391" s="7">
        <v>0</v>
      </c>
      <c r="W391" s="7">
        <v>0</v>
      </c>
      <c r="X391" s="7">
        <v>0</v>
      </c>
      <c r="Y391" s="7">
        <v>0</v>
      </c>
      <c r="Z391" s="7">
        <v>0</v>
      </c>
      <c r="AA391" s="7">
        <v>0</v>
      </c>
      <c r="AB391" s="7">
        <v>0</v>
      </c>
      <c r="AC391" s="7">
        <v>0</v>
      </c>
      <c r="AD391" s="7">
        <v>0</v>
      </c>
      <c r="AE391" s="7">
        <v>0</v>
      </c>
      <c r="AF391" s="7">
        <v>0</v>
      </c>
      <c r="AG391" s="7">
        <v>0</v>
      </c>
      <c r="AH391" s="7">
        <v>0</v>
      </c>
      <c r="AI391" s="7">
        <v>0</v>
      </c>
      <c r="AK391" s="19">
        <f>+F391+G391+J391+M391+K391+N391+O391+P391+Q391+R391</f>
        <v>24403222</v>
      </c>
      <c r="AL391" s="18">
        <f>+D391+E391+U391+V391+H391+L391+I391+S391+X391+Y391+Z391+AA391+AB391+AC391+AD391+AE391+AF391+AG391</f>
        <v>24403222</v>
      </c>
      <c r="AM391" s="20">
        <f t="shared" si="6"/>
        <v>0</v>
      </c>
      <c r="AN391" s="23"/>
    </row>
    <row r="392" spans="1:40" ht="14.25">
      <c r="A392" s="113">
        <v>6230</v>
      </c>
      <c r="B392" s="13">
        <v>6230</v>
      </c>
      <c r="C392" s="100" t="s">
        <v>397</v>
      </c>
      <c r="D392" s="7">
        <v>8444</v>
      </c>
      <c r="E392" s="7">
        <v>17405</v>
      </c>
      <c r="F392" s="42">
        <f>+D392+E392+H392-J392+L392-M392-N392-O392-P392-Q392-R392+U392+V392+S392+X392+Z392+AF392+AD392+AA392+AG392+AC392</f>
        <v>1.4551915228366852E-11</v>
      </c>
      <c r="G392" s="42">
        <f>I392-K392+Y392+AB392</f>
        <v>0</v>
      </c>
      <c r="H392" s="7">
        <v>336937</v>
      </c>
      <c r="I392" s="7">
        <v>0</v>
      </c>
      <c r="J392" s="7">
        <v>486435</v>
      </c>
      <c r="K392" s="7">
        <v>0</v>
      </c>
      <c r="L392" s="7">
        <v>0</v>
      </c>
      <c r="M392" s="7">
        <v>0</v>
      </c>
      <c r="N392" s="7">
        <v>58373.05</v>
      </c>
      <c r="O392" s="7">
        <v>0</v>
      </c>
      <c r="P392" s="7">
        <v>0</v>
      </c>
      <c r="Q392" s="7">
        <v>0</v>
      </c>
      <c r="R392" s="7">
        <v>0</v>
      </c>
      <c r="S392" s="7">
        <v>7141</v>
      </c>
      <c r="T392" s="41">
        <f>D392+E392</f>
        <v>25849</v>
      </c>
      <c r="U392" s="7">
        <v>0</v>
      </c>
      <c r="V392" s="7">
        <v>0</v>
      </c>
      <c r="W392" s="7">
        <v>0</v>
      </c>
      <c r="X392" s="7">
        <v>32323</v>
      </c>
      <c r="Y392" s="7">
        <v>0</v>
      </c>
      <c r="Z392" s="7">
        <v>0</v>
      </c>
      <c r="AA392" s="7">
        <v>0</v>
      </c>
      <c r="AB392" s="7">
        <v>0</v>
      </c>
      <c r="AC392" s="7">
        <v>0</v>
      </c>
      <c r="AD392" s="7">
        <v>21523</v>
      </c>
      <c r="AE392" s="7">
        <v>0</v>
      </c>
      <c r="AF392" s="7">
        <v>121035.05</v>
      </c>
      <c r="AG392" s="7">
        <v>0</v>
      </c>
      <c r="AH392" s="7">
        <v>0</v>
      </c>
      <c r="AI392" s="7">
        <v>0</v>
      </c>
      <c r="AK392" s="19">
        <f>+F392+G392+J392+M392+K392+N392+O392+P392+Q392+R392</f>
        <v>544808.05</v>
      </c>
      <c r="AL392" s="18">
        <f>+D392+E392+U392+V392+H392+L392+I392+S392+X392+Y392+Z392+AA392+AB392+AC392+AD392+AE392+AF392+AG392</f>
        <v>544808.05</v>
      </c>
      <c r="AM392" s="20">
        <f t="shared" si="6"/>
        <v>0</v>
      </c>
      <c r="AN392" s="23"/>
    </row>
    <row r="393" spans="1:40" ht="14.25">
      <c r="A393" s="113">
        <v>6237</v>
      </c>
      <c r="B393" s="13">
        <v>6237</v>
      </c>
      <c r="C393" s="100" t="s">
        <v>398</v>
      </c>
      <c r="D393" s="7">
        <v>2547427</v>
      </c>
      <c r="E393" s="7">
        <v>0</v>
      </c>
      <c r="F393" s="42">
        <f>+D393+E393+H393-J393+L393-M393-N393-O393-P393-Q393-R393+U393+V393+S393+X393+Z393+AF393+AD393+AA393+AG393+AC393</f>
        <v>1878394.5</v>
      </c>
      <c r="G393" s="42">
        <f>I393-K393+Y393+AB393</f>
        <v>0</v>
      </c>
      <c r="H393" s="7">
        <v>902266</v>
      </c>
      <c r="I393" s="7">
        <v>0</v>
      </c>
      <c r="J393" s="7">
        <v>1455328</v>
      </c>
      <c r="K393" s="7">
        <v>0</v>
      </c>
      <c r="L393" s="7">
        <v>0</v>
      </c>
      <c r="M393" s="7">
        <v>0</v>
      </c>
      <c r="N393" s="7">
        <v>115970.5</v>
      </c>
      <c r="O393" s="7">
        <v>0</v>
      </c>
      <c r="P393" s="7">
        <v>0</v>
      </c>
      <c r="Q393" s="7">
        <v>0</v>
      </c>
      <c r="R393" s="7">
        <v>0</v>
      </c>
      <c r="S393" s="7">
        <v>0</v>
      </c>
      <c r="T393" s="41">
        <f>D393+E393</f>
        <v>2547427</v>
      </c>
      <c r="U393" s="7">
        <v>0</v>
      </c>
      <c r="V393" s="7">
        <v>0</v>
      </c>
      <c r="W393" s="7">
        <v>0</v>
      </c>
      <c r="X393" s="7">
        <v>0</v>
      </c>
      <c r="Y393" s="7">
        <v>0</v>
      </c>
      <c r="Z393" s="7">
        <v>0</v>
      </c>
      <c r="AA393" s="7">
        <v>0</v>
      </c>
      <c r="AB393" s="7">
        <v>0</v>
      </c>
      <c r="AC393" s="7">
        <v>0</v>
      </c>
      <c r="AD393" s="7">
        <v>0</v>
      </c>
      <c r="AE393" s="7">
        <v>0</v>
      </c>
      <c r="AF393" s="7">
        <v>0</v>
      </c>
      <c r="AG393" s="7">
        <v>0</v>
      </c>
      <c r="AH393" s="7">
        <v>0</v>
      </c>
      <c r="AI393" s="7">
        <v>0</v>
      </c>
      <c r="AK393" s="19">
        <f>+F393+G393+J393+M393+K393+N393+O393+P393+Q393+R393</f>
        <v>3449693</v>
      </c>
      <c r="AL393" s="18">
        <f>+D393+E393+U393+V393+H393+L393+I393+S393+X393+Y393+Z393+AA393+AB393+AC393+AD393+AE393+AF393+AG393</f>
        <v>3449693</v>
      </c>
      <c r="AM393" s="20">
        <f t="shared" si="6"/>
        <v>0</v>
      </c>
      <c r="AN393" s="23"/>
    </row>
    <row r="394" spans="1:40" ht="14.25">
      <c r="A394" s="113">
        <v>6244</v>
      </c>
      <c r="B394" s="13">
        <v>6244</v>
      </c>
      <c r="C394" s="100" t="s">
        <v>399</v>
      </c>
      <c r="D394" s="7">
        <v>6830373</v>
      </c>
      <c r="E394" s="7">
        <v>0</v>
      </c>
      <c r="F394" s="42">
        <f>+D394+E394+H394-J394+L394-M394-N394-O394-P394-Q394-R394+U394+V394+S394+X394+Z394+AF394+AD394+AA394+AG394+AC394</f>
        <v>13804328.09</v>
      </c>
      <c r="G394" s="42">
        <f>I394-K394+Y394+AB394</f>
        <v>0</v>
      </c>
      <c r="H394" s="7">
        <v>10403024</v>
      </c>
      <c r="I394" s="7">
        <v>0</v>
      </c>
      <c r="J394" s="7">
        <v>2384026</v>
      </c>
      <c r="K394" s="7">
        <v>0</v>
      </c>
      <c r="L394" s="7">
        <v>0</v>
      </c>
      <c r="M394" s="7">
        <v>0</v>
      </c>
      <c r="N394" s="7">
        <v>963839.31</v>
      </c>
      <c r="O394" s="7">
        <v>145596.6</v>
      </c>
      <c r="P394" s="7">
        <v>46320</v>
      </c>
      <c r="Q394" s="7">
        <v>0</v>
      </c>
      <c r="R394" s="7">
        <v>0</v>
      </c>
      <c r="S394" s="7">
        <v>0</v>
      </c>
      <c r="T394" s="41">
        <f>D394+E394</f>
        <v>6830373</v>
      </c>
      <c r="U394" s="7">
        <v>110713</v>
      </c>
      <c r="V394" s="7">
        <v>0</v>
      </c>
      <c r="W394" s="7">
        <v>0</v>
      </c>
      <c r="X394" s="7">
        <v>0</v>
      </c>
      <c r="Y394" s="7">
        <v>0</v>
      </c>
      <c r="Z394" s="7">
        <v>0</v>
      </c>
      <c r="AA394" s="7">
        <v>0</v>
      </c>
      <c r="AB394" s="7">
        <v>0</v>
      </c>
      <c r="AC394" s="7">
        <v>0</v>
      </c>
      <c r="AD394" s="7">
        <v>0</v>
      </c>
      <c r="AE394" s="7">
        <v>0</v>
      </c>
      <c r="AF394" s="7">
        <v>0</v>
      </c>
      <c r="AG394" s="7">
        <v>0</v>
      </c>
      <c r="AH394" s="7">
        <v>50255</v>
      </c>
      <c r="AI394" s="7">
        <v>0</v>
      </c>
      <c r="AK394" s="19">
        <f>+F394+G394+J394+M394+K394+N394+O394+P394+Q394+R394</f>
        <v>17344110</v>
      </c>
      <c r="AL394" s="18">
        <f>+D394+E394+U394+V394+H394+L394+I394+S394+X394+Y394+Z394+AA394+AB394+AC394+AD394+AE394+AF394+AG394</f>
        <v>17344110</v>
      </c>
      <c r="AM394" s="20">
        <f t="shared" si="6"/>
        <v>0</v>
      </c>
      <c r="AN394" s="23"/>
    </row>
    <row r="395" spans="1:40" ht="14.25">
      <c r="A395" s="113">
        <v>6251</v>
      </c>
      <c r="B395" s="13">
        <v>6251</v>
      </c>
      <c r="C395" s="100" t="s">
        <v>400</v>
      </c>
      <c r="D395" s="7">
        <v>822376</v>
      </c>
      <c r="E395" s="7">
        <v>0</v>
      </c>
      <c r="F395" s="42">
        <f>+D395+E395+H395-J395+L395-M395-N395-O395-P395-Q395-R395+U395+V395+S395+X395+Z395+AF395+AD395+AA395+AG395+AC395</f>
        <v>933672</v>
      </c>
      <c r="G395" s="42">
        <f>I395-K395+Y395+AB395</f>
        <v>0</v>
      </c>
      <c r="H395" s="7">
        <v>420088</v>
      </c>
      <c r="I395" s="7">
        <v>0</v>
      </c>
      <c r="J395" s="7">
        <v>308792</v>
      </c>
      <c r="K395" s="7">
        <v>0</v>
      </c>
      <c r="L395" s="7">
        <v>0</v>
      </c>
      <c r="M395" s="7">
        <v>0</v>
      </c>
      <c r="N395" s="7">
        <v>0</v>
      </c>
      <c r="O395" s="7">
        <v>0</v>
      </c>
      <c r="P395" s="7">
        <v>0</v>
      </c>
      <c r="Q395" s="7">
        <v>0</v>
      </c>
      <c r="R395" s="7">
        <v>0</v>
      </c>
      <c r="S395" s="7">
        <v>0</v>
      </c>
      <c r="T395" s="41">
        <f>D395+E395</f>
        <v>822376</v>
      </c>
      <c r="U395" s="7">
        <v>0</v>
      </c>
      <c r="V395" s="7">
        <v>0</v>
      </c>
      <c r="W395" s="7">
        <v>0</v>
      </c>
      <c r="X395" s="7">
        <v>0</v>
      </c>
      <c r="Y395" s="7">
        <v>0</v>
      </c>
      <c r="Z395" s="7">
        <v>0</v>
      </c>
      <c r="AA395" s="7">
        <v>0</v>
      </c>
      <c r="AB395" s="7">
        <v>0</v>
      </c>
      <c r="AC395" s="7">
        <v>0</v>
      </c>
      <c r="AD395" s="7">
        <v>0</v>
      </c>
      <c r="AE395" s="7">
        <v>0</v>
      </c>
      <c r="AF395" s="7">
        <v>0</v>
      </c>
      <c r="AG395" s="7">
        <v>0</v>
      </c>
      <c r="AH395" s="7">
        <v>0</v>
      </c>
      <c r="AI395" s="7">
        <v>0</v>
      </c>
      <c r="AK395" s="19">
        <f>+F395+G395+J395+M395+K395+N395+O395+P395+Q395+R395</f>
        <v>1242464</v>
      </c>
      <c r="AL395" s="18">
        <f>+D395+E395+U395+V395+H395+L395+I395+S395+X395+Y395+Z395+AA395+AB395+AC395+AD395+AE395+AF395+AG395</f>
        <v>1242464</v>
      </c>
      <c r="AM395" s="20">
        <f t="shared" si="6"/>
        <v>0</v>
      </c>
      <c r="AN395" s="23"/>
    </row>
    <row r="396" spans="1:40" ht="17.25" customHeight="1">
      <c r="A396" s="113">
        <v>6293</v>
      </c>
      <c r="B396" s="13">
        <v>6293</v>
      </c>
      <c r="C396" s="100" t="s">
        <v>401</v>
      </c>
      <c r="D396" s="7">
        <v>0</v>
      </c>
      <c r="E396" s="7">
        <v>8479</v>
      </c>
      <c r="F396" s="42">
        <f>+D396+E396+H396-J396+L396-M396-N396-O396-P396-Q396-R396+U396+V396+S396+X396+Z396+AF396+AD396+AA396+AG396+AC396</f>
        <v>107139</v>
      </c>
      <c r="G396" s="42">
        <f>I396-K396+Y396+AB396</f>
        <v>0</v>
      </c>
      <c r="H396" s="7">
        <v>692030</v>
      </c>
      <c r="I396" s="7">
        <v>0</v>
      </c>
      <c r="J396" s="7">
        <v>593370</v>
      </c>
      <c r="K396" s="7">
        <v>0</v>
      </c>
      <c r="L396" s="7">
        <v>0</v>
      </c>
      <c r="M396" s="7">
        <v>0</v>
      </c>
      <c r="N396" s="7">
        <v>0</v>
      </c>
      <c r="O396" s="7">
        <v>0</v>
      </c>
      <c r="P396" s="7">
        <v>0</v>
      </c>
      <c r="Q396" s="7">
        <v>0</v>
      </c>
      <c r="R396" s="7">
        <v>0</v>
      </c>
      <c r="S396" s="7">
        <v>0</v>
      </c>
      <c r="T396" s="41">
        <f>D396+E396</f>
        <v>8479</v>
      </c>
      <c r="U396" s="7">
        <v>0</v>
      </c>
      <c r="V396" s="7">
        <v>0</v>
      </c>
      <c r="W396" s="7">
        <v>8479</v>
      </c>
      <c r="X396" s="7">
        <v>0</v>
      </c>
      <c r="Y396" s="7">
        <v>0</v>
      </c>
      <c r="Z396" s="7">
        <v>0</v>
      </c>
      <c r="AA396" s="7">
        <v>0</v>
      </c>
      <c r="AB396" s="7">
        <v>0</v>
      </c>
      <c r="AC396" s="7">
        <v>0</v>
      </c>
      <c r="AD396" s="7">
        <v>0</v>
      </c>
      <c r="AE396" s="7">
        <v>0</v>
      </c>
      <c r="AF396" s="7">
        <v>0</v>
      </c>
      <c r="AG396" s="7">
        <v>0</v>
      </c>
      <c r="AH396" s="7">
        <v>0</v>
      </c>
      <c r="AI396" s="7">
        <v>0</v>
      </c>
      <c r="AK396" s="19">
        <f>+F396+G396+J396+M396+K396+N396+O396+P396+Q396+R396</f>
        <v>700509</v>
      </c>
      <c r="AL396" s="18">
        <f>+D396+E396+U396+V396+H396+L396+I396+S396+X396+Y396+Z396+AA396+AB396+AC396+AD396+AE396+AF396+AG396</f>
        <v>700509</v>
      </c>
      <c r="AM396" s="20">
        <f t="shared" si="6"/>
        <v>0</v>
      </c>
      <c r="AN396" s="23"/>
    </row>
    <row r="397" spans="1:40" ht="14.25">
      <c r="A397" s="113">
        <v>6300</v>
      </c>
      <c r="B397" s="13">
        <v>6300</v>
      </c>
      <c r="C397" s="100" t="s">
        <v>402</v>
      </c>
      <c r="D397" s="7">
        <v>19285629</v>
      </c>
      <c r="E397" s="7">
        <v>0</v>
      </c>
      <c r="F397" s="42">
        <f>+D397+E397+H397-J397+L397-M397-N397-O397-P397-Q397-R397+U397+V397+S397+X397+Z397+AF397+AD397+AA397+AG397+AC397</f>
        <v>7492890.29</v>
      </c>
      <c r="G397" s="42">
        <f>I397-K397+Y397+AB397</f>
        <v>0</v>
      </c>
      <c r="H397" s="7">
        <v>5492837</v>
      </c>
      <c r="I397" s="7">
        <v>0</v>
      </c>
      <c r="J397" s="7">
        <v>12503215</v>
      </c>
      <c r="K397" s="7">
        <v>0</v>
      </c>
      <c r="L397" s="7">
        <v>284056</v>
      </c>
      <c r="M397" s="7">
        <v>96796</v>
      </c>
      <c r="N397" s="7">
        <v>4614106.92</v>
      </c>
      <c r="O397" s="7">
        <v>315407.82</v>
      </c>
      <c r="P397" s="7">
        <v>9264</v>
      </c>
      <c r="Q397" s="7">
        <v>7598.97</v>
      </c>
      <c r="R397" s="7">
        <v>73502</v>
      </c>
      <c r="S397" s="7">
        <v>0</v>
      </c>
      <c r="T397" s="41">
        <f>D397+E397</f>
        <v>19285629</v>
      </c>
      <c r="U397" s="7">
        <v>50259</v>
      </c>
      <c r="V397" s="7">
        <v>0</v>
      </c>
      <c r="W397" s="7">
        <v>0</v>
      </c>
      <c r="X397" s="7">
        <v>0</v>
      </c>
      <c r="Y397" s="7">
        <v>0</v>
      </c>
      <c r="Z397" s="7">
        <v>0</v>
      </c>
      <c r="AA397" s="7">
        <v>0</v>
      </c>
      <c r="AB397" s="7">
        <v>0</v>
      </c>
      <c r="AC397" s="7">
        <v>0</v>
      </c>
      <c r="AD397" s="7">
        <v>0</v>
      </c>
      <c r="AE397" s="7">
        <v>0</v>
      </c>
      <c r="AF397" s="7">
        <v>0</v>
      </c>
      <c r="AG397" s="7">
        <v>0</v>
      </c>
      <c r="AH397" s="7">
        <v>0</v>
      </c>
      <c r="AI397" s="7">
        <v>0</v>
      </c>
      <c r="AK397" s="19">
        <f>+F397+G397+J397+M397+K397+N397+O397+P397+Q397+R397</f>
        <v>25112781</v>
      </c>
      <c r="AL397" s="18">
        <f>+D397+E397+U397+V397+H397+L397+I397+S397+X397+Y397+Z397+AA397+AB397+AC397+AD397+AE397+AF397+AG397</f>
        <v>25112781</v>
      </c>
      <c r="AM397" s="20">
        <f t="shared" si="6"/>
        <v>0</v>
      </c>
      <c r="AN397" s="23"/>
    </row>
    <row r="398" spans="1:40" ht="14.25">
      <c r="A398" s="113">
        <v>6307</v>
      </c>
      <c r="B398" s="13">
        <v>6307</v>
      </c>
      <c r="C398" s="100" t="s">
        <v>403</v>
      </c>
      <c r="D398" s="7">
        <v>10745149</v>
      </c>
      <c r="E398" s="7">
        <v>0</v>
      </c>
      <c r="F398" s="42">
        <f>+D398+E398+H398-J398+L398-M398-N398-O398-P398-Q398-R398+U398+V398+S398+X398+Z398+AF398+AD398+AA398+AG398+AC398</f>
        <v>3994705.3</v>
      </c>
      <c r="G398" s="42">
        <f>I398-K398+Y398+AB398</f>
        <v>0</v>
      </c>
      <c r="H398" s="7">
        <v>1183057</v>
      </c>
      <c r="I398" s="7">
        <v>0</v>
      </c>
      <c r="J398" s="7">
        <v>4312822</v>
      </c>
      <c r="K398" s="7">
        <v>0</v>
      </c>
      <c r="L398" s="7">
        <v>29524</v>
      </c>
      <c r="M398" s="7">
        <v>0</v>
      </c>
      <c r="N398" s="7">
        <v>2941839.7</v>
      </c>
      <c r="O398" s="7">
        <v>688351</v>
      </c>
      <c r="P398" s="7">
        <v>0</v>
      </c>
      <c r="Q398" s="7">
        <v>0</v>
      </c>
      <c r="R398" s="7">
        <v>20012</v>
      </c>
      <c r="S398" s="7">
        <v>0</v>
      </c>
      <c r="T398" s="41">
        <f>D398+E398</f>
        <v>10745149</v>
      </c>
      <c r="U398" s="7">
        <v>0</v>
      </c>
      <c r="V398" s="7">
        <v>0</v>
      </c>
      <c r="W398" s="7">
        <v>0</v>
      </c>
      <c r="X398" s="7">
        <v>0</v>
      </c>
      <c r="Y398" s="7">
        <v>0</v>
      </c>
      <c r="Z398" s="7">
        <v>0</v>
      </c>
      <c r="AA398" s="7">
        <v>0</v>
      </c>
      <c r="AB398" s="7">
        <v>0</v>
      </c>
      <c r="AC398" s="7">
        <v>0</v>
      </c>
      <c r="AD398" s="7">
        <v>0</v>
      </c>
      <c r="AE398" s="7">
        <v>0</v>
      </c>
      <c r="AF398" s="7">
        <v>0</v>
      </c>
      <c r="AG398" s="7">
        <v>0</v>
      </c>
      <c r="AH398" s="7">
        <v>0</v>
      </c>
      <c r="AI398" s="7">
        <v>0</v>
      </c>
      <c r="AK398" s="19">
        <f>+F398+G398+J398+M398+K398+N398+O398+P398+Q398+R398</f>
        <v>11957730</v>
      </c>
      <c r="AL398" s="18">
        <f>+D398+E398+U398+V398+H398+L398+I398+S398+X398+Y398+Z398+AA398+AB398+AC398+AD398+AE398+AF398+AG398</f>
        <v>11957730</v>
      </c>
      <c r="AM398" s="20">
        <f t="shared" si="6"/>
        <v>0</v>
      </c>
      <c r="AN398" s="23"/>
    </row>
    <row r="399" spans="1:40" ht="14.25">
      <c r="A399" s="113">
        <v>6328</v>
      </c>
      <c r="B399" s="13">
        <v>6328</v>
      </c>
      <c r="C399" s="100" t="s">
        <v>405</v>
      </c>
      <c r="D399" s="7">
        <v>9670812</v>
      </c>
      <c r="E399" s="7">
        <v>0</v>
      </c>
      <c r="F399" s="42">
        <f>+D399+E399+H399-J399+L399-M399-N399-O399-P399-Q399-R399+U399+V399+S399+X399+Z399+AF399+AD399+AA399+AG399+AC399</f>
        <v>6824640.13</v>
      </c>
      <c r="G399" s="42">
        <f>I399-K399+Y399+AB399</f>
        <v>0</v>
      </c>
      <c r="H399" s="7">
        <v>119988</v>
      </c>
      <c r="I399" s="7">
        <v>0</v>
      </c>
      <c r="J399" s="7">
        <v>2392720</v>
      </c>
      <c r="K399" s="7">
        <v>0</v>
      </c>
      <c r="L399" s="7">
        <v>29524</v>
      </c>
      <c r="M399" s="7">
        <v>0</v>
      </c>
      <c r="N399" s="7">
        <v>434356.9</v>
      </c>
      <c r="O399" s="7">
        <v>67241</v>
      </c>
      <c r="P399" s="7">
        <v>83376</v>
      </c>
      <c r="Q399" s="7">
        <v>7598.97</v>
      </c>
      <c r="R399" s="7">
        <v>10391</v>
      </c>
      <c r="S399" s="7">
        <v>0</v>
      </c>
      <c r="T399" s="41">
        <f>D399+E399</f>
        <v>9670812</v>
      </c>
      <c r="U399" s="7">
        <v>0</v>
      </c>
      <c r="V399" s="7">
        <v>0</v>
      </c>
      <c r="W399" s="7">
        <v>0</v>
      </c>
      <c r="X399" s="7">
        <v>0</v>
      </c>
      <c r="Y399" s="7">
        <v>0</v>
      </c>
      <c r="Z399" s="7">
        <v>0</v>
      </c>
      <c r="AA399" s="7">
        <v>0</v>
      </c>
      <c r="AB399" s="7">
        <v>0</v>
      </c>
      <c r="AC399" s="7">
        <v>0</v>
      </c>
      <c r="AD399" s="7">
        <v>0</v>
      </c>
      <c r="AE399" s="7">
        <v>0</v>
      </c>
      <c r="AF399" s="7">
        <v>0</v>
      </c>
      <c r="AG399" s="7">
        <v>0</v>
      </c>
      <c r="AH399" s="7">
        <v>0</v>
      </c>
      <c r="AI399" s="7">
        <v>0</v>
      </c>
      <c r="AK399" s="19">
        <f>+F399+G399+J399+M399+K399+N399+O399+P399+Q399+R399</f>
        <v>9820324</v>
      </c>
      <c r="AL399" s="18">
        <f>+D399+E399+U399+V399+H399+L399+I399+S399+X399+Y399+Z399+AA399+AB399+AC399+AD399+AE399+AF399+AG399</f>
        <v>9820324</v>
      </c>
      <c r="AM399" s="20">
        <f t="shared" si="6"/>
        <v>0</v>
      </c>
      <c r="AN399" s="23"/>
    </row>
    <row r="400" spans="1:40" ht="14.25">
      <c r="A400" s="113">
        <v>6370</v>
      </c>
      <c r="B400" s="13">
        <v>6370</v>
      </c>
      <c r="C400" s="100" t="s">
        <v>408</v>
      </c>
      <c r="D400" s="7">
        <v>4656515</v>
      </c>
      <c r="E400" s="7">
        <v>0</v>
      </c>
      <c r="F400" s="42">
        <f>+D400+E400+H400-J400+L400-M400-N400-O400-P400-Q400-R400+U400+V400+S400+X400+Z400+AF400+AD400+AA400+AG400+AC400</f>
        <v>5007522</v>
      </c>
      <c r="G400" s="42">
        <f>I400-K400+Y400+AB400</f>
        <v>0</v>
      </c>
      <c r="H400" s="7">
        <v>2177503</v>
      </c>
      <c r="I400" s="7">
        <v>0</v>
      </c>
      <c r="J400" s="7">
        <v>1264862</v>
      </c>
      <c r="K400" s="7">
        <v>0</v>
      </c>
      <c r="L400" s="7">
        <v>0</v>
      </c>
      <c r="M400" s="7">
        <v>0</v>
      </c>
      <c r="N400" s="7">
        <v>334021</v>
      </c>
      <c r="O400" s="7">
        <v>227613</v>
      </c>
      <c r="P400" s="7">
        <v>0</v>
      </c>
      <c r="Q400" s="7">
        <v>0</v>
      </c>
      <c r="R400" s="7">
        <v>0</v>
      </c>
      <c r="S400" s="7">
        <v>0</v>
      </c>
      <c r="T400" s="41">
        <f>D400+E400</f>
        <v>4656515</v>
      </c>
      <c r="U400" s="7">
        <v>0</v>
      </c>
      <c r="V400" s="7">
        <v>0</v>
      </c>
      <c r="W400" s="7">
        <v>0</v>
      </c>
      <c r="X400" s="7">
        <v>0</v>
      </c>
      <c r="Y400" s="7">
        <v>0</v>
      </c>
      <c r="Z400" s="7">
        <v>0</v>
      </c>
      <c r="AA400" s="7">
        <v>0</v>
      </c>
      <c r="AB400" s="7">
        <v>0</v>
      </c>
      <c r="AC400" s="7">
        <v>0</v>
      </c>
      <c r="AD400" s="7">
        <v>0</v>
      </c>
      <c r="AE400" s="7">
        <v>0</v>
      </c>
      <c r="AF400" s="7">
        <v>0</v>
      </c>
      <c r="AG400" s="7">
        <v>0</v>
      </c>
      <c r="AH400" s="7">
        <v>0</v>
      </c>
      <c r="AI400" s="7">
        <v>0</v>
      </c>
      <c r="AK400" s="19">
        <f>+F400+G400+J400+M400+K400+N400+O400+P400+Q400+R400</f>
        <v>6834018</v>
      </c>
      <c r="AL400" s="18">
        <f>+D400+E400+U400+V400+H400+L400+I400+S400+X400+Y400+Z400+AA400+AB400+AC400+AD400+AE400+AF400+AG400</f>
        <v>6834018</v>
      </c>
      <c r="AM400" s="20">
        <f t="shared" si="6"/>
        <v>0</v>
      </c>
      <c r="AN400" s="23"/>
    </row>
    <row r="401" spans="1:40" ht="14.25">
      <c r="A401" s="113">
        <v>6321</v>
      </c>
      <c r="B401" s="13">
        <v>6321</v>
      </c>
      <c r="C401" s="100" t="s">
        <v>404</v>
      </c>
      <c r="D401" s="7">
        <v>3289350</v>
      </c>
      <c r="E401" s="7">
        <v>0</v>
      </c>
      <c r="F401" s="42">
        <f>+D401+E401+H401-J401+L401-M401-N401-O401-P401-Q401-R401+U401+V401+S401+X401+Z401+AF401+AD401+AA401+AG401+AC401</f>
        <v>2546955.5</v>
      </c>
      <c r="G401" s="42">
        <f>I401-K401+Y401+AB401</f>
        <v>0</v>
      </c>
      <c r="H401" s="7">
        <v>550281</v>
      </c>
      <c r="I401" s="7">
        <v>0</v>
      </c>
      <c r="J401" s="7">
        <v>1009863</v>
      </c>
      <c r="K401" s="7">
        <v>0</v>
      </c>
      <c r="L401" s="7">
        <v>0</v>
      </c>
      <c r="M401" s="7">
        <v>0</v>
      </c>
      <c r="N401" s="7">
        <v>269736.5</v>
      </c>
      <c r="O401" s="7">
        <v>13076</v>
      </c>
      <c r="P401" s="7">
        <v>0</v>
      </c>
      <c r="Q401" s="7">
        <v>0</v>
      </c>
      <c r="R401" s="7">
        <v>0</v>
      </c>
      <c r="S401" s="7">
        <v>0</v>
      </c>
      <c r="T401" s="41">
        <f>D401+E401</f>
        <v>3289350</v>
      </c>
      <c r="U401" s="7">
        <v>0</v>
      </c>
      <c r="V401" s="7">
        <v>0</v>
      </c>
      <c r="W401" s="7">
        <v>0</v>
      </c>
      <c r="X401" s="7">
        <v>0</v>
      </c>
      <c r="Y401" s="7">
        <v>0</v>
      </c>
      <c r="Z401" s="7">
        <v>0</v>
      </c>
      <c r="AA401" s="7">
        <v>0</v>
      </c>
      <c r="AB401" s="7">
        <v>0</v>
      </c>
      <c r="AC401" s="7">
        <v>0</v>
      </c>
      <c r="AD401" s="7">
        <v>0</v>
      </c>
      <c r="AE401" s="7">
        <v>0</v>
      </c>
      <c r="AF401" s="7">
        <v>0</v>
      </c>
      <c r="AG401" s="7">
        <v>0</v>
      </c>
      <c r="AH401" s="7">
        <v>0</v>
      </c>
      <c r="AI401" s="7">
        <v>0</v>
      </c>
      <c r="AK401" s="19">
        <f>+F401+G401+J401+M401+K401+N401+O401+P401+Q401+R401</f>
        <v>3839631</v>
      </c>
      <c r="AL401" s="18">
        <f>+D401+E401+U401+V401+H401+L401+I401+S401+X401+Y401+Z401+AA401+AB401+AC401+AD401+AE401+AF401+AG401</f>
        <v>3839631</v>
      </c>
      <c r="AM401" s="20">
        <f t="shared" si="6"/>
        <v>0</v>
      </c>
      <c r="AN401" s="23"/>
    </row>
    <row r="402" spans="1:40" ht="14.25">
      <c r="A402" s="113">
        <v>6335</v>
      </c>
      <c r="B402" s="13">
        <v>6335</v>
      </c>
      <c r="C402" s="100" t="s">
        <v>406</v>
      </c>
      <c r="D402" s="7">
        <v>1688603</v>
      </c>
      <c r="E402" s="7">
        <v>0</v>
      </c>
      <c r="F402" s="42">
        <f>+D402+E402+H402-J402+L402-M402-N402-O402-P402-Q402-R402+U402+V402+S402+X402+Z402+AF402+AD402+AA402+AG402+AC402</f>
        <v>423417.53</v>
      </c>
      <c r="G402" s="42">
        <f>I402-K402+Y402+AB402</f>
        <v>0</v>
      </c>
      <c r="H402" s="7">
        <v>822092</v>
      </c>
      <c r="I402" s="7">
        <v>0</v>
      </c>
      <c r="J402" s="7">
        <v>1789113</v>
      </c>
      <c r="K402" s="7">
        <v>0</v>
      </c>
      <c r="L402" s="7">
        <v>0</v>
      </c>
      <c r="M402" s="7">
        <v>0</v>
      </c>
      <c r="N402" s="7">
        <v>277489.5</v>
      </c>
      <c r="O402" s="7">
        <v>13076</v>
      </c>
      <c r="P402" s="7">
        <v>0</v>
      </c>
      <c r="Q402" s="7">
        <v>7598.97</v>
      </c>
      <c r="R402" s="7">
        <v>0</v>
      </c>
      <c r="S402" s="7">
        <v>0</v>
      </c>
      <c r="T402" s="41">
        <f>D402+E402</f>
        <v>1688603</v>
      </c>
      <c r="U402" s="7">
        <v>0</v>
      </c>
      <c r="V402" s="7">
        <v>0</v>
      </c>
      <c r="W402" s="7">
        <v>0</v>
      </c>
      <c r="X402" s="7">
        <v>0</v>
      </c>
      <c r="Y402" s="7">
        <v>0</v>
      </c>
      <c r="Z402" s="7">
        <v>0</v>
      </c>
      <c r="AA402" s="7">
        <v>0</v>
      </c>
      <c r="AB402" s="7">
        <v>0</v>
      </c>
      <c r="AC402" s="7">
        <v>0</v>
      </c>
      <c r="AD402" s="7">
        <v>0</v>
      </c>
      <c r="AE402" s="7">
        <v>0</v>
      </c>
      <c r="AF402" s="7">
        <v>0</v>
      </c>
      <c r="AG402" s="7">
        <v>0</v>
      </c>
      <c r="AH402" s="7">
        <v>0</v>
      </c>
      <c r="AI402" s="7">
        <v>0</v>
      </c>
      <c r="AK402" s="19">
        <f>+F402+G402+J402+M402+K402+N402+O402+P402+Q402+R402</f>
        <v>2510695.0000000005</v>
      </c>
      <c r="AL402" s="18">
        <f>+D402+E402+U402+V402+H402+L402+I402+S402+X402+Y402+Z402+AA402+AB402+AC402+AD402+AE402+AF402+AG402</f>
        <v>2510695</v>
      </c>
      <c r="AM402" s="20">
        <f t="shared" si="6"/>
        <v>0</v>
      </c>
      <c r="AN402" s="23"/>
    </row>
    <row r="403" spans="1:40" ht="14.25">
      <c r="A403" s="113">
        <v>6354</v>
      </c>
      <c r="B403" s="13">
        <v>6354</v>
      </c>
      <c r="C403" s="100" t="s">
        <v>407</v>
      </c>
      <c r="D403" s="7">
        <v>744889</v>
      </c>
      <c r="E403" s="7">
        <v>0</v>
      </c>
      <c r="F403" s="42">
        <f>+D403+E403+H403-J403+L403-M403-N403-O403-P403-Q403-R403+U403+V403+S403+X403+Z403+AF403+AD403+AA403+AG403+AC403</f>
        <v>620434</v>
      </c>
      <c r="G403" s="42">
        <f>I403-K403+Y403+AB403</f>
        <v>0</v>
      </c>
      <c r="H403" s="7">
        <v>468382</v>
      </c>
      <c r="I403" s="7">
        <v>0</v>
      </c>
      <c r="J403" s="7">
        <v>567640</v>
      </c>
      <c r="K403" s="7">
        <v>0</v>
      </c>
      <c r="L403" s="7">
        <v>0</v>
      </c>
      <c r="M403" s="7">
        <v>0</v>
      </c>
      <c r="N403" s="7">
        <v>25197</v>
      </c>
      <c r="O403" s="7">
        <v>0</v>
      </c>
      <c r="P403" s="7">
        <v>0</v>
      </c>
      <c r="Q403" s="7">
        <v>0</v>
      </c>
      <c r="R403" s="7">
        <v>0</v>
      </c>
      <c r="S403" s="7">
        <v>0</v>
      </c>
      <c r="T403" s="41">
        <f>D403+E403</f>
        <v>744889</v>
      </c>
      <c r="U403" s="7">
        <v>0</v>
      </c>
      <c r="V403" s="7">
        <v>0</v>
      </c>
      <c r="W403" s="7">
        <v>0</v>
      </c>
      <c r="X403" s="7">
        <v>0</v>
      </c>
      <c r="Y403" s="7">
        <v>0</v>
      </c>
      <c r="Z403" s="7">
        <v>0</v>
      </c>
      <c r="AA403" s="7">
        <v>0</v>
      </c>
      <c r="AB403" s="7">
        <v>0</v>
      </c>
      <c r="AC403" s="7">
        <v>0</v>
      </c>
      <c r="AD403" s="7">
        <v>0</v>
      </c>
      <c r="AE403" s="7">
        <v>0</v>
      </c>
      <c r="AF403" s="7">
        <v>0</v>
      </c>
      <c r="AG403" s="7">
        <v>0</v>
      </c>
      <c r="AH403" s="7">
        <v>0</v>
      </c>
      <c r="AI403" s="7">
        <v>0</v>
      </c>
      <c r="AK403" s="19">
        <f>+F403+G403+J403+M403+K403+N403+O403+P403+Q403+R403</f>
        <v>1213271</v>
      </c>
      <c r="AL403" s="18">
        <f>+D403+E403+U403+V403+H403+L403+I403+S403+X403+Y403+Z403+AA403+AB403+AC403+AD403+AE403+AF403+AG403</f>
        <v>1213271</v>
      </c>
      <c r="AM403" s="20">
        <f t="shared" si="6"/>
        <v>0</v>
      </c>
      <c r="AN403" s="23"/>
    </row>
    <row r="404" spans="1:40" ht="14.25">
      <c r="A404" s="113">
        <v>6384</v>
      </c>
      <c r="B404" s="13">
        <v>6384</v>
      </c>
      <c r="C404" s="100" t="s">
        <v>409</v>
      </c>
      <c r="D404" s="7">
        <v>1487572</v>
      </c>
      <c r="E404" s="7">
        <v>0</v>
      </c>
      <c r="F404" s="42">
        <f>+D404+E404+H404-J404+L404-M404-N404-O404-P404-Q404-R404+U404+V404+S404+X404+Z404+AF404+AD404+AA404+AG404+AC404</f>
        <v>1272740.2</v>
      </c>
      <c r="G404" s="42">
        <f>I404-K404+Y404+AB404</f>
        <v>0</v>
      </c>
      <c r="H404" s="7">
        <v>503854</v>
      </c>
      <c r="I404" s="7">
        <v>0</v>
      </c>
      <c r="J404" s="7">
        <v>554423</v>
      </c>
      <c r="K404" s="7">
        <v>0</v>
      </c>
      <c r="L404" s="7">
        <v>0</v>
      </c>
      <c r="M404" s="7">
        <v>0</v>
      </c>
      <c r="N404" s="7">
        <v>149630.8</v>
      </c>
      <c r="O404" s="7">
        <v>0</v>
      </c>
      <c r="P404" s="7">
        <v>4632</v>
      </c>
      <c r="Q404" s="7">
        <v>0</v>
      </c>
      <c r="R404" s="7">
        <v>10000</v>
      </c>
      <c r="S404" s="7">
        <v>0</v>
      </c>
      <c r="T404" s="41">
        <f>D404+E404</f>
        <v>1487572</v>
      </c>
      <c r="U404" s="7">
        <v>0</v>
      </c>
      <c r="V404" s="7">
        <v>0</v>
      </c>
      <c r="W404" s="7">
        <v>0</v>
      </c>
      <c r="X404" s="7">
        <v>0</v>
      </c>
      <c r="Y404" s="7">
        <v>0</v>
      </c>
      <c r="Z404" s="7">
        <v>0</v>
      </c>
      <c r="AA404" s="7">
        <v>0</v>
      </c>
      <c r="AB404" s="7">
        <v>0</v>
      </c>
      <c r="AC404" s="7">
        <v>0</v>
      </c>
      <c r="AD404" s="7">
        <v>0</v>
      </c>
      <c r="AE404" s="7">
        <v>0</v>
      </c>
      <c r="AF404" s="7">
        <v>0</v>
      </c>
      <c r="AG404" s="7">
        <v>0</v>
      </c>
      <c r="AH404" s="7">
        <v>0</v>
      </c>
      <c r="AI404" s="7">
        <v>0</v>
      </c>
      <c r="AK404" s="19">
        <f>+F404+G404+J404+M404+K404+N404+O404+P404+Q404+R404</f>
        <v>1991426</v>
      </c>
      <c r="AL404" s="18">
        <f>+D404+E404+U404+V404+H404+L404+I404+S404+X404+Y404+Z404+AA404+AB404+AC404+AD404+AE404+AF404+AG404</f>
        <v>1991426</v>
      </c>
      <c r="AM404" s="20">
        <f t="shared" si="6"/>
        <v>0</v>
      </c>
      <c r="AN404" s="23"/>
    </row>
    <row r="405" spans="1:40" ht="14.25">
      <c r="A405" s="113">
        <v>6412</v>
      </c>
      <c r="B405" s="13">
        <v>6412</v>
      </c>
      <c r="C405" s="100" t="s">
        <v>410</v>
      </c>
      <c r="D405" s="7">
        <v>927845</v>
      </c>
      <c r="E405" s="7">
        <v>0</v>
      </c>
      <c r="F405" s="42">
        <f>+D405+E405+H405-J405+L405-M405-N405-O405-P405-Q405-R405+U405+V405+S405+X405+Z405+AF405+AD405+AA405+AG405+AC405</f>
        <v>2026317.5</v>
      </c>
      <c r="G405" s="42">
        <f>I405-K405+Y405+AB405</f>
        <v>108730</v>
      </c>
      <c r="H405" s="7">
        <v>1674558</v>
      </c>
      <c r="I405" s="7">
        <v>108730</v>
      </c>
      <c r="J405" s="7">
        <v>555088</v>
      </c>
      <c r="K405" s="7">
        <v>0</v>
      </c>
      <c r="L405" s="7">
        <v>0</v>
      </c>
      <c r="M405" s="7">
        <v>0</v>
      </c>
      <c r="N405" s="7">
        <v>20997.5</v>
      </c>
      <c r="O405" s="7">
        <v>0</v>
      </c>
      <c r="P405" s="7">
        <v>0</v>
      </c>
      <c r="Q405" s="7">
        <v>0</v>
      </c>
      <c r="R405" s="7">
        <v>0</v>
      </c>
      <c r="S405" s="7">
        <v>0</v>
      </c>
      <c r="T405" s="41">
        <f>D405+E405</f>
        <v>927845</v>
      </c>
      <c r="U405" s="7">
        <v>0</v>
      </c>
      <c r="V405" s="7">
        <v>0</v>
      </c>
      <c r="W405" s="7">
        <v>0</v>
      </c>
      <c r="X405" s="7">
        <v>0</v>
      </c>
      <c r="Y405" s="7">
        <v>0</v>
      </c>
      <c r="Z405" s="7">
        <v>0</v>
      </c>
      <c r="AA405" s="7">
        <v>0</v>
      </c>
      <c r="AB405" s="7">
        <v>0</v>
      </c>
      <c r="AC405" s="7">
        <v>0</v>
      </c>
      <c r="AD405" s="7">
        <v>0</v>
      </c>
      <c r="AE405" s="7">
        <v>0</v>
      </c>
      <c r="AF405" s="7">
        <v>0</v>
      </c>
      <c r="AG405" s="7">
        <v>0</v>
      </c>
      <c r="AH405" s="7">
        <v>0</v>
      </c>
      <c r="AI405" s="7">
        <v>0</v>
      </c>
      <c r="AK405" s="19">
        <f>+F405+G405+J405+M405+K405+N405+O405+P405+Q405+R405</f>
        <v>2711133</v>
      </c>
      <c r="AL405" s="18">
        <f>+D405+E405+U405+V405+H405+L405+I405+S405+X405+Y405+Z405+AA405+AB405+AC405+AD405+AE405+AF405+AG405</f>
        <v>2711133</v>
      </c>
      <c r="AM405" s="20">
        <f t="shared" si="6"/>
        <v>0</v>
      </c>
      <c r="AN405" s="23"/>
    </row>
    <row r="406" spans="1:40" ht="14.25">
      <c r="A406" s="113">
        <v>6440</v>
      </c>
      <c r="B406" s="13">
        <v>6440</v>
      </c>
      <c r="C406" s="100" t="s">
        <v>413</v>
      </c>
      <c r="D406" s="7">
        <v>75643</v>
      </c>
      <c r="E406" s="7">
        <v>0</v>
      </c>
      <c r="F406" s="42">
        <f>+D406+E406+H406-J406+L406-M406-N406-O406-P406-Q406-R406+U406+V406+S406+X406+Z406+AF406+AD406+AA406+AG406+AC406</f>
        <v>45149</v>
      </c>
      <c r="G406" s="42">
        <f>I406-K406+Y406+AB406</f>
        <v>0</v>
      </c>
      <c r="H406" s="7">
        <v>151841</v>
      </c>
      <c r="I406" s="7">
        <v>0</v>
      </c>
      <c r="J406" s="7">
        <v>173936</v>
      </c>
      <c r="K406" s="7">
        <v>0</v>
      </c>
      <c r="L406" s="7">
        <v>0</v>
      </c>
      <c r="M406" s="7">
        <v>0</v>
      </c>
      <c r="N406" s="7">
        <v>8399</v>
      </c>
      <c r="O406" s="7">
        <v>0</v>
      </c>
      <c r="P406" s="7">
        <v>0</v>
      </c>
      <c r="Q406" s="7">
        <v>0</v>
      </c>
      <c r="R406" s="7">
        <v>0</v>
      </c>
      <c r="S406" s="7">
        <v>0</v>
      </c>
      <c r="T406" s="41">
        <f>D406+E406</f>
        <v>75643</v>
      </c>
      <c r="U406" s="7">
        <v>0</v>
      </c>
      <c r="V406" s="7">
        <v>0</v>
      </c>
      <c r="W406" s="7">
        <v>0</v>
      </c>
      <c r="X406" s="7">
        <v>0</v>
      </c>
      <c r="Y406" s="7">
        <v>0</v>
      </c>
      <c r="Z406" s="7">
        <v>0</v>
      </c>
      <c r="AA406" s="7">
        <v>0</v>
      </c>
      <c r="AB406" s="7">
        <v>0</v>
      </c>
      <c r="AC406" s="7">
        <v>0</v>
      </c>
      <c r="AD406" s="7">
        <v>0</v>
      </c>
      <c r="AE406" s="7">
        <v>0</v>
      </c>
      <c r="AF406" s="7">
        <v>0</v>
      </c>
      <c r="AG406" s="7">
        <v>0</v>
      </c>
      <c r="AH406" s="7">
        <v>0</v>
      </c>
      <c r="AI406" s="7">
        <v>0</v>
      </c>
      <c r="AK406" s="19">
        <f>+F406+G406+J406+M406+K406+N406+O406+P406+Q406+R406</f>
        <v>227484</v>
      </c>
      <c r="AL406" s="18">
        <f>+D406+E406+U406+V406+H406+L406+I406+S406+X406+Y406+Z406+AA406+AB406+AC406+AD406+AE406+AF406+AG406</f>
        <v>227484</v>
      </c>
      <c r="AM406" s="20">
        <f t="shared" si="6"/>
        <v>0</v>
      </c>
      <c r="AN406" s="23"/>
    </row>
    <row r="407" spans="1:40" ht="14.25">
      <c r="A407" s="113">
        <v>6419</v>
      </c>
      <c r="B407" s="13">
        <v>6419</v>
      </c>
      <c r="C407" s="100" t="s">
        <v>411</v>
      </c>
      <c r="D407" s="7">
        <v>4951359</v>
      </c>
      <c r="E407" s="7">
        <v>0</v>
      </c>
      <c r="F407" s="42">
        <f>+D407+E407+H407-J407+L407-M407-N407-O407-P407-Q407-R407+U407+V407+S407+X407+Z407+AF407+AD407+AA407+AG407+AC407</f>
        <v>5238119.2</v>
      </c>
      <c r="G407" s="42">
        <f>I407-K407+Y407+AB407</f>
        <v>0</v>
      </c>
      <c r="H407" s="7">
        <v>16448</v>
      </c>
      <c r="I407" s="7">
        <v>0</v>
      </c>
      <c r="J407" s="7">
        <v>366534</v>
      </c>
      <c r="K407" s="7">
        <v>0</v>
      </c>
      <c r="L407" s="7">
        <v>8224</v>
      </c>
      <c r="M407" s="7">
        <v>26152</v>
      </c>
      <c r="N407" s="7">
        <v>96681.8</v>
      </c>
      <c r="O407" s="7">
        <v>73779</v>
      </c>
      <c r="P407" s="7">
        <v>18528</v>
      </c>
      <c r="Q407" s="7">
        <v>0</v>
      </c>
      <c r="R407" s="7">
        <v>0</v>
      </c>
      <c r="S407" s="7">
        <v>0</v>
      </c>
      <c r="T407" s="41">
        <f>D407+E407</f>
        <v>4951359</v>
      </c>
      <c r="U407" s="7">
        <v>843763</v>
      </c>
      <c r="V407" s="7">
        <v>0</v>
      </c>
      <c r="W407" s="7">
        <v>0</v>
      </c>
      <c r="X407" s="7">
        <v>0</v>
      </c>
      <c r="Y407" s="7">
        <v>0</v>
      </c>
      <c r="Z407" s="7">
        <v>0</v>
      </c>
      <c r="AA407" s="7">
        <v>0</v>
      </c>
      <c r="AB407" s="7">
        <v>0</v>
      </c>
      <c r="AC407" s="7">
        <v>0</v>
      </c>
      <c r="AD407" s="7">
        <v>0</v>
      </c>
      <c r="AE407" s="7">
        <v>0</v>
      </c>
      <c r="AF407" s="7">
        <v>0</v>
      </c>
      <c r="AG407" s="7">
        <v>0</v>
      </c>
      <c r="AH407" s="7">
        <v>0</v>
      </c>
      <c r="AI407" s="7">
        <v>0</v>
      </c>
      <c r="AK407" s="19">
        <f>+F407+G407+J407+M407+K407+N407+O407+P407+Q407+R407</f>
        <v>5819794</v>
      </c>
      <c r="AL407" s="18">
        <f>+D407+E407+U407+V407+H407+L407+I407+S407+X407+Y407+Z407+AA407+AB407+AC407+AD407+AE407+AF407+AG407</f>
        <v>5819794</v>
      </c>
      <c r="AM407" s="20">
        <f t="shared" si="6"/>
        <v>0</v>
      </c>
      <c r="AN407" s="23"/>
    </row>
    <row r="408" spans="1:40" ht="14.25">
      <c r="A408" s="113">
        <v>6426</v>
      </c>
      <c r="B408" s="13">
        <v>6426</v>
      </c>
      <c r="C408" s="100" t="s">
        <v>412</v>
      </c>
      <c r="D408" s="7">
        <v>2224677</v>
      </c>
      <c r="E408" s="7">
        <v>0</v>
      </c>
      <c r="F408" s="42">
        <f>+D408+E408+H408-J408+L408-M408-N408-O408-P408-Q408-R408+U408+V408+S408+X408+Z408+AF408+AD408+AA408+AG408+AC408</f>
        <v>2293664.6</v>
      </c>
      <c r="G408" s="42">
        <f>I408-K408+Y408+AB408</f>
        <v>30000</v>
      </c>
      <c r="H408" s="7">
        <v>820992</v>
      </c>
      <c r="I408" s="7">
        <v>30000</v>
      </c>
      <c r="J408" s="7">
        <v>691248</v>
      </c>
      <c r="K408" s="7">
        <v>0</v>
      </c>
      <c r="L408" s="7">
        <v>0</v>
      </c>
      <c r="M408" s="7">
        <v>0</v>
      </c>
      <c r="N408" s="7">
        <v>47680.4</v>
      </c>
      <c r="O408" s="7">
        <v>13076</v>
      </c>
      <c r="P408" s="7">
        <v>0</v>
      </c>
      <c r="Q408" s="7">
        <v>0</v>
      </c>
      <c r="R408" s="7">
        <v>0</v>
      </c>
      <c r="S408" s="7">
        <v>0</v>
      </c>
      <c r="T408" s="41">
        <f>D408+E408</f>
        <v>2224677</v>
      </c>
      <c r="U408" s="7">
        <v>0</v>
      </c>
      <c r="V408" s="7">
        <v>0</v>
      </c>
      <c r="W408" s="7">
        <v>0</v>
      </c>
      <c r="X408" s="7">
        <v>0</v>
      </c>
      <c r="Y408" s="7">
        <v>0</v>
      </c>
      <c r="Z408" s="7">
        <v>0</v>
      </c>
      <c r="AA408" s="7">
        <v>0</v>
      </c>
      <c r="AB408" s="7">
        <v>0</v>
      </c>
      <c r="AC408" s="7">
        <v>0</v>
      </c>
      <c r="AD408" s="7">
        <v>0</v>
      </c>
      <c r="AE408" s="7">
        <v>0</v>
      </c>
      <c r="AF408" s="7">
        <v>0</v>
      </c>
      <c r="AG408" s="7">
        <v>0</v>
      </c>
      <c r="AH408" s="7">
        <v>0</v>
      </c>
      <c r="AI408" s="7">
        <v>0</v>
      </c>
      <c r="AK408" s="19">
        <f>+F408+G408+J408+M408+K408+N408+O408+P408+Q408+R408</f>
        <v>3075669</v>
      </c>
      <c r="AL408" s="18">
        <f>+D408+E408+U408+V408+H408+L408+I408+S408+X408+Y408+Z408+AA408+AB408+AC408+AD408+AE408+AF408+AG408</f>
        <v>3075669</v>
      </c>
      <c r="AM408" s="20">
        <f t="shared" si="6"/>
        <v>0</v>
      </c>
      <c r="AN408" s="23"/>
    </row>
    <row r="409" spans="1:40" ht="14.25">
      <c r="A409" s="113">
        <v>6461</v>
      </c>
      <c r="B409" s="13">
        <v>6461</v>
      </c>
      <c r="C409" s="100" t="s">
        <v>414</v>
      </c>
      <c r="D409" s="7">
        <v>4544116</v>
      </c>
      <c r="E409" s="7">
        <v>0</v>
      </c>
      <c r="F409" s="42">
        <f>+D409+E409+H409-J409+L409-M409-N409-O409-P409-Q409-R409+U409+V409+S409+X409+Z409+AF409+AD409+AA409+AG409+AC409</f>
        <v>2587973</v>
      </c>
      <c r="G409" s="42">
        <f>I409-K409+Y409+AB409</f>
        <v>-20712</v>
      </c>
      <c r="H409" s="7">
        <v>488848</v>
      </c>
      <c r="I409" s="7">
        <v>0</v>
      </c>
      <c r="J409" s="7">
        <v>2215294</v>
      </c>
      <c r="K409" s="7">
        <v>20712</v>
      </c>
      <c r="L409" s="7">
        <v>8224</v>
      </c>
      <c r="M409" s="7">
        <v>0</v>
      </c>
      <c r="N409" s="7">
        <v>188654</v>
      </c>
      <c r="O409" s="7">
        <v>21475</v>
      </c>
      <c r="P409" s="7">
        <v>27792</v>
      </c>
      <c r="Q409" s="7">
        <v>0</v>
      </c>
      <c r="R409" s="7">
        <v>0</v>
      </c>
      <c r="S409" s="7">
        <v>0</v>
      </c>
      <c r="T409" s="41">
        <f>D409+E409</f>
        <v>4544116</v>
      </c>
      <c r="U409" s="7">
        <v>0</v>
      </c>
      <c r="V409" s="7">
        <v>0</v>
      </c>
      <c r="W409" s="7">
        <v>0</v>
      </c>
      <c r="X409" s="7">
        <v>0</v>
      </c>
      <c r="Y409" s="7">
        <v>0</v>
      </c>
      <c r="Z409" s="7">
        <v>0</v>
      </c>
      <c r="AA409" s="7">
        <v>0</v>
      </c>
      <c r="AB409" s="7">
        <v>0</v>
      </c>
      <c r="AC409" s="7">
        <v>0</v>
      </c>
      <c r="AD409" s="7">
        <v>0</v>
      </c>
      <c r="AE409" s="7">
        <v>0</v>
      </c>
      <c r="AF409" s="7">
        <v>0</v>
      </c>
      <c r="AG409" s="7">
        <v>0</v>
      </c>
      <c r="AH409" s="7">
        <v>0</v>
      </c>
      <c r="AI409" s="7">
        <v>0</v>
      </c>
      <c r="AK409" s="19">
        <f>+F409+G409+J409+M409+K409+N409+O409+P409+Q409+R409</f>
        <v>5041188</v>
      </c>
      <c r="AL409" s="18">
        <f>+D409+E409+U409+V409+H409+L409+I409+S409+X409+Y409+Z409+AA409+AB409+AC409+AD409+AE409+AF409+AG409</f>
        <v>5041188</v>
      </c>
      <c r="AM409" s="20">
        <f t="shared" si="6"/>
        <v>0</v>
      </c>
      <c r="AN409" s="23"/>
    </row>
    <row r="410" spans="1:40" ht="14.25">
      <c r="A410" s="113">
        <v>6470</v>
      </c>
      <c r="B410" s="13">
        <v>6470</v>
      </c>
      <c r="C410" s="100" t="s">
        <v>415</v>
      </c>
      <c r="D410" s="7">
        <v>4063412</v>
      </c>
      <c r="E410" s="7">
        <v>0</v>
      </c>
      <c r="F410" s="42">
        <f>+D410+E410+H410-J410+L410-M410-N410-O410-P410-Q410-R410+U410+V410+S410+X410+Z410+AF410+AD410+AA410+AG410+AC410</f>
        <v>5867935.49</v>
      </c>
      <c r="G410" s="42">
        <f>I410-K410+Y410+AB410</f>
        <v>0</v>
      </c>
      <c r="H410" s="7">
        <v>3208620</v>
      </c>
      <c r="I410" s="7">
        <v>0</v>
      </c>
      <c r="J410" s="7">
        <v>1305187</v>
      </c>
      <c r="K410" s="7">
        <v>0</v>
      </c>
      <c r="L410" s="7">
        <v>144660</v>
      </c>
      <c r="M410" s="7">
        <v>8224</v>
      </c>
      <c r="N410" s="7">
        <v>358696.51</v>
      </c>
      <c r="O410" s="7">
        <v>26152</v>
      </c>
      <c r="P410" s="7">
        <v>9264</v>
      </c>
      <c r="Q410" s="7">
        <v>0</v>
      </c>
      <c r="R410" s="7">
        <v>21997</v>
      </c>
      <c r="S410" s="7">
        <v>0</v>
      </c>
      <c r="T410" s="41">
        <f>D410+E410</f>
        <v>4063412</v>
      </c>
      <c r="U410" s="7">
        <v>180764</v>
      </c>
      <c r="V410" s="7">
        <v>0</v>
      </c>
      <c r="W410" s="7">
        <v>0</v>
      </c>
      <c r="X410" s="7">
        <v>0</v>
      </c>
      <c r="Y410" s="7">
        <v>0</v>
      </c>
      <c r="Z410" s="7">
        <v>0</v>
      </c>
      <c r="AA410" s="7">
        <v>0</v>
      </c>
      <c r="AB410" s="7">
        <v>0</v>
      </c>
      <c r="AC410" s="7">
        <v>0</v>
      </c>
      <c r="AD410" s="7">
        <v>0</v>
      </c>
      <c r="AE410" s="7">
        <v>0</v>
      </c>
      <c r="AF410" s="7">
        <v>0</v>
      </c>
      <c r="AG410" s="7">
        <v>0</v>
      </c>
      <c r="AH410" s="7">
        <v>0</v>
      </c>
      <c r="AI410" s="7">
        <v>0</v>
      </c>
      <c r="AK410" s="19">
        <f>+F410+G410+J410+M410+K410+N410+O410+P410+Q410+R410</f>
        <v>7597456</v>
      </c>
      <c r="AL410" s="18">
        <f>+D410+E410+U410+V410+H410+L410+I410+S410+X410+Y410+Z410+AA410+AB410+AC410+AD410+AE410+AF410+AG410</f>
        <v>7597456</v>
      </c>
      <c r="AM410" s="20">
        <f t="shared" si="6"/>
        <v>0</v>
      </c>
      <c r="AN410" s="23"/>
    </row>
    <row r="411" spans="1:40" ht="14.25">
      <c r="A411" s="113">
        <v>6475</v>
      </c>
      <c r="B411" s="13">
        <v>6475</v>
      </c>
      <c r="C411" s="100" t="s">
        <v>416</v>
      </c>
      <c r="D411" s="7">
        <v>259926</v>
      </c>
      <c r="E411" s="7">
        <v>0</v>
      </c>
      <c r="F411" s="42">
        <f>+D411+E411+H411-J411+L411-M411-N411-O411-P411-Q411-R411+U411+V411+S411+X411+Z411+AF411+AD411+AA411+AG411+AC411</f>
        <v>204683.6</v>
      </c>
      <c r="G411" s="42">
        <f>I411-K411+Y411+AB411</f>
        <v>0</v>
      </c>
      <c r="H411" s="7">
        <v>711246</v>
      </c>
      <c r="I411" s="7">
        <v>0</v>
      </c>
      <c r="J411" s="7">
        <v>718162</v>
      </c>
      <c r="K411" s="7">
        <v>0</v>
      </c>
      <c r="L411" s="7">
        <v>0</v>
      </c>
      <c r="M411" s="7">
        <v>0</v>
      </c>
      <c r="N411" s="7">
        <v>48326.4</v>
      </c>
      <c r="O411" s="7">
        <v>0</v>
      </c>
      <c r="P411" s="7">
        <v>0</v>
      </c>
      <c r="Q411" s="7">
        <v>0</v>
      </c>
      <c r="R411" s="7">
        <v>0</v>
      </c>
      <c r="S411" s="7">
        <v>0</v>
      </c>
      <c r="T411" s="41">
        <f>D411+E411</f>
        <v>259926</v>
      </c>
      <c r="U411" s="7">
        <v>0</v>
      </c>
      <c r="V411" s="7">
        <v>0</v>
      </c>
      <c r="W411" s="7">
        <v>0</v>
      </c>
      <c r="X411" s="7">
        <v>0</v>
      </c>
      <c r="Y411" s="7">
        <v>0</v>
      </c>
      <c r="Z411" s="7">
        <v>0</v>
      </c>
      <c r="AA411" s="7">
        <v>0</v>
      </c>
      <c r="AB411" s="7">
        <v>0</v>
      </c>
      <c r="AC411" s="7">
        <v>0</v>
      </c>
      <c r="AD411" s="7">
        <v>0</v>
      </c>
      <c r="AE411" s="7">
        <v>0</v>
      </c>
      <c r="AF411" s="7">
        <v>0</v>
      </c>
      <c r="AG411" s="7">
        <v>0</v>
      </c>
      <c r="AH411" s="7">
        <v>0</v>
      </c>
      <c r="AI411" s="7">
        <v>0</v>
      </c>
      <c r="AK411" s="19">
        <f>+F411+G411+J411+M411+K411+N411+O411+P411+Q411+R411</f>
        <v>971172</v>
      </c>
      <c r="AL411" s="18">
        <f>+D411+E411+U411+V411+H411+L411+I411+S411+X411+Y411+Z411+AA411+AB411+AC411+AD411+AE411+AF411+AG411</f>
        <v>971172</v>
      </c>
      <c r="AM411" s="20">
        <f t="shared" si="6"/>
        <v>0</v>
      </c>
      <c r="AN411" s="23"/>
    </row>
    <row r="412" spans="1:40" ht="14.25">
      <c r="A412" s="113">
        <v>6482</v>
      </c>
      <c r="B412" s="13">
        <v>6482</v>
      </c>
      <c r="C412" s="100" t="s">
        <v>417</v>
      </c>
      <c r="D412" s="7">
        <v>0</v>
      </c>
      <c r="E412" s="7">
        <v>8319</v>
      </c>
      <c r="F412" s="42">
        <f>+D412+E412+H412-J412+L412-M412-N412-O412-P412-Q412-R412+U412+V412+S412+X412+Z412+AF412+AD412+AA412+AG412+AC412</f>
        <v>1070855</v>
      </c>
      <c r="G412" s="42">
        <f>I412-K412+Y412+AB412</f>
        <v>12850</v>
      </c>
      <c r="H412" s="7">
        <v>1851874</v>
      </c>
      <c r="I412" s="7">
        <v>0</v>
      </c>
      <c r="J412" s="7">
        <v>768169</v>
      </c>
      <c r="K412" s="7">
        <v>0</v>
      </c>
      <c r="L412" s="7">
        <v>0</v>
      </c>
      <c r="M412" s="7">
        <v>0</v>
      </c>
      <c r="N412" s="7">
        <v>54593.5</v>
      </c>
      <c r="O412" s="7">
        <v>0</v>
      </c>
      <c r="P412" s="7">
        <v>0</v>
      </c>
      <c r="Q412" s="7">
        <v>0</v>
      </c>
      <c r="R412" s="7">
        <v>12850</v>
      </c>
      <c r="S412" s="7">
        <v>0</v>
      </c>
      <c r="T412" s="41">
        <f>D412+E412</f>
        <v>8319</v>
      </c>
      <c r="U412" s="7">
        <v>0</v>
      </c>
      <c r="V412" s="7">
        <v>0</v>
      </c>
      <c r="W412" s="7">
        <v>0</v>
      </c>
      <c r="X412" s="7">
        <v>15449</v>
      </c>
      <c r="Y412" s="7">
        <v>12850</v>
      </c>
      <c r="Z412" s="7">
        <v>0</v>
      </c>
      <c r="AA412" s="7">
        <v>0</v>
      </c>
      <c r="AB412" s="7">
        <v>0</v>
      </c>
      <c r="AC412" s="7">
        <v>0</v>
      </c>
      <c r="AD412" s="7">
        <v>0</v>
      </c>
      <c r="AE412" s="7">
        <v>0</v>
      </c>
      <c r="AF412" s="7">
        <v>0</v>
      </c>
      <c r="AG412" s="7">
        <v>30825.5</v>
      </c>
      <c r="AH412" s="7">
        <v>0</v>
      </c>
      <c r="AI412" s="7">
        <v>0</v>
      </c>
      <c r="AK412" s="19">
        <f>+F412+G412+J412+M412+K412+N412+O412+P412+Q412+R412</f>
        <v>1919317.5</v>
      </c>
      <c r="AL412" s="18">
        <f>+D412+E412+U412+V412+H412+L412+I412+S412+X412+Y412+Z412+AA412+AB412+AC412+AD412+AE412+AF412+AG412</f>
        <v>1919317.5</v>
      </c>
      <c r="AM412" s="20">
        <f t="shared" si="6"/>
        <v>0</v>
      </c>
      <c r="AN412" s="23"/>
    </row>
    <row r="413" spans="1:40" ht="14.25">
      <c r="A413" s="113">
        <v>6545</v>
      </c>
      <c r="B413" s="13">
        <v>6545</v>
      </c>
      <c r="C413" s="100" t="s">
        <v>418</v>
      </c>
      <c r="D413" s="7">
        <v>758271</v>
      </c>
      <c r="E413" s="7">
        <v>162345</v>
      </c>
      <c r="F413" s="42">
        <f>+D413+E413+H413-J413+L413-M413-N413-O413-P413-Q413-R413+U413+V413+S413+X413+Z413+AF413+AD413+AA413+AG413+AC413</f>
        <v>928033</v>
      </c>
      <c r="G413" s="42">
        <f>I413-K413+Y413+AB413</f>
        <v>0</v>
      </c>
      <c r="H413" s="7">
        <v>885047</v>
      </c>
      <c r="I413" s="7">
        <v>0</v>
      </c>
      <c r="J413" s="7">
        <v>868585</v>
      </c>
      <c r="K413" s="7">
        <v>0</v>
      </c>
      <c r="L413" s="7">
        <v>0</v>
      </c>
      <c r="M413" s="7">
        <v>0</v>
      </c>
      <c r="N413" s="7">
        <v>9045</v>
      </c>
      <c r="O413" s="7">
        <v>0</v>
      </c>
      <c r="P413" s="7">
        <v>0</v>
      </c>
      <c r="Q413" s="7">
        <v>0</v>
      </c>
      <c r="R413" s="7">
        <v>0</v>
      </c>
      <c r="S413" s="7">
        <v>0</v>
      </c>
      <c r="T413" s="41">
        <f>D413+E413</f>
        <v>920616</v>
      </c>
      <c r="U413" s="7">
        <v>0</v>
      </c>
      <c r="V413" s="7">
        <v>0</v>
      </c>
      <c r="W413" s="7">
        <v>162345</v>
      </c>
      <c r="X413" s="7">
        <v>0</v>
      </c>
      <c r="Y413" s="7">
        <v>0</v>
      </c>
      <c r="Z413" s="7">
        <v>0</v>
      </c>
      <c r="AA413" s="7">
        <v>0</v>
      </c>
      <c r="AB413" s="7">
        <v>0</v>
      </c>
      <c r="AC413" s="7">
        <v>0</v>
      </c>
      <c r="AD413" s="7">
        <v>0</v>
      </c>
      <c r="AE413" s="7">
        <v>0</v>
      </c>
      <c r="AF413" s="7">
        <v>0</v>
      </c>
      <c r="AG413" s="7">
        <v>0</v>
      </c>
      <c r="AH413" s="7">
        <v>0</v>
      </c>
      <c r="AI413" s="7">
        <v>0</v>
      </c>
      <c r="AK413" s="19">
        <f>+F413+G413+J413+M413+K413+N413+O413+P413+Q413+R413</f>
        <v>1805663</v>
      </c>
      <c r="AL413" s="18">
        <f>+D413+E413+U413+V413+H413+L413+I413+S413+X413+Y413+Z413+AA413+AB413+AC413+AD413+AE413+AF413+AG413</f>
        <v>1805663</v>
      </c>
      <c r="AM413" s="20">
        <f t="shared" si="6"/>
        <v>0</v>
      </c>
      <c r="AN413" s="23"/>
    </row>
    <row r="414" spans="1:40" ht="14.25">
      <c r="A414" s="113">
        <v>6608</v>
      </c>
      <c r="B414" s="13">
        <v>6608</v>
      </c>
      <c r="C414" s="100" t="s">
        <v>419</v>
      </c>
      <c r="D414" s="7">
        <v>2843734</v>
      </c>
      <c r="E414" s="7">
        <v>0</v>
      </c>
      <c r="F414" s="42">
        <f>+D414+E414+H414-J414+L414-M414-N414-O414-P414-Q414-R414+U414+V414+S414+X414+Z414+AF414+AD414+AA414+AG414+AC414</f>
        <v>5030882</v>
      </c>
      <c r="G414" s="42">
        <f>I414-K414+Y414+AB414</f>
        <v>0</v>
      </c>
      <c r="H414" s="7">
        <v>3087092</v>
      </c>
      <c r="I414" s="7">
        <v>0</v>
      </c>
      <c r="J414" s="7">
        <v>650510</v>
      </c>
      <c r="K414" s="7">
        <v>0</v>
      </c>
      <c r="L414" s="7">
        <v>0</v>
      </c>
      <c r="M414" s="7">
        <v>0</v>
      </c>
      <c r="N414" s="7">
        <v>222896</v>
      </c>
      <c r="O414" s="7">
        <v>6538</v>
      </c>
      <c r="P414" s="7">
        <v>0</v>
      </c>
      <c r="Q414" s="7">
        <v>0</v>
      </c>
      <c r="R414" s="7">
        <v>20000</v>
      </c>
      <c r="S414" s="7">
        <v>0</v>
      </c>
      <c r="T414" s="41">
        <f>D414+E414</f>
        <v>2843734</v>
      </c>
      <c r="U414" s="7">
        <v>0</v>
      </c>
      <c r="V414" s="7">
        <v>0</v>
      </c>
      <c r="W414" s="7">
        <v>0</v>
      </c>
      <c r="X414" s="7">
        <v>0</v>
      </c>
      <c r="Y414" s="7">
        <v>0</v>
      </c>
      <c r="Z414" s="7">
        <v>0</v>
      </c>
      <c r="AA414" s="7">
        <v>0</v>
      </c>
      <c r="AB414" s="7">
        <v>0</v>
      </c>
      <c r="AC414" s="7">
        <v>0</v>
      </c>
      <c r="AD414" s="7">
        <v>0</v>
      </c>
      <c r="AE414" s="7">
        <v>0</v>
      </c>
      <c r="AF414" s="7">
        <v>0</v>
      </c>
      <c r="AG414" s="7">
        <v>0</v>
      </c>
      <c r="AH414" s="7">
        <v>0</v>
      </c>
      <c r="AI414" s="7">
        <v>0</v>
      </c>
      <c r="AK414" s="19">
        <f>+F414+G414+J414+M414+K414+N414+O414+P414+Q414+R414</f>
        <v>5930826</v>
      </c>
      <c r="AL414" s="18">
        <f>+D414+E414+U414+V414+H414+L414+I414+S414+X414+Y414+Z414+AA414+AB414+AC414+AD414+AE414+AF414+AG414</f>
        <v>5930826</v>
      </c>
      <c r="AM414" s="20">
        <f t="shared" si="6"/>
        <v>0</v>
      </c>
      <c r="AN414" s="23"/>
    </row>
    <row r="415" spans="1:40" ht="14.25">
      <c r="A415" s="113">
        <v>6615</v>
      </c>
      <c r="B415" s="13">
        <v>6615</v>
      </c>
      <c r="C415" s="100" t="s">
        <v>420</v>
      </c>
      <c r="D415" s="7">
        <v>5065</v>
      </c>
      <c r="E415" s="7">
        <v>9821</v>
      </c>
      <c r="F415" s="42">
        <f>+D415+E415+H415-J415+L415-M415-N415-O415-P415-Q415-R415+U415+V415+S415+X415+Z415+AF415+AD415+AA415+AG415+AC415</f>
        <v>-59.59999999999127</v>
      </c>
      <c r="G415" s="42">
        <f>I415-K415+Y415+AB415</f>
        <v>59.6</v>
      </c>
      <c r="H415" s="7">
        <v>81244</v>
      </c>
      <c r="I415" s="7">
        <v>0</v>
      </c>
      <c r="J415" s="7">
        <v>335984</v>
      </c>
      <c r="K415" s="7">
        <v>0</v>
      </c>
      <c r="L415" s="7">
        <v>0</v>
      </c>
      <c r="M415" s="7">
        <v>0</v>
      </c>
      <c r="N415" s="7">
        <v>16798</v>
      </c>
      <c r="O415" s="7">
        <v>0</v>
      </c>
      <c r="P415" s="7">
        <v>0</v>
      </c>
      <c r="Q415" s="7">
        <v>0</v>
      </c>
      <c r="R415" s="7">
        <v>0</v>
      </c>
      <c r="S415" s="7">
        <v>7668</v>
      </c>
      <c r="T415" s="41">
        <f>D415+E415</f>
        <v>14886</v>
      </c>
      <c r="U415" s="7">
        <v>0</v>
      </c>
      <c r="V415" s="7">
        <v>0</v>
      </c>
      <c r="W415" s="7">
        <v>0</v>
      </c>
      <c r="X415" s="7">
        <v>18239</v>
      </c>
      <c r="Y415" s="7">
        <v>59.6</v>
      </c>
      <c r="Z415" s="7">
        <v>25228</v>
      </c>
      <c r="AA415" s="7">
        <v>0</v>
      </c>
      <c r="AB415" s="7">
        <v>0</v>
      </c>
      <c r="AC415" s="7">
        <v>0</v>
      </c>
      <c r="AD415" s="7">
        <v>13813</v>
      </c>
      <c r="AE415" s="7">
        <v>0</v>
      </c>
      <c r="AF415" s="7">
        <v>160206.82</v>
      </c>
      <c r="AG415" s="7">
        <v>31437.58</v>
      </c>
      <c r="AH415" s="7">
        <v>0</v>
      </c>
      <c r="AI415" s="7">
        <v>0</v>
      </c>
      <c r="AK415" s="19">
        <f>+F415+G415+J415+M415+K415+N415+O415+P415+Q415+R415</f>
        <v>352782</v>
      </c>
      <c r="AL415" s="18">
        <f>+D415+E415+U415+V415+H415+L415+I415+S415+X415+Y415+Z415+AA415+AB415+AC415+AD415+AE415+AF415+AG415</f>
        <v>352782.00000000006</v>
      </c>
      <c r="AM415" s="20">
        <f t="shared" si="6"/>
        <v>0</v>
      </c>
      <c r="AN415" s="23"/>
    </row>
    <row r="416" spans="1:40" ht="14.25">
      <c r="A416" s="112">
        <v>6678</v>
      </c>
      <c r="B416" s="12">
        <v>6678</v>
      </c>
      <c r="C416" s="100" t="s">
        <v>421</v>
      </c>
      <c r="D416" s="7">
        <v>1241121</v>
      </c>
      <c r="E416" s="7">
        <v>0</v>
      </c>
      <c r="F416" s="42">
        <f>+D416+E416+H416-J416+L416-M416-N416-O416-P416-Q416-R416+U416+V416+S416+X416+Z416+AF416+AD416+AA416+AG416+AC416</f>
        <v>802386.13</v>
      </c>
      <c r="G416" s="42">
        <f>I416-K416+Y416+AB416</f>
        <v>0</v>
      </c>
      <c r="H416" s="7">
        <v>1011246</v>
      </c>
      <c r="I416" s="7">
        <v>0</v>
      </c>
      <c r="J416" s="7">
        <v>1272340</v>
      </c>
      <c r="K416" s="7">
        <v>0</v>
      </c>
      <c r="L416" s="7">
        <v>13076</v>
      </c>
      <c r="M416" s="7">
        <v>0</v>
      </c>
      <c r="N416" s="7">
        <v>153313.9</v>
      </c>
      <c r="O416" s="7">
        <v>19614</v>
      </c>
      <c r="P416" s="7">
        <v>0</v>
      </c>
      <c r="Q416" s="7">
        <v>7598.97</v>
      </c>
      <c r="R416" s="7">
        <v>10190</v>
      </c>
      <c r="S416" s="7">
        <v>0</v>
      </c>
      <c r="T416" s="41">
        <f>D416+E416</f>
        <v>1241121</v>
      </c>
      <c r="U416" s="7">
        <v>0</v>
      </c>
      <c r="V416" s="7">
        <v>0</v>
      </c>
      <c r="W416" s="7">
        <v>0</v>
      </c>
      <c r="X416" s="7">
        <v>0</v>
      </c>
      <c r="Y416" s="7">
        <v>0</v>
      </c>
      <c r="Z416" s="7">
        <v>0</v>
      </c>
      <c r="AA416" s="7">
        <v>0</v>
      </c>
      <c r="AB416" s="7">
        <v>0</v>
      </c>
      <c r="AC416" s="7">
        <v>0</v>
      </c>
      <c r="AD416" s="7">
        <v>0</v>
      </c>
      <c r="AE416" s="7">
        <v>0</v>
      </c>
      <c r="AF416" s="7">
        <v>0</v>
      </c>
      <c r="AG416" s="7">
        <v>0</v>
      </c>
      <c r="AH416" s="7">
        <v>18645</v>
      </c>
      <c r="AI416" s="7">
        <v>0</v>
      </c>
      <c r="AK416" s="19">
        <f>+F416+G416+J416+M416+K416+N416+O416+P416+Q416+R416</f>
        <v>2265443</v>
      </c>
      <c r="AL416" s="18">
        <f>+D416+E416+U416+V416+H416+L416+I416+S416+X416+Y416+Z416+AA416+AB416+AC416+AD416+AE416+AF416+AG416</f>
        <v>2265443</v>
      </c>
      <c r="AM416" s="20">
        <f t="shared" si="6"/>
        <v>0</v>
      </c>
      <c r="AN416" s="23"/>
    </row>
    <row r="417" spans="1:40" ht="14.25">
      <c r="A417" s="112">
        <v>469</v>
      </c>
      <c r="B417" s="12">
        <v>469</v>
      </c>
      <c r="C417" s="2" t="s">
        <v>44</v>
      </c>
      <c r="D417" s="7">
        <v>579731</v>
      </c>
      <c r="E417" s="7">
        <v>0</v>
      </c>
      <c r="F417" s="42">
        <f>+D417+E417+H417-J417+L417-M417-N417-O417-P417-Q417-R417+U417+V417+S417+X417+Z417+AF417+AD417+AA417+AG417+AC417</f>
        <v>436374.06</v>
      </c>
      <c r="G417" s="42">
        <f>I417-K417+Y417+AB417</f>
        <v>-30000</v>
      </c>
      <c r="H417" s="7">
        <v>615189</v>
      </c>
      <c r="I417" s="7">
        <v>0</v>
      </c>
      <c r="J417" s="7">
        <v>726550</v>
      </c>
      <c r="K417" s="7">
        <v>30000</v>
      </c>
      <c r="L417" s="7">
        <v>0</v>
      </c>
      <c r="M417" s="7">
        <v>0</v>
      </c>
      <c r="N417" s="7">
        <v>16798</v>
      </c>
      <c r="O417" s="7">
        <v>0</v>
      </c>
      <c r="P417" s="7">
        <v>0</v>
      </c>
      <c r="Q417" s="7">
        <v>15197.94</v>
      </c>
      <c r="R417" s="7">
        <v>0</v>
      </c>
      <c r="S417" s="7">
        <v>0</v>
      </c>
      <c r="T417" s="41">
        <f>D417+E417</f>
        <v>579731</v>
      </c>
      <c r="U417" s="7">
        <v>0</v>
      </c>
      <c r="V417" s="7">
        <v>0</v>
      </c>
      <c r="W417" s="7">
        <v>0</v>
      </c>
      <c r="X417" s="7">
        <v>0</v>
      </c>
      <c r="Y417" s="7">
        <v>0</v>
      </c>
      <c r="Z417" s="7">
        <v>0</v>
      </c>
      <c r="AA417" s="7">
        <v>0</v>
      </c>
      <c r="AB417" s="7">
        <v>0</v>
      </c>
      <c r="AC417" s="7">
        <v>0</v>
      </c>
      <c r="AD417" s="7">
        <v>0</v>
      </c>
      <c r="AE417" s="7">
        <v>0</v>
      </c>
      <c r="AF417" s="7">
        <v>0</v>
      </c>
      <c r="AG417" s="7">
        <v>0</v>
      </c>
      <c r="AH417" s="7">
        <v>5901</v>
      </c>
      <c r="AI417" s="7">
        <v>0</v>
      </c>
      <c r="AK417" s="19">
        <f>+F417+G417+J417+M417+K417+N417+O417+P417+Q417+R417</f>
        <v>1194920</v>
      </c>
      <c r="AL417" s="18">
        <f>+D417+E417+U417+V417+H417+L417+I417+S417+X417+Y417+Z417+AA417+AB417+AC417+AD417+AE417+AF417+AG417</f>
        <v>1194920</v>
      </c>
      <c r="AM417" s="20">
        <f t="shared" si="6"/>
        <v>0</v>
      </c>
      <c r="AN417" s="23"/>
    </row>
    <row r="418" spans="1:40" ht="14.25">
      <c r="A418" s="113">
        <v>6685</v>
      </c>
      <c r="B418" s="13">
        <v>6685</v>
      </c>
      <c r="C418" s="2" t="s">
        <v>422</v>
      </c>
      <c r="D418" s="7">
        <v>14208886</v>
      </c>
      <c r="E418" s="7">
        <v>0</v>
      </c>
      <c r="F418" s="42">
        <f>+D418+E418+H418-J418+L418-M418-N418-O418-P418-Q418-R418+U418+V418+S418+X418+Z418+AF418+AD418+AA418+AG418+AC418</f>
        <v>9998105.729999999</v>
      </c>
      <c r="G418" s="42">
        <f>I418-K418+Y418+AB418</f>
        <v>0</v>
      </c>
      <c r="H418" s="7">
        <v>1743408</v>
      </c>
      <c r="I418" s="7">
        <v>0</v>
      </c>
      <c r="J418" s="7">
        <v>3340713</v>
      </c>
      <c r="K418" s="7">
        <v>0</v>
      </c>
      <c r="L418" s="7">
        <v>0</v>
      </c>
      <c r="M418" s="7">
        <v>0</v>
      </c>
      <c r="N418" s="7">
        <v>2139222.3</v>
      </c>
      <c r="O418" s="7">
        <v>429598</v>
      </c>
      <c r="P418" s="7">
        <v>37056</v>
      </c>
      <c r="Q418" s="7">
        <v>7598.97</v>
      </c>
      <c r="R418" s="7">
        <v>0</v>
      </c>
      <c r="S418" s="7">
        <v>0</v>
      </c>
      <c r="T418" s="41">
        <f>D418+E418</f>
        <v>14208886</v>
      </c>
      <c r="U418" s="7">
        <v>0</v>
      </c>
      <c r="V418" s="7">
        <v>0</v>
      </c>
      <c r="W418" s="7">
        <v>0</v>
      </c>
      <c r="X418" s="7">
        <v>0</v>
      </c>
      <c r="Y418" s="7">
        <v>0</v>
      </c>
      <c r="Z418" s="7">
        <v>0</v>
      </c>
      <c r="AA418" s="7">
        <v>0</v>
      </c>
      <c r="AB418" s="7">
        <v>0</v>
      </c>
      <c r="AC418" s="7">
        <v>0</v>
      </c>
      <c r="AD418" s="7">
        <v>0</v>
      </c>
      <c r="AE418" s="7">
        <v>0</v>
      </c>
      <c r="AF418" s="7">
        <v>0</v>
      </c>
      <c r="AG418" s="7">
        <v>0</v>
      </c>
      <c r="AH418" s="7">
        <v>0</v>
      </c>
      <c r="AI418" s="7">
        <v>0</v>
      </c>
      <c r="AK418" s="19">
        <f>+F418+G418+J418+M418+K418+N418+O418+P418+Q418+R418</f>
        <v>15952293.999999998</v>
      </c>
      <c r="AL418" s="18">
        <f>+D418+E418+U418+V418+H418+L418+I418+S418+X418+Y418+Z418+AA418+AB418+AC418+AD418+AE418+AF418+AG418</f>
        <v>15952294</v>
      </c>
      <c r="AM418" s="20">
        <f t="shared" si="6"/>
        <v>0</v>
      </c>
      <c r="AN418" s="23"/>
    </row>
    <row r="419" spans="1:40" ht="14.25">
      <c r="A419" s="114">
        <v>6692</v>
      </c>
      <c r="B419" s="13">
        <v>6692</v>
      </c>
      <c r="C419" s="2" t="s">
        <v>423</v>
      </c>
      <c r="D419" s="7">
        <v>2827953</v>
      </c>
      <c r="E419" s="7">
        <v>0</v>
      </c>
      <c r="F419" s="42">
        <f>+D419+E419+H419-J419+L419-M419-N419-O419-P419-Q419-R419+U419+V419+S419+X419+Z419+AF419+AD419+AA419+AG419+AC419</f>
        <v>3029003</v>
      </c>
      <c r="G419" s="42">
        <f>I419-K419+Y419+AB419</f>
        <v>0</v>
      </c>
      <c r="H419" s="7">
        <v>1351727</v>
      </c>
      <c r="I419" s="7">
        <v>0</v>
      </c>
      <c r="J419" s="7">
        <v>1099637</v>
      </c>
      <c r="K419" s="7">
        <v>0</v>
      </c>
      <c r="L419" s="7">
        <v>0</v>
      </c>
      <c r="M419" s="7">
        <v>0</v>
      </c>
      <c r="N419" s="7">
        <v>51040</v>
      </c>
      <c r="O419" s="7">
        <v>0</v>
      </c>
      <c r="P419" s="7">
        <v>0</v>
      </c>
      <c r="Q419" s="7">
        <v>0</v>
      </c>
      <c r="R419" s="7">
        <v>0</v>
      </c>
      <c r="S419" s="7">
        <v>0</v>
      </c>
      <c r="T419" s="41">
        <f>D419+E419</f>
        <v>2827953</v>
      </c>
      <c r="U419" s="7">
        <v>0</v>
      </c>
      <c r="V419" s="7">
        <v>0</v>
      </c>
      <c r="W419" s="7">
        <v>0</v>
      </c>
      <c r="X419" s="7">
        <v>0</v>
      </c>
      <c r="Y419" s="7">
        <v>0</v>
      </c>
      <c r="Z419" s="7">
        <v>0</v>
      </c>
      <c r="AA419" s="7">
        <v>0</v>
      </c>
      <c r="AB419" s="7">
        <v>0</v>
      </c>
      <c r="AC419" s="7">
        <v>0</v>
      </c>
      <c r="AD419" s="7">
        <v>0</v>
      </c>
      <c r="AE419" s="7">
        <v>0</v>
      </c>
      <c r="AF419" s="7">
        <v>0</v>
      </c>
      <c r="AG419" s="7">
        <v>0</v>
      </c>
      <c r="AH419" s="7">
        <v>0</v>
      </c>
      <c r="AI419" s="7">
        <v>0</v>
      </c>
      <c r="AK419" s="19">
        <f>+F419+G419+J419+M419+K419+N419+O419+P419+Q419+R419</f>
        <v>4179680</v>
      </c>
      <c r="AL419" s="18">
        <f>+D419+E419+U419+V419+H419+L419+I419+S419+X419+Y419+Z419+AA419+AB419+AC419+AD419+AE419+AF419+AG419</f>
        <v>4179680</v>
      </c>
      <c r="AM419" s="20">
        <f t="shared" si="6"/>
        <v>0</v>
      </c>
      <c r="AN419" s="23"/>
    </row>
    <row r="420" spans="1:40" ht="14.25">
      <c r="A420" s="114">
        <v>6713</v>
      </c>
      <c r="B420" s="13">
        <v>6713</v>
      </c>
      <c r="C420" s="2" t="s">
        <v>424</v>
      </c>
      <c r="D420" s="7">
        <v>786218</v>
      </c>
      <c r="E420" s="7">
        <v>0</v>
      </c>
      <c r="F420" s="42">
        <f>+D420+E420+H420-J420+L420-M420-N420-O420-P420-Q420-R420+U420+V420+S420+X420+Z420+AF420+AD420+AA420+AG420+AC420</f>
        <v>495418.5</v>
      </c>
      <c r="G420" s="42">
        <f>I420-K420+Y420+AB420</f>
        <v>0</v>
      </c>
      <c r="H420" s="7">
        <v>636675</v>
      </c>
      <c r="I420" s="7">
        <v>0</v>
      </c>
      <c r="J420" s="7">
        <v>923275</v>
      </c>
      <c r="K420" s="7">
        <v>0</v>
      </c>
      <c r="L420" s="7">
        <v>0</v>
      </c>
      <c r="M420" s="7">
        <v>0</v>
      </c>
      <c r="N420" s="7">
        <v>4199.5</v>
      </c>
      <c r="O420" s="7">
        <v>0</v>
      </c>
      <c r="P420" s="7">
        <v>0</v>
      </c>
      <c r="Q420" s="7">
        <v>0</v>
      </c>
      <c r="R420" s="7">
        <v>0</v>
      </c>
      <c r="S420" s="7">
        <v>0</v>
      </c>
      <c r="T420" s="41">
        <f>D420+E420</f>
        <v>786218</v>
      </c>
      <c r="U420" s="7">
        <v>0</v>
      </c>
      <c r="V420" s="7">
        <v>0</v>
      </c>
      <c r="W420" s="7">
        <v>0</v>
      </c>
      <c r="X420" s="7">
        <v>0</v>
      </c>
      <c r="Y420" s="7">
        <v>0</v>
      </c>
      <c r="Z420" s="7">
        <v>0</v>
      </c>
      <c r="AA420" s="7">
        <v>0</v>
      </c>
      <c r="AB420" s="7">
        <v>0</v>
      </c>
      <c r="AC420" s="7">
        <v>0</v>
      </c>
      <c r="AD420" s="7">
        <v>0</v>
      </c>
      <c r="AE420" s="7">
        <v>0</v>
      </c>
      <c r="AF420" s="7">
        <v>0</v>
      </c>
      <c r="AG420" s="7">
        <v>0</v>
      </c>
      <c r="AH420" s="7">
        <v>0</v>
      </c>
      <c r="AI420" s="7">
        <v>0</v>
      </c>
      <c r="AK420" s="19">
        <f>+F420+G420+J420+M420+K420+N420+O420+P420+Q420+R420</f>
        <v>1422893</v>
      </c>
      <c r="AL420" s="18">
        <f>+D420+E420+U420+V420+H420+L420+I420+S420+X420+Y420+Z420+AA420+AB420+AC420+AD420+AE420+AF420+AG420</f>
        <v>1422893</v>
      </c>
      <c r="AM420" s="20">
        <f t="shared" si="6"/>
        <v>0</v>
      </c>
      <c r="AN420" s="23"/>
    </row>
    <row r="421" spans="1:40" ht="14.25">
      <c r="A421" s="114">
        <v>6720</v>
      </c>
      <c r="B421" s="13">
        <v>6720</v>
      </c>
      <c r="C421" s="2" t="s">
        <v>425</v>
      </c>
      <c r="D421" s="7">
        <v>288106</v>
      </c>
      <c r="E421" s="7">
        <v>0</v>
      </c>
      <c r="F421" s="42">
        <f>+D421+E421+H421-J421+L421-M421-N421-O421-P421-Q421-R421+U421+V421+S421+X421+Z421+AF421+AD421+AA421+AG421+AC421</f>
        <v>710861</v>
      </c>
      <c r="G421" s="42">
        <f>I421-K421+Y421+AB421</f>
        <v>0</v>
      </c>
      <c r="H421" s="7">
        <v>1151308</v>
      </c>
      <c r="I421" s="7">
        <v>0</v>
      </c>
      <c r="J421" s="7">
        <v>720154</v>
      </c>
      <c r="K421" s="7">
        <v>0</v>
      </c>
      <c r="L421" s="7">
        <v>0</v>
      </c>
      <c r="M421" s="7">
        <v>0</v>
      </c>
      <c r="N421" s="7">
        <v>8399</v>
      </c>
      <c r="O421" s="7">
        <v>0</v>
      </c>
      <c r="P421" s="7">
        <v>0</v>
      </c>
      <c r="Q421" s="7">
        <v>0</v>
      </c>
      <c r="R421" s="7">
        <v>0</v>
      </c>
      <c r="S421" s="7">
        <v>0</v>
      </c>
      <c r="T421" s="41">
        <f>D421+E421</f>
        <v>288106</v>
      </c>
      <c r="U421" s="7">
        <v>0</v>
      </c>
      <c r="V421" s="7">
        <v>0</v>
      </c>
      <c r="W421" s="7">
        <v>0</v>
      </c>
      <c r="X421" s="7">
        <v>0</v>
      </c>
      <c r="Y421" s="7">
        <v>0</v>
      </c>
      <c r="Z421" s="7">
        <v>0</v>
      </c>
      <c r="AA421" s="7">
        <v>0</v>
      </c>
      <c r="AB421" s="7">
        <v>0</v>
      </c>
      <c r="AC421" s="7">
        <v>0</v>
      </c>
      <c r="AD421" s="7">
        <v>0</v>
      </c>
      <c r="AE421" s="7">
        <v>0</v>
      </c>
      <c r="AF421" s="7">
        <v>0</v>
      </c>
      <c r="AG421" s="7">
        <v>0</v>
      </c>
      <c r="AH421" s="7">
        <v>0</v>
      </c>
      <c r="AI421" s="7">
        <v>0</v>
      </c>
      <c r="AK421" s="19">
        <f>+F421+G421+J421+M421+K421+N421+O421+P421+Q421+R421</f>
        <v>1439414</v>
      </c>
      <c r="AL421" s="18">
        <f>+D421+E421+U421+V421+H421+L421+I421+S421+X421+Y421+Z421+AA421+AB421+AC421+AD421+AE421+AF421+AG421</f>
        <v>1439414</v>
      </c>
      <c r="AM421" s="20">
        <f t="shared" si="6"/>
        <v>0</v>
      </c>
      <c r="AN421" s="23"/>
    </row>
    <row r="422" spans="1:40" ht="15.75" customHeight="1">
      <c r="A422" s="114">
        <v>6734</v>
      </c>
      <c r="B422" s="13">
        <v>6734</v>
      </c>
      <c r="C422" s="2" t="s">
        <v>426</v>
      </c>
      <c r="D422" s="7">
        <v>3350089</v>
      </c>
      <c r="E422" s="7">
        <v>0</v>
      </c>
      <c r="F422" s="42">
        <f>+D422+E422+H422-J422+L422-M422-N422-O422-P422-Q422-R422+U422+V422+S422+X422+Z422+AF422+AD422+AA422+AG422+AC422</f>
        <v>2808691.53</v>
      </c>
      <c r="G422" s="42">
        <f>I422-K422+Y422+AB422</f>
        <v>0</v>
      </c>
      <c r="H422" s="7">
        <v>495785</v>
      </c>
      <c r="I422" s="7">
        <v>0</v>
      </c>
      <c r="J422" s="7">
        <v>656056</v>
      </c>
      <c r="K422" s="7">
        <v>0</v>
      </c>
      <c r="L422" s="7">
        <v>0</v>
      </c>
      <c r="M422" s="7">
        <v>0</v>
      </c>
      <c r="N422" s="7">
        <v>342743.5</v>
      </c>
      <c r="O422" s="7">
        <v>26152</v>
      </c>
      <c r="P422" s="7">
        <v>4632</v>
      </c>
      <c r="Q422" s="7">
        <v>7598.97</v>
      </c>
      <c r="R422" s="7">
        <v>0</v>
      </c>
      <c r="S422" s="7">
        <v>0</v>
      </c>
      <c r="T422" s="41">
        <f>D422+E422</f>
        <v>3350089</v>
      </c>
      <c r="U422" s="7">
        <v>0</v>
      </c>
      <c r="V422" s="7">
        <v>0</v>
      </c>
      <c r="W422" s="7">
        <v>0</v>
      </c>
      <c r="X422" s="7">
        <v>0</v>
      </c>
      <c r="Y422" s="7">
        <v>0</v>
      </c>
      <c r="Z422" s="7">
        <v>0</v>
      </c>
      <c r="AA422" s="7">
        <v>0</v>
      </c>
      <c r="AB422" s="7">
        <v>0</v>
      </c>
      <c r="AC422" s="7">
        <v>0</v>
      </c>
      <c r="AD422" s="7">
        <v>0</v>
      </c>
      <c r="AE422" s="7">
        <v>0</v>
      </c>
      <c r="AF422" s="7">
        <v>0</v>
      </c>
      <c r="AG422" s="7">
        <v>0</v>
      </c>
      <c r="AH422" s="7">
        <v>0</v>
      </c>
      <c r="AI422" s="7">
        <v>0</v>
      </c>
      <c r="AK422" s="19">
        <f>+F422+G422+J422+M422+K422+N422+O422+P422+Q422+R422</f>
        <v>3845874</v>
      </c>
      <c r="AL422" s="18">
        <f>+D422+E422+U422+V422+H422+L422+I422+S422+X422+Y422+Z422+AA422+AB422+AC422+AD422+AE422+AF422+AG422</f>
        <v>3845874</v>
      </c>
      <c r="AM422" s="20">
        <f t="shared" si="6"/>
        <v>0</v>
      </c>
      <c r="AN422" s="23"/>
    </row>
    <row r="423" spans="1:40" ht="14.25">
      <c r="A423" s="114">
        <v>6748</v>
      </c>
      <c r="B423" s="13">
        <v>6748</v>
      </c>
      <c r="C423" s="2" t="s">
        <v>427</v>
      </c>
      <c r="D423" s="7">
        <v>41106</v>
      </c>
      <c r="E423" s="7">
        <v>165620</v>
      </c>
      <c r="F423" s="42">
        <f>+D423+E423+H423-J423+L423-M423-N423-O423-P423-Q423-R423+U423+V423+S423+X423+Z423+AF423+AD423+AA423+AG423+AC423</f>
        <v>1174724</v>
      </c>
      <c r="G423" s="42">
        <f>I423-K423+Y423+AB423</f>
        <v>0</v>
      </c>
      <c r="H423" s="7">
        <v>1238255</v>
      </c>
      <c r="I423" s="7">
        <v>0</v>
      </c>
      <c r="J423" s="7">
        <v>245060</v>
      </c>
      <c r="K423" s="7">
        <v>0</v>
      </c>
      <c r="L423" s="7">
        <v>0</v>
      </c>
      <c r="M423" s="7">
        <v>0</v>
      </c>
      <c r="N423" s="7">
        <v>25197</v>
      </c>
      <c r="O423" s="7">
        <v>0</v>
      </c>
      <c r="P423" s="7">
        <v>0</v>
      </c>
      <c r="Q423" s="7">
        <v>0</v>
      </c>
      <c r="R423" s="7">
        <v>0</v>
      </c>
      <c r="S423" s="7">
        <v>0</v>
      </c>
      <c r="T423" s="41">
        <f>D423+E423</f>
        <v>206726</v>
      </c>
      <c r="U423" s="7">
        <v>0</v>
      </c>
      <c r="V423" s="7">
        <v>0</v>
      </c>
      <c r="W423" s="7">
        <v>165620</v>
      </c>
      <c r="X423" s="7">
        <v>0</v>
      </c>
      <c r="Y423" s="7">
        <v>0</v>
      </c>
      <c r="Z423" s="7">
        <v>0</v>
      </c>
      <c r="AA423" s="7">
        <v>0</v>
      </c>
      <c r="AB423" s="7">
        <v>0</v>
      </c>
      <c r="AC423" s="7">
        <v>0</v>
      </c>
      <c r="AD423" s="7">
        <v>0</v>
      </c>
      <c r="AE423" s="7">
        <v>0</v>
      </c>
      <c r="AF423" s="7">
        <v>0</v>
      </c>
      <c r="AG423" s="7">
        <v>0</v>
      </c>
      <c r="AH423" s="7">
        <v>0</v>
      </c>
      <c r="AI423" s="7">
        <v>0</v>
      </c>
      <c r="AK423" s="19">
        <f>+F423+G423+J423+M423+K423+N423+O423+P423+Q423+R423</f>
        <v>1444981</v>
      </c>
      <c r="AL423" s="18">
        <f>+D423+E423+U423+V423+H423+L423+I423+S423+X423+Y423+Z423+AA423+AB423+AC423+AD423+AE423+AF423+AG423</f>
        <v>1444981</v>
      </c>
      <c r="AM423" s="20">
        <f t="shared" si="6"/>
        <v>0</v>
      </c>
      <c r="AN423" s="23"/>
    </row>
    <row r="424" spans="1:40" s="25" customFormat="1" ht="15" thickBot="1">
      <c r="A424" s="115"/>
      <c r="B424" s="116"/>
      <c r="C424" s="117"/>
      <c r="D424" s="117">
        <f aca="true" t="shared" si="7" ref="D424:O424">SUM(D2:D423)</f>
        <v>1793844345.6</v>
      </c>
      <c r="E424" s="117">
        <f t="shared" si="7"/>
        <v>3227132</v>
      </c>
      <c r="F424" s="117">
        <f t="shared" si="7"/>
        <v>1630821766.7800002</v>
      </c>
      <c r="G424" s="117">
        <f t="shared" si="7"/>
        <v>441050.54</v>
      </c>
      <c r="H424" s="117">
        <f t="shared" si="7"/>
        <v>584666815</v>
      </c>
      <c r="I424" s="117">
        <f t="shared" si="7"/>
        <v>1444697</v>
      </c>
      <c r="J424" s="117">
        <f t="shared" si="7"/>
        <v>584666815</v>
      </c>
      <c r="K424" s="117">
        <f t="shared" si="7"/>
        <v>1444697</v>
      </c>
      <c r="L424" s="117">
        <f t="shared" si="7"/>
        <v>1649745</v>
      </c>
      <c r="M424" s="117">
        <f t="shared" si="7"/>
        <v>1649745</v>
      </c>
      <c r="N424" s="117">
        <f t="shared" si="7"/>
        <v>166611287.05000013</v>
      </c>
      <c r="O424" s="117">
        <f t="shared" si="7"/>
        <v>27657909.060000002</v>
      </c>
      <c r="P424" s="117">
        <f>SUM(P3:P423)</f>
        <v>18231552.000000004</v>
      </c>
      <c r="Q424" s="117">
        <f aca="true" t="shared" si="8" ref="Q424:AI424">SUM(Q2:Q423)</f>
        <v>1322220.7799999984</v>
      </c>
      <c r="R424" s="117">
        <f t="shared" si="8"/>
        <v>1789249</v>
      </c>
      <c r="S424" s="117">
        <f t="shared" si="8"/>
        <v>7838762.420000001</v>
      </c>
      <c r="T424" s="117">
        <f t="shared" si="8"/>
        <v>1797071477.6</v>
      </c>
      <c r="U424" s="117">
        <f t="shared" si="8"/>
        <v>4219395</v>
      </c>
      <c r="V424" s="117">
        <f t="shared" si="8"/>
        <v>31242031</v>
      </c>
      <c r="W424" s="117">
        <f t="shared" si="8"/>
        <v>2174695.2800000003</v>
      </c>
      <c r="X424" s="117">
        <f t="shared" si="8"/>
        <v>843464.5</v>
      </c>
      <c r="Y424" s="117">
        <f t="shared" si="8"/>
        <v>441050.54</v>
      </c>
      <c r="Z424" s="117">
        <f t="shared" si="8"/>
        <v>124639.41</v>
      </c>
      <c r="AA424" s="117">
        <f t="shared" si="8"/>
        <v>5618.78</v>
      </c>
      <c r="AB424" s="117">
        <f t="shared" si="8"/>
        <v>0</v>
      </c>
      <c r="AC424" s="117">
        <f t="shared" si="8"/>
        <v>0</v>
      </c>
      <c r="AD424" s="117">
        <f t="shared" si="8"/>
        <v>269723</v>
      </c>
      <c r="AE424" s="117">
        <f t="shared" si="8"/>
        <v>0</v>
      </c>
      <c r="AF424" s="117">
        <f t="shared" si="8"/>
        <v>1653970.36</v>
      </c>
      <c r="AG424" s="117">
        <f t="shared" si="8"/>
        <v>3164902.6</v>
      </c>
      <c r="AH424" s="117">
        <f t="shared" si="8"/>
        <v>185653</v>
      </c>
      <c r="AI424" s="161">
        <f t="shared" si="8"/>
        <v>0</v>
      </c>
      <c r="AK424" s="26">
        <f>SUM(AK3:AK423)</f>
        <v>2434636292.21</v>
      </c>
      <c r="AL424" s="27">
        <f>SUM(AL3:AL423)</f>
        <v>2434636292.21</v>
      </c>
      <c r="AM424" s="28">
        <f>SUM(AM3:AM423)</f>
        <v>0</v>
      </c>
      <c r="AN424" s="29"/>
    </row>
    <row r="425" spans="1:34" s="32" customFormat="1" ht="14.25">
      <c r="A425" s="31"/>
      <c r="B425" s="31"/>
      <c r="C425" s="31"/>
      <c r="D425" s="130">
        <f>'[2]June EQ'!$D$429</f>
        <v>1793844345.6</v>
      </c>
      <c r="E425" s="31">
        <f>'[2]June SA'!$D$430</f>
        <v>3227132</v>
      </c>
      <c r="F425" s="31">
        <f>+D425+E425+H425-J425+L425-M425-N425-O425-P425-Q425-R425+U425+V425+S425+X425+Z425+AF425+AD425+AA425+AG425+AC425</f>
        <v>1630821766.78</v>
      </c>
      <c r="G425" s="31">
        <f>I425-K425+Y424+AB425</f>
        <v>441050.54</v>
      </c>
      <c r="H425" s="131">
        <f>'[3]2022-23 DISTRICT AID QUERY'!$C$422</f>
        <v>584666815</v>
      </c>
      <c r="I425" s="131">
        <f>'[3]2022-23 DISTRICT AID QUERY'!$D$422</f>
        <v>1444697</v>
      </c>
      <c r="J425" s="131">
        <f>'[3]2022-23 DISTRICT AID QUERY'!$E$422</f>
        <v>584666815</v>
      </c>
      <c r="K425" s="131">
        <f>'[3]2022-23 DISTRICT AID QUERY'!$F$422</f>
        <v>1444697</v>
      </c>
      <c r="L425" s="31">
        <f>'[3]2022-23 DISTRICT AID QUERY'!$G$422</f>
        <v>1649745</v>
      </c>
      <c r="M425" s="31">
        <f>'[3]2022-23 DISTRICT AID QUERY'!$H$422</f>
        <v>1649745</v>
      </c>
      <c r="N425" s="31">
        <f>'[4]Withholding'!$J$425</f>
        <v>166611287.05</v>
      </c>
      <c r="O425" s="31">
        <f>'[4]Withholding'!$K$425</f>
        <v>27657909.06</v>
      </c>
      <c r="P425" s="31">
        <f>'[4]Withholding'!$L$425</f>
        <v>18231552</v>
      </c>
      <c r="Q425" s="31">
        <f>'[4]Withholding'!$M$425</f>
        <v>1322220.78</v>
      </c>
      <c r="R425" s="31">
        <f>'[4]Withholding'!$N$425</f>
        <v>1789249</v>
      </c>
      <c r="S425" s="31">
        <f>'[4]Withholding'!$AR$425</f>
        <v>7838762.42</v>
      </c>
      <c r="T425" s="31">
        <f>D425+E425</f>
        <v>1797071477.6</v>
      </c>
      <c r="U425" s="32">
        <f>'[2]Cert Inter (Non-Res.)'!$D$428</f>
        <v>4219395</v>
      </c>
      <c r="V425" s="32">
        <f>'[2]Cert Intra (Res.)'!$D$428</f>
        <v>31242031</v>
      </c>
      <c r="W425" s="32">
        <f>'[2]June SA'!$F$430</f>
        <v>2174695.28</v>
      </c>
      <c r="X425" s="32">
        <f>'[4]Withholding'!$AS$425</f>
        <v>843464.5</v>
      </c>
      <c r="Y425" s="32">
        <f>'[4]Withholding'!$AT$425</f>
        <v>441050.54</v>
      </c>
      <c r="Z425" s="32">
        <f>'[4]Withholding'!$AU$425</f>
        <v>124639.41</v>
      </c>
      <c r="AA425" s="32">
        <f>'[4]Withholding'!$AD$425</f>
        <v>5618.78</v>
      </c>
      <c r="AB425" s="32">
        <v>0</v>
      </c>
      <c r="AC425" s="32">
        <v>0</v>
      </c>
      <c r="AD425" s="32">
        <f>'[4]Withholding'!$W$425</f>
        <v>269723</v>
      </c>
      <c r="AE425" s="32">
        <v>0</v>
      </c>
      <c r="AF425" s="32">
        <f>'[4]Withholding'!$AV$425</f>
        <v>1653970.36</v>
      </c>
      <c r="AG425" s="32">
        <f>'[4]Withholding'!$AA$425</f>
        <v>3164902.6</v>
      </c>
      <c r="AH425" s="32">
        <f>'[2]Cert SA Aid'!$E$428</f>
        <v>185653</v>
      </c>
    </row>
    <row r="426" spans="1:39" s="32" customFormat="1" ht="14.25">
      <c r="A426" s="31"/>
      <c r="B426" s="31"/>
      <c r="C426" s="31"/>
      <c r="D426" s="31" t="b">
        <f>D424=D425</f>
        <v>1</v>
      </c>
      <c r="E426" s="31" t="b">
        <f>E424=E425</f>
        <v>1</v>
      </c>
      <c r="F426" s="31" t="b">
        <f>F424=F425</f>
        <v>1</v>
      </c>
      <c r="G426" s="31" t="b">
        <f>G424=G425</f>
        <v>1</v>
      </c>
      <c r="H426" s="31" t="b">
        <f aca="true" t="shared" si="9" ref="H426:R426">H424=H425</f>
        <v>1</v>
      </c>
      <c r="I426" s="31" t="b">
        <f t="shared" si="9"/>
        <v>1</v>
      </c>
      <c r="J426" s="31" t="b">
        <f>J424=J425</f>
        <v>1</v>
      </c>
      <c r="K426" s="31" t="b">
        <f>K424=K425</f>
        <v>1</v>
      </c>
      <c r="L426" s="31" t="b">
        <f t="shared" si="9"/>
        <v>1</v>
      </c>
      <c r="M426" s="31" t="b">
        <f t="shared" si="9"/>
        <v>1</v>
      </c>
      <c r="N426" s="31" t="b">
        <f t="shared" si="9"/>
        <v>1</v>
      </c>
      <c r="O426" s="31" t="b">
        <f t="shared" si="9"/>
        <v>1</v>
      </c>
      <c r="P426" s="31" t="b">
        <f>P425=P424</f>
        <v>1</v>
      </c>
      <c r="Q426" s="31" t="b">
        <f t="shared" si="9"/>
        <v>1</v>
      </c>
      <c r="R426" s="31" t="b">
        <f t="shared" si="9"/>
        <v>1</v>
      </c>
      <c r="S426" s="31" t="b">
        <f>S424=S425</f>
        <v>1</v>
      </c>
      <c r="T426" s="31" t="b">
        <f>T424=T425</f>
        <v>1</v>
      </c>
      <c r="U426" s="32" t="b">
        <f aca="true" t="shared" si="10" ref="U426:AE426">U424=U425</f>
        <v>1</v>
      </c>
      <c r="V426" s="32" t="b">
        <f t="shared" si="10"/>
        <v>1</v>
      </c>
      <c r="W426" s="32" t="b">
        <f t="shared" si="10"/>
        <v>1</v>
      </c>
      <c r="X426" s="32" t="b">
        <f t="shared" si="10"/>
        <v>1</v>
      </c>
      <c r="Y426" s="32" t="b">
        <f t="shared" si="10"/>
        <v>1</v>
      </c>
      <c r="Z426" s="32" t="b">
        <f t="shared" si="10"/>
        <v>1</v>
      </c>
      <c r="AA426" s="32" t="b">
        <f t="shared" si="10"/>
        <v>1</v>
      </c>
      <c r="AB426" s="32" t="b">
        <f t="shared" si="10"/>
        <v>1</v>
      </c>
      <c r="AC426" s="32" t="b">
        <f t="shared" si="10"/>
        <v>1</v>
      </c>
      <c r="AD426" s="32" t="b">
        <f t="shared" si="10"/>
        <v>1</v>
      </c>
      <c r="AE426" s="32" t="b">
        <f t="shared" si="10"/>
        <v>1</v>
      </c>
      <c r="AF426" s="32" t="b">
        <f>AF424=AF425</f>
        <v>1</v>
      </c>
      <c r="AG426" s="32" t="b">
        <f>AG424=AG425</f>
        <v>1</v>
      </c>
      <c r="AH426" s="32" t="b">
        <f>AH424=AH425</f>
        <v>1</v>
      </c>
      <c r="AI426" s="32" t="b">
        <f>AI424=AI425</f>
        <v>1</v>
      </c>
      <c r="AM426" s="32" t="b">
        <f>AM424=0</f>
        <v>1</v>
      </c>
    </row>
    <row r="427" spans="1:35" s="5" customFormat="1" ht="14.25">
      <c r="A427" s="43"/>
      <c r="B427" s="43"/>
      <c r="C427" s="43" t="s">
        <v>455</v>
      </c>
      <c r="D427" s="43" t="s">
        <v>453</v>
      </c>
      <c r="E427" s="43" t="s">
        <v>454</v>
      </c>
      <c r="F427" s="43" t="s">
        <v>494</v>
      </c>
      <c r="G427" s="43" t="s">
        <v>494</v>
      </c>
      <c r="H427" s="43" t="s">
        <v>454</v>
      </c>
      <c r="I427" s="43" t="s">
        <v>454</v>
      </c>
      <c r="J427" s="43" t="s">
        <v>454</v>
      </c>
      <c r="K427" s="43" t="s">
        <v>454</v>
      </c>
      <c r="L427" s="43" t="s">
        <v>454</v>
      </c>
      <c r="M427" s="43" t="s">
        <v>454</v>
      </c>
      <c r="N427" s="43" t="s">
        <v>454</v>
      </c>
      <c r="O427" s="43" t="s">
        <v>454</v>
      </c>
      <c r="P427" s="43" t="s">
        <v>454</v>
      </c>
      <c r="Q427" s="43" t="s">
        <v>454</v>
      </c>
      <c r="R427" s="43" t="s">
        <v>454</v>
      </c>
      <c r="S427" s="43" t="s">
        <v>454</v>
      </c>
      <c r="T427" s="5" t="s">
        <v>494</v>
      </c>
      <c r="U427" s="43" t="s">
        <v>454</v>
      </c>
      <c r="V427" s="43" t="s">
        <v>454</v>
      </c>
      <c r="W427" s="5" t="s">
        <v>453</v>
      </c>
      <c r="X427" s="5" t="s">
        <v>453</v>
      </c>
      <c r="Y427" s="5" t="s">
        <v>453</v>
      </c>
      <c r="Z427" s="5" t="s">
        <v>454</v>
      </c>
      <c r="AA427" s="5" t="s">
        <v>454</v>
      </c>
      <c r="AB427" s="5" t="s">
        <v>454</v>
      </c>
      <c r="AC427" s="5" t="s">
        <v>454</v>
      </c>
      <c r="AD427" s="5" t="s">
        <v>454</v>
      </c>
      <c r="AE427" s="5" t="s">
        <v>454</v>
      </c>
      <c r="AF427" s="5" t="s">
        <v>454</v>
      </c>
      <c r="AG427" s="5" t="s">
        <v>454</v>
      </c>
      <c r="AH427" s="5" t="s">
        <v>454</v>
      </c>
      <c r="AI427" s="5" t="s">
        <v>454</v>
      </c>
    </row>
    <row r="428" spans="1:35" s="33" customFormat="1" ht="14.25">
      <c r="A428" s="63"/>
      <c r="B428" s="63"/>
      <c r="C428" s="63"/>
      <c r="D428" s="63" t="s">
        <v>471</v>
      </c>
      <c r="E428" s="63" t="s">
        <v>471</v>
      </c>
      <c r="F428" s="63" t="s">
        <v>471</v>
      </c>
      <c r="G428" s="63" t="s">
        <v>471</v>
      </c>
      <c r="H428" s="63" t="s">
        <v>471</v>
      </c>
      <c r="I428" s="63" t="s">
        <v>471</v>
      </c>
      <c r="J428" s="63" t="s">
        <v>471</v>
      </c>
      <c r="K428" s="63" t="s">
        <v>471</v>
      </c>
      <c r="L428" s="63" t="s">
        <v>471</v>
      </c>
      <c r="M428" s="63" t="s">
        <v>471</v>
      </c>
      <c r="N428" s="63" t="s">
        <v>471</v>
      </c>
      <c r="O428" s="63" t="s">
        <v>471</v>
      </c>
      <c r="P428" s="63" t="s">
        <v>471</v>
      </c>
      <c r="Q428" s="63" t="s">
        <v>471</v>
      </c>
      <c r="R428" s="63" t="s">
        <v>471</v>
      </c>
      <c r="S428" s="33" t="s">
        <v>471</v>
      </c>
      <c r="T428" s="33" t="s">
        <v>471</v>
      </c>
      <c r="U428" s="33" t="s">
        <v>471</v>
      </c>
      <c r="V428" s="33" t="s">
        <v>471</v>
      </c>
      <c r="W428" s="33" t="s">
        <v>471</v>
      </c>
      <c r="X428" s="33" t="s">
        <v>471</v>
      </c>
      <c r="Y428" s="33" t="s">
        <v>471</v>
      </c>
      <c r="Z428" s="33" t="s">
        <v>471</v>
      </c>
      <c r="AA428" s="33" t="s">
        <v>471</v>
      </c>
      <c r="AB428" s="33" t="s">
        <v>471</v>
      </c>
      <c r="AC428" s="33" t="s">
        <v>471</v>
      </c>
      <c r="AD428" s="63" t="s">
        <v>471</v>
      </c>
      <c r="AE428" s="63" t="s">
        <v>471</v>
      </c>
      <c r="AF428" s="33" t="s">
        <v>470</v>
      </c>
      <c r="AG428" s="63" t="s">
        <v>471</v>
      </c>
      <c r="AH428" s="33" t="s">
        <v>471</v>
      </c>
      <c r="AI428" s="33" t="s">
        <v>471</v>
      </c>
    </row>
    <row r="429" spans="1:40" s="30" customFormat="1" ht="14.25">
      <c r="A429" s="34"/>
      <c r="B429" s="14"/>
      <c r="C429" s="34"/>
      <c r="D429" s="34"/>
      <c r="E429" s="34"/>
      <c r="F429" s="34"/>
      <c r="G429" s="34"/>
      <c r="H429" s="34"/>
      <c r="I429" s="34"/>
      <c r="J429" s="34"/>
      <c r="K429" s="34"/>
      <c r="L429" s="34"/>
      <c r="M429" s="34"/>
      <c r="N429" s="34"/>
      <c r="O429" s="34"/>
      <c r="P429" s="34"/>
      <c r="Q429" s="34"/>
      <c r="R429" s="34"/>
      <c r="S429" s="34"/>
      <c r="AI429" s="102"/>
      <c r="AK429" s="16"/>
      <c r="AL429" s="16"/>
      <c r="AM429" s="46"/>
      <c r="AN429" s="46"/>
    </row>
    <row r="430" spans="37:40" s="15" customFormat="1" ht="14.25">
      <c r="AK430" s="17"/>
      <c r="AL430" s="17"/>
      <c r="AM430" s="45"/>
      <c r="AN430" s="17"/>
    </row>
    <row r="431" spans="37:40" s="15" customFormat="1" ht="14.25">
      <c r="AK431" s="17"/>
      <c r="AL431" s="17"/>
      <c r="AM431" s="17"/>
      <c r="AN431" s="17"/>
    </row>
    <row r="432" spans="1:23" ht="15" thickBot="1">
      <c r="A432" s="8"/>
      <c r="B432" s="14"/>
      <c r="C432" s="8"/>
      <c r="D432" s="8"/>
      <c r="E432" s="8"/>
      <c r="F432" s="8"/>
      <c r="G432" s="34"/>
      <c r="H432" s="8"/>
      <c r="I432" s="34"/>
      <c r="J432" s="8"/>
      <c r="K432" s="34"/>
      <c r="L432" s="8"/>
      <c r="M432" s="8"/>
      <c r="N432" s="8"/>
      <c r="O432" s="34"/>
      <c r="P432" s="34"/>
      <c r="Q432" s="8"/>
      <c r="R432" s="8"/>
      <c r="S432" s="8"/>
      <c r="W432" s="102"/>
    </row>
    <row r="433" spans="1:19" ht="14.25">
      <c r="A433" s="8"/>
      <c r="B433" s="14"/>
      <c r="C433" s="8"/>
      <c r="D433" s="8"/>
      <c r="E433" s="35" t="s">
        <v>448</v>
      </c>
      <c r="F433" s="36">
        <f>'[2]June EQ'!$F$429</f>
        <v>1593626696.0399997</v>
      </c>
      <c r="G433" s="37"/>
      <c r="I433" s="14"/>
      <c r="J433" s="8"/>
      <c r="K433" s="34"/>
      <c r="L433" s="8"/>
      <c r="M433" s="8"/>
      <c r="N433" s="8"/>
      <c r="O433" s="34"/>
      <c r="P433" s="34"/>
      <c r="Q433" s="8"/>
      <c r="R433" s="8"/>
      <c r="S433" s="8"/>
    </row>
    <row r="434" spans="1:19" ht="14.25">
      <c r="A434" s="8"/>
      <c r="B434" s="14"/>
      <c r="C434" s="8"/>
      <c r="D434" s="8"/>
      <c r="E434" s="38" t="s">
        <v>449</v>
      </c>
      <c r="F434" s="14">
        <f>'[2]June SA'!$F$430</f>
        <v>2174695.28</v>
      </c>
      <c r="G434" s="39"/>
      <c r="I434" s="14"/>
      <c r="J434" s="8"/>
      <c r="K434" s="34"/>
      <c r="L434" s="8"/>
      <c r="M434" s="8"/>
      <c r="N434" s="8"/>
      <c r="O434" s="34"/>
      <c r="P434" s="34"/>
      <c r="Q434" s="8"/>
      <c r="R434" s="8"/>
      <c r="S434" s="8"/>
    </row>
    <row r="435" spans="1:19" ht="14.25">
      <c r="A435" s="8"/>
      <c r="B435" s="14"/>
      <c r="C435" s="8"/>
      <c r="D435" s="8"/>
      <c r="E435" s="38" t="s">
        <v>446</v>
      </c>
      <c r="F435" s="14">
        <f>'[2]Cert Inter (Non-Res.)'!$D$428</f>
        <v>4219395</v>
      </c>
      <c r="G435" s="39"/>
      <c r="I435" s="14"/>
      <c r="J435" s="8"/>
      <c r="K435" s="34"/>
      <c r="L435" s="8"/>
      <c r="M435" s="8"/>
      <c r="N435" s="8"/>
      <c r="O435" s="34"/>
      <c r="P435" s="34"/>
      <c r="Q435" s="8"/>
      <c r="R435" s="8"/>
      <c r="S435" s="8"/>
    </row>
    <row r="436" spans="1:19" ht="14.25">
      <c r="A436" s="8"/>
      <c r="B436" s="14"/>
      <c r="C436" s="8"/>
      <c r="D436" s="8"/>
      <c r="E436" s="38" t="s">
        <v>447</v>
      </c>
      <c r="F436" s="14">
        <f>'[2]Cert Intra (Res.)'!$D$428</f>
        <v>31242031</v>
      </c>
      <c r="G436" s="39"/>
      <c r="I436" s="14"/>
      <c r="J436" s="8"/>
      <c r="K436" s="34"/>
      <c r="L436" s="8"/>
      <c r="M436" s="8"/>
      <c r="N436" s="8"/>
      <c r="O436" s="34"/>
      <c r="P436" s="34"/>
      <c r="Q436" s="8"/>
      <c r="R436" s="8"/>
      <c r="S436" s="8"/>
    </row>
    <row r="437" spans="1:19" ht="14.25">
      <c r="A437" s="8"/>
      <c r="B437" s="14"/>
      <c r="C437" s="8"/>
      <c r="D437" s="8"/>
      <c r="E437" s="38" t="s">
        <v>565</v>
      </c>
      <c r="F437" s="24">
        <f>SUM(F433:F436)</f>
        <v>1631262817.3199997</v>
      </c>
      <c r="G437" s="39"/>
      <c r="I437" s="14"/>
      <c r="J437" s="8"/>
      <c r="K437" s="34"/>
      <c r="L437" s="8"/>
      <c r="M437" s="8"/>
      <c r="N437" s="8"/>
      <c r="O437" s="34"/>
      <c r="P437" s="34"/>
      <c r="Q437" s="8"/>
      <c r="R437" s="8"/>
      <c r="S437" s="8"/>
    </row>
    <row r="438" spans="1:19" ht="15" thickBot="1">
      <c r="A438" s="8"/>
      <c r="B438" s="14"/>
      <c r="C438" s="8"/>
      <c r="D438" s="8"/>
      <c r="E438" s="127" t="s">
        <v>566</v>
      </c>
      <c r="F438" s="40">
        <f>F425+G425</f>
        <v>1631262817.32</v>
      </c>
      <c r="G438" s="128" t="b">
        <f>F437=F438</f>
        <v>1</v>
      </c>
      <c r="I438" s="14"/>
      <c r="J438" s="8"/>
      <c r="K438" s="34"/>
      <c r="L438" s="8"/>
      <c r="M438" s="8"/>
      <c r="N438" s="8"/>
      <c r="O438" s="34"/>
      <c r="P438" s="34"/>
      <c r="Q438" s="8"/>
      <c r="R438" s="8"/>
      <c r="S438" s="8"/>
    </row>
    <row r="439" spans="1:19" ht="14.25">
      <c r="A439" s="8"/>
      <c r="B439" s="14"/>
      <c r="C439" s="8"/>
      <c r="D439" s="8"/>
      <c r="E439" s="8"/>
      <c r="F439" s="8"/>
      <c r="G439" s="34"/>
      <c r="H439" s="8"/>
      <c r="I439" s="34"/>
      <c r="J439" s="8"/>
      <c r="K439" s="34"/>
      <c r="L439" s="8"/>
      <c r="M439" s="8"/>
      <c r="N439" s="8"/>
      <c r="O439" s="34"/>
      <c r="P439" s="34"/>
      <c r="Q439" s="8"/>
      <c r="R439" s="8"/>
      <c r="S439" s="8"/>
    </row>
  </sheetData>
  <sheetProtection/>
  <autoFilter ref="A2:AN428"/>
  <mergeCells count="1">
    <mergeCell ref="AK1:AM1"/>
  </mergeCells>
  <printOptions/>
  <pageMargins left="0.7" right="0.7" top="0.75" bottom="0.75" header="0.3" footer="0.3"/>
  <pageSetup fitToWidth="2" fitToHeight="1" horizontalDpi="600" verticalDpi="600" orientation="landscape" paperSize="5" scale="10" r:id="rId3"/>
  <ignoredErrors>
    <ignoredError sqref="P426" formula="1"/>
    <ignoredError sqref="P424" formula="1" formulaRange="1"/>
  </ignoredErrors>
  <legacyDrawing r:id="rId2"/>
</worksheet>
</file>

<file path=xl/worksheets/sheet4.xml><?xml version="1.0" encoding="utf-8"?>
<worksheet xmlns="http://schemas.openxmlformats.org/spreadsheetml/2006/main" xmlns:r="http://schemas.openxmlformats.org/officeDocument/2006/relationships">
  <dimension ref="A1:M28"/>
  <sheetViews>
    <sheetView zoomScalePageLayoutView="0" workbookViewId="0" topLeftCell="A1">
      <selection activeCell="A28" sqref="A28"/>
    </sheetView>
  </sheetViews>
  <sheetFormatPr defaultColWidth="9.140625" defaultRowHeight="15"/>
  <cols>
    <col min="1" max="1" width="28.7109375" style="135" bestFit="1" customWidth="1"/>
    <col min="2" max="2" width="6.8515625" style="145" customWidth="1"/>
    <col min="3" max="3" width="16.57421875" style="135" customWidth="1"/>
    <col min="4" max="4" width="9.140625" style="135" customWidth="1"/>
    <col min="5" max="5" width="34.140625" style="135" bestFit="1" customWidth="1"/>
    <col min="6" max="6" width="25.00390625" style="135" bestFit="1" customWidth="1"/>
    <col min="7" max="12" width="9.140625" style="135" customWidth="1"/>
    <col min="13" max="13" width="23.00390625" style="135" customWidth="1"/>
    <col min="14" max="16384" width="9.140625" style="135" customWidth="1"/>
  </cols>
  <sheetData>
    <row r="1" spans="1:10" ht="17.25">
      <c r="A1" s="132" t="s">
        <v>576</v>
      </c>
      <c r="B1" s="133" t="s">
        <v>577</v>
      </c>
      <c r="C1" s="134" t="s">
        <v>578</v>
      </c>
      <c r="E1" s="154" t="s">
        <v>600</v>
      </c>
      <c r="F1" s="154" t="s">
        <v>601</v>
      </c>
      <c r="J1" s="137" t="s">
        <v>580</v>
      </c>
    </row>
    <row r="2" spans="1:10" ht="15">
      <c r="A2" s="135" t="s">
        <v>602</v>
      </c>
      <c r="B2" s="138">
        <v>1</v>
      </c>
      <c r="C2" s="139">
        <v>593.97</v>
      </c>
      <c r="E2" s="135" t="s">
        <v>603</v>
      </c>
      <c r="F2" s="135" t="s">
        <v>604</v>
      </c>
      <c r="J2" s="135" t="s">
        <v>582</v>
      </c>
    </row>
    <row r="3" spans="1:13" ht="21" thickBot="1">
      <c r="A3" s="135" t="s">
        <v>581</v>
      </c>
      <c r="B3" s="138">
        <v>0.5</v>
      </c>
      <c r="C3" s="139">
        <v>363.2</v>
      </c>
      <c r="E3" s="135" t="s">
        <v>605</v>
      </c>
      <c r="F3" s="135" t="s">
        <v>606</v>
      </c>
      <c r="J3" s="165" t="s">
        <v>478</v>
      </c>
      <c r="K3" s="166"/>
      <c r="L3" s="166"/>
      <c r="M3" s="167"/>
    </row>
    <row r="4" spans="1:6" ht="15">
      <c r="A4" s="135" t="s">
        <v>584</v>
      </c>
      <c r="B4" s="138">
        <v>1</v>
      </c>
      <c r="C4" s="139">
        <v>45.69</v>
      </c>
      <c r="E4" s="135" t="s">
        <v>607</v>
      </c>
      <c r="F4" s="155" t="s">
        <v>608</v>
      </c>
    </row>
    <row r="5" spans="1:6" ht="15">
      <c r="A5" s="141" t="s">
        <v>609</v>
      </c>
      <c r="B5" s="142">
        <v>1</v>
      </c>
      <c r="C5" s="143">
        <v>502.59</v>
      </c>
      <c r="E5" s="135" t="s">
        <v>610</v>
      </c>
      <c r="F5" s="135" t="s">
        <v>611</v>
      </c>
    </row>
    <row r="6" spans="2:3" ht="15">
      <c r="B6" s="138">
        <f>SUM(B2:B5)</f>
        <v>3.5</v>
      </c>
      <c r="C6" s="144">
        <f>SUM(C2:C5)</f>
        <v>1505.45</v>
      </c>
    </row>
    <row r="8" spans="1:3" ht="15">
      <c r="A8" s="132" t="s">
        <v>587</v>
      </c>
      <c r="B8" s="133" t="s">
        <v>577</v>
      </c>
      <c r="C8" s="134" t="s">
        <v>588</v>
      </c>
    </row>
    <row r="9" spans="1:10" ht="15">
      <c r="A9" s="135" t="s">
        <v>612</v>
      </c>
      <c r="B9" s="138">
        <v>1</v>
      </c>
      <c r="C9" s="146">
        <v>-593.97</v>
      </c>
      <c r="E9" s="135" t="s">
        <v>613</v>
      </c>
      <c r="F9" s="135" t="s">
        <v>614</v>
      </c>
      <c r="J9" s="135" t="s">
        <v>590</v>
      </c>
    </row>
    <row r="10" spans="1:13" ht="21" thickBot="1">
      <c r="A10" s="135" t="s">
        <v>615</v>
      </c>
      <c r="B10" s="138">
        <v>1</v>
      </c>
      <c r="C10" s="140">
        <v>-502.59</v>
      </c>
      <c r="E10" s="155" t="s">
        <v>616</v>
      </c>
      <c r="F10" s="135" t="s">
        <v>617</v>
      </c>
      <c r="J10" s="165" t="s">
        <v>475</v>
      </c>
      <c r="K10" s="166"/>
      <c r="L10" s="166"/>
      <c r="M10" s="167"/>
    </row>
    <row r="11" spans="1:6" ht="15">
      <c r="A11" s="135" t="s">
        <v>618</v>
      </c>
      <c r="B11" s="138">
        <v>1</v>
      </c>
      <c r="C11" s="140">
        <v>-45.69</v>
      </c>
      <c r="E11" s="156" t="s">
        <v>619</v>
      </c>
      <c r="F11" s="155" t="s">
        <v>620</v>
      </c>
    </row>
    <row r="12" spans="1:6" ht="15.75">
      <c r="A12" s="141" t="s">
        <v>621</v>
      </c>
      <c r="B12" s="142">
        <v>0.5</v>
      </c>
      <c r="C12" s="152">
        <v>-363.2</v>
      </c>
      <c r="E12" s="156" t="s">
        <v>622</v>
      </c>
      <c r="F12" s="157" t="s">
        <v>623</v>
      </c>
    </row>
    <row r="13" spans="2:3" ht="15">
      <c r="B13" s="138">
        <f>SUM(B9:B12)</f>
        <v>3.5</v>
      </c>
      <c r="C13" s="153">
        <f>SUM(C9:C12)</f>
        <v>-1505.45</v>
      </c>
    </row>
    <row r="14" spans="2:5" ht="15">
      <c r="B14" s="138"/>
      <c r="C14" s="140"/>
      <c r="E14" s="135" t="s">
        <v>624</v>
      </c>
    </row>
    <row r="15" spans="2:3" ht="15">
      <c r="B15" s="138"/>
      <c r="C15" s="140"/>
    </row>
    <row r="16" spans="2:3" ht="15">
      <c r="B16" s="138"/>
      <c r="C16" s="153"/>
    </row>
    <row r="28" ht="15">
      <c r="A28" s="135" t="s">
        <v>626</v>
      </c>
    </row>
  </sheetData>
  <sheetProtection/>
  <mergeCells count="2">
    <mergeCell ref="J3:M3"/>
    <mergeCell ref="J10:M10"/>
  </mergeCells>
  <hyperlinks>
    <hyperlink ref="E2" r:id="rId1" display="mailto:tadlja@elkhorn.k12.wi.us"/>
    <hyperlink ref="F3" r:id="rId2" tooltip="Email" display="mailto:nprew@madison.k12.wi.us"/>
    <hyperlink ref="F5" r:id="rId3" display="darnold@sdsm.k12.wi.us"/>
    <hyperlink ref="F11" r:id="rId4" display="karthto@masd.k12.wi.us"/>
    <hyperlink ref="F4" r:id="rId5" display="mailto:jkleschold@scc.k12.wi.us"/>
    <hyperlink ref="E10" r:id="rId6" display="kim.amidzich@greendaleschools.org"/>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9"/>
  <sheetViews>
    <sheetView zoomScalePageLayoutView="0" workbookViewId="0" topLeftCell="A1">
      <selection activeCell="A18" sqref="A18"/>
    </sheetView>
  </sheetViews>
  <sheetFormatPr defaultColWidth="9.140625" defaultRowHeight="15"/>
  <cols>
    <col min="1" max="1" width="27.7109375" style="0" bestFit="1" customWidth="1"/>
    <col min="2" max="2" width="18.57421875" style="0" hidden="1" customWidth="1"/>
    <col min="3" max="3" width="17.57421875" style="0" hidden="1" customWidth="1"/>
    <col min="4" max="4" width="27.8515625" style="0" hidden="1" customWidth="1"/>
    <col min="5" max="5" width="25.57421875" style="0" customWidth="1"/>
    <col min="6" max="6" width="19.28125" style="0" customWidth="1"/>
    <col min="10" max="10" width="37.00390625" style="0" customWidth="1"/>
  </cols>
  <sheetData>
    <row r="1" spans="1:10" ht="75" customHeight="1">
      <c r="A1" s="132" t="s">
        <v>576</v>
      </c>
      <c r="B1" s="133" t="s">
        <v>577</v>
      </c>
      <c r="C1" s="134" t="s">
        <v>578</v>
      </c>
      <c r="D1" s="135"/>
      <c r="E1" s="136" t="s">
        <v>579</v>
      </c>
      <c r="F1" s="135"/>
      <c r="G1" s="137" t="s">
        <v>580</v>
      </c>
      <c r="H1" s="135"/>
      <c r="I1" s="135"/>
      <c r="J1" s="135"/>
    </row>
    <row r="2" spans="1:10" ht="15">
      <c r="A2" s="135" t="s">
        <v>581</v>
      </c>
      <c r="B2" s="138">
        <v>7</v>
      </c>
      <c r="C2" s="139">
        <v>4822</v>
      </c>
      <c r="D2" s="140">
        <f>+C10</f>
        <v>-861</v>
      </c>
      <c r="E2" s="139">
        <f>+D2+C2</f>
        <v>3961</v>
      </c>
      <c r="F2" s="135"/>
      <c r="G2" s="135" t="s">
        <v>582</v>
      </c>
      <c r="H2" s="135"/>
      <c r="I2" s="135"/>
      <c r="J2" s="135"/>
    </row>
    <row r="3" spans="1:10" ht="21" thickBot="1">
      <c r="A3" s="135" t="s">
        <v>583</v>
      </c>
      <c r="B3" s="138">
        <v>2</v>
      </c>
      <c r="C3" s="139">
        <v>1320</v>
      </c>
      <c r="D3" s="135"/>
      <c r="E3" s="139">
        <f aca="true" t="shared" si="0" ref="E3:E15">+D3+C3</f>
        <v>1320</v>
      </c>
      <c r="F3" s="135"/>
      <c r="G3" s="165" t="s">
        <v>478</v>
      </c>
      <c r="H3" s="166"/>
      <c r="I3" s="166"/>
      <c r="J3" s="167"/>
    </row>
    <row r="4" spans="1:10" ht="15">
      <c r="A4" s="135" t="s">
        <v>584</v>
      </c>
      <c r="B4" s="138">
        <v>5</v>
      </c>
      <c r="C4" s="139">
        <v>2318</v>
      </c>
      <c r="D4" s="135"/>
      <c r="E4" s="139">
        <f t="shared" si="0"/>
        <v>2318</v>
      </c>
      <c r="F4" s="135"/>
      <c r="G4" s="135"/>
      <c r="H4" s="135"/>
      <c r="I4" s="135"/>
      <c r="J4" s="135"/>
    </row>
    <row r="5" spans="1:10" ht="15">
      <c r="A5" s="141" t="s">
        <v>585</v>
      </c>
      <c r="B5" s="142">
        <v>1</v>
      </c>
      <c r="C5" s="143">
        <v>499</v>
      </c>
      <c r="D5" s="135"/>
      <c r="E5" s="139">
        <f t="shared" si="0"/>
        <v>499</v>
      </c>
      <c r="F5" s="135"/>
      <c r="G5" s="135"/>
      <c r="H5" s="135"/>
      <c r="I5" s="135"/>
      <c r="J5" s="135"/>
    </row>
    <row r="6" spans="1:10" ht="15">
      <c r="A6" s="135"/>
      <c r="B6" s="138">
        <f>SUM(B2:B5)</f>
        <v>15</v>
      </c>
      <c r="C6" s="144">
        <f>SUM(C2:C5)</f>
        <v>8959</v>
      </c>
      <c r="D6" s="135"/>
      <c r="E6" s="144">
        <f>SUM(E2:E5)</f>
        <v>8098</v>
      </c>
      <c r="F6" s="135"/>
      <c r="G6" s="135"/>
      <c r="H6" s="135"/>
      <c r="I6" s="135"/>
      <c r="J6" s="135"/>
    </row>
    <row r="7" spans="1:10" ht="15">
      <c r="A7" s="135"/>
      <c r="B7" s="145"/>
      <c r="C7" s="135"/>
      <c r="D7" s="135"/>
      <c r="E7" s="139" t="s">
        <v>586</v>
      </c>
      <c r="F7" s="135"/>
      <c r="G7" s="135"/>
      <c r="H7" s="135"/>
      <c r="I7" s="135"/>
      <c r="J7" s="135"/>
    </row>
    <row r="8" spans="1:10" ht="15">
      <c r="A8" s="132" t="s">
        <v>587</v>
      </c>
      <c r="B8" s="133" t="s">
        <v>577</v>
      </c>
      <c r="C8" s="134" t="s">
        <v>588</v>
      </c>
      <c r="D8" s="135"/>
      <c r="E8" s="139" t="s">
        <v>586</v>
      </c>
      <c r="F8" s="135"/>
      <c r="G8" s="135"/>
      <c r="H8" s="135"/>
      <c r="I8" s="135"/>
      <c r="J8" s="135"/>
    </row>
    <row r="9" spans="1:10" ht="15">
      <c r="A9" s="135" t="s">
        <v>589</v>
      </c>
      <c r="B9" s="138">
        <v>7</v>
      </c>
      <c r="C9" s="146">
        <v>-4822</v>
      </c>
      <c r="D9" s="135"/>
      <c r="E9" s="147">
        <f t="shared" si="0"/>
        <v>-4822</v>
      </c>
      <c r="F9" s="135"/>
      <c r="G9" s="135" t="s">
        <v>590</v>
      </c>
      <c r="H9" s="135"/>
      <c r="I9" s="135"/>
      <c r="J9" s="135"/>
    </row>
    <row r="10" spans="1:10" ht="16.5" customHeight="1" thickBot="1">
      <c r="A10" s="135" t="s">
        <v>591</v>
      </c>
      <c r="B10" s="138">
        <v>2</v>
      </c>
      <c r="C10" s="140">
        <v>-861</v>
      </c>
      <c r="D10" s="135"/>
      <c r="E10" s="147"/>
      <c r="F10" s="135"/>
      <c r="G10" s="165" t="s">
        <v>475</v>
      </c>
      <c r="H10" s="166"/>
      <c r="I10" s="166"/>
      <c r="J10" s="167"/>
    </row>
    <row r="11" spans="1:10" ht="15">
      <c r="A11" s="135" t="s">
        <v>592</v>
      </c>
      <c r="B11" s="138">
        <v>2</v>
      </c>
      <c r="C11" s="140">
        <v>-1320</v>
      </c>
      <c r="D11" s="135"/>
      <c r="E11" s="147">
        <f t="shared" si="0"/>
        <v>-1320</v>
      </c>
      <c r="F11" s="135"/>
      <c r="G11" s="135"/>
      <c r="H11" s="135"/>
      <c r="I11" s="135"/>
      <c r="J11" s="135"/>
    </row>
    <row r="12" spans="1:10" ht="15">
      <c r="A12" s="135" t="s">
        <v>593</v>
      </c>
      <c r="B12" s="138">
        <v>1</v>
      </c>
      <c r="C12" s="140">
        <v>-499</v>
      </c>
      <c r="D12" s="135"/>
      <c r="E12" s="147">
        <f t="shared" si="0"/>
        <v>-499</v>
      </c>
      <c r="F12" s="135"/>
      <c r="G12" s="135"/>
      <c r="H12" s="135"/>
      <c r="I12" s="135"/>
      <c r="J12" s="135"/>
    </row>
    <row r="13" spans="1:10" ht="15">
      <c r="A13" s="135" t="s">
        <v>594</v>
      </c>
      <c r="B13" s="138">
        <v>1</v>
      </c>
      <c r="C13" s="140">
        <v>-227</v>
      </c>
      <c r="D13" s="135"/>
      <c r="E13" s="147">
        <f t="shared" si="0"/>
        <v>-227</v>
      </c>
      <c r="F13" s="135"/>
      <c r="G13" s="148"/>
      <c r="H13" s="135"/>
      <c r="I13" s="149"/>
      <c r="J13" s="150"/>
    </row>
    <row r="14" spans="1:10" ht="15">
      <c r="A14" s="135" t="s">
        <v>595</v>
      </c>
      <c r="B14" s="138">
        <v>1</v>
      </c>
      <c r="C14" s="140">
        <v>-363</v>
      </c>
      <c r="D14" s="135"/>
      <c r="E14" s="147">
        <f t="shared" si="0"/>
        <v>-363</v>
      </c>
      <c r="F14" s="135"/>
      <c r="G14" s="135"/>
      <c r="H14" s="151"/>
      <c r="I14" s="151"/>
      <c r="J14" s="151"/>
    </row>
    <row r="15" spans="1:10" ht="15">
      <c r="A15" s="141" t="s">
        <v>596</v>
      </c>
      <c r="B15" s="142">
        <v>1</v>
      </c>
      <c r="C15" s="152">
        <v>-867</v>
      </c>
      <c r="D15" s="135"/>
      <c r="E15" s="147">
        <f t="shared" si="0"/>
        <v>-867</v>
      </c>
      <c r="F15" s="135"/>
      <c r="G15" s="135"/>
      <c r="H15" s="139"/>
      <c r="I15" s="139"/>
      <c r="J15" s="144"/>
    </row>
    <row r="16" spans="1:10" ht="15">
      <c r="A16" s="135"/>
      <c r="B16" s="138">
        <f>SUM(B9:B15)</f>
        <v>15</v>
      </c>
      <c r="C16" s="153">
        <f>SUM(C9:C15)</f>
        <v>-8959</v>
      </c>
      <c r="D16" s="135"/>
      <c r="E16" s="153">
        <f>SUM(E9:E15)</f>
        <v>-8098</v>
      </c>
      <c r="F16" s="135"/>
      <c r="G16" s="135"/>
      <c r="H16" s="139"/>
      <c r="I16" s="139"/>
      <c r="J16" s="144"/>
    </row>
    <row r="17" spans="1:10" ht="15">
      <c r="A17" s="135"/>
      <c r="B17" s="145"/>
      <c r="C17" s="135"/>
      <c r="D17" s="135"/>
      <c r="E17" s="135"/>
      <c r="F17" s="135"/>
      <c r="G17" s="135"/>
      <c r="H17" s="139"/>
      <c r="I17" s="139"/>
      <c r="J17" s="144"/>
    </row>
    <row r="18" spans="1:10" ht="15">
      <c r="A18" s="135"/>
      <c r="B18" s="145"/>
      <c r="C18" s="135"/>
      <c r="D18" s="135"/>
      <c r="E18" s="135"/>
      <c r="F18" s="135"/>
      <c r="G18" s="135"/>
      <c r="H18" s="139"/>
      <c r="I18" s="139"/>
      <c r="J18" s="144"/>
    </row>
    <row r="19" spans="1:10" ht="15">
      <c r="A19" s="135"/>
      <c r="B19" s="145"/>
      <c r="C19" s="135"/>
      <c r="D19" s="135"/>
      <c r="E19" s="135"/>
      <c r="F19" s="135"/>
      <c r="G19" s="135"/>
      <c r="H19" s="135"/>
      <c r="I19" s="139"/>
      <c r="J19" s="135"/>
    </row>
  </sheetData>
  <sheetProtection/>
  <mergeCells count="2">
    <mergeCell ref="G3:J3"/>
    <mergeCell ref="G10:J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Payment Letter</dc:title>
  <dc:subject>June Payment Calculation</dc:subject>
  <dc:creator>Pamela Schumacher</dc:creator>
  <cp:keywords>June, payment, open enrollment, aid adjustments</cp:keywords>
  <dc:description/>
  <cp:lastModifiedBy>Sengupta, Sumana   DPI</cp:lastModifiedBy>
  <cp:lastPrinted>2021-06-23T21:50:47Z</cp:lastPrinted>
  <dcterms:created xsi:type="dcterms:W3CDTF">2009-05-12T20:32:09Z</dcterms:created>
  <dcterms:modified xsi:type="dcterms:W3CDTF">2023-08-04T04:54:34Z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193183387</vt:i4>
  </property>
  <property fmtid="{D5CDD505-2E9C-101B-9397-08002B2CF9AE}" pid="3" name="_NewReviewCycle">
    <vt:lpwstr/>
  </property>
  <property fmtid="{D5CDD505-2E9C-101B-9397-08002B2CF9AE}" pid="4" name="_EmailSubject">
    <vt:lpwstr>Please upload 2010-2011 June 20 and July 25 Aid Payment Explanation </vt:lpwstr>
  </property>
  <property fmtid="{D5CDD505-2E9C-101B-9397-08002B2CF9AE}" pid="5" name="_AuthorEmail">
    <vt:lpwstr>Victoria.Chung@dpi.wi.gov</vt:lpwstr>
  </property>
  <property fmtid="{D5CDD505-2E9C-101B-9397-08002B2CF9AE}" pid="6" name="_AuthorEmailDisplayName">
    <vt:lpwstr>Chung, Victoria M.   DPI</vt:lpwstr>
  </property>
  <property fmtid="{D5CDD505-2E9C-101B-9397-08002B2CF9AE}" pid="7" name="_PreviousAdHocReviewCycleID">
    <vt:i4>695685600</vt:i4>
  </property>
  <property fmtid="{D5CDD505-2E9C-101B-9397-08002B2CF9AE}" pid="8" name="_ReviewingToolsShownOnce">
    <vt:lpwstr/>
  </property>
</Properties>
</file>