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7320" activeTab="0"/>
  </bookViews>
  <sheets>
    <sheet name="05-06 Eq Aid Oct Cert" sheetId="1" r:id="rId1"/>
  </sheets>
  <definedNames/>
  <calcPr fullCalcOnLoad="1"/>
</workbook>
</file>

<file path=xl/sharedStrings.xml><?xml version="1.0" encoding="utf-8"?>
<sst xmlns="http://schemas.openxmlformats.org/spreadsheetml/2006/main" count="259" uniqueCount="214">
  <si>
    <t>K-12</t>
  </si>
  <si>
    <t>UHS</t>
  </si>
  <si>
    <t>K-8</t>
  </si>
  <si>
    <t>G1</t>
  </si>
  <si>
    <t>PRIMARY</t>
  </si>
  <si>
    <t>G6</t>
  </si>
  <si>
    <t>SECONDARY</t>
  </si>
  <si>
    <t>SCHOOL DISTRICT</t>
  </si>
  <si>
    <t>___________________________________</t>
  </si>
  <si>
    <t>G11</t>
  </si>
  <si>
    <t>TERTIARY</t>
  </si>
  <si>
    <t>A1</t>
  </si>
  <si>
    <t>E1</t>
  </si>
  <si>
    <t xml:space="preserve">NET COST: GEN FND + DEBT SRV </t>
  </si>
  <si>
    <t>(C8 + D11)</t>
  </si>
  <si>
    <t>(+)</t>
  </si>
  <si>
    <t>E2</t>
  </si>
  <si>
    <t>(-)</t>
  </si>
  <si>
    <t>A2</t>
  </si>
  <si>
    <t>E3</t>
  </si>
  <si>
    <t>E4</t>
  </si>
  <si>
    <t>IMPACT AID NON-DED NEG AID ADJUSTMENT</t>
  </si>
  <si>
    <t>A3</t>
  </si>
  <si>
    <t>TOTAL (A1 + A2)</t>
  </si>
  <si>
    <t xml:space="preserve"> </t>
  </si>
  <si>
    <t>E5</t>
  </si>
  <si>
    <t>TOTAL SHARED COST FOR EQUALIZATION AID</t>
  </si>
  <si>
    <t>(=)</t>
  </si>
  <si>
    <t>A4</t>
  </si>
  <si>
    <t>SHARED COST PER MEMBER =</t>
  </si>
  <si>
    <t>(E1 / A7)</t>
  </si>
  <si>
    <t>A5</t>
  </si>
  <si>
    <t>E6</t>
  </si>
  <si>
    <t>A6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</si>
  <si>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</si>
  <si>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</si>
  <si>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</si>
  <si>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</si>
  <si>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</si>
  <si>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</si>
  <si>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</si>
  <si>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E10</t>
  </si>
  <si>
    <t xml:space="preserve">SECONDARY CEILING </t>
  </si>
  <si>
    <t>B1</t>
  </si>
  <si>
    <t>E11</t>
  </si>
  <si>
    <t>SECONDARY SHARED COST</t>
  </si>
  <si>
    <t>B2</t>
  </si>
  <si>
    <t>E12</t>
  </si>
  <si>
    <t>TERTIARY SHARED COST</t>
  </si>
  <si>
    <t>B3</t>
  </si>
  <si>
    <t>PROPERTY TAX</t>
  </si>
  <si>
    <t>B4</t>
  </si>
  <si>
    <t>GENERAL STATE AID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</si>
  <si>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</si>
  <si>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</si>
  <si>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</si>
  <si>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</si>
  <si>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</si>
  <si>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</si>
  <si>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</si>
  <si>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</si>
  <si>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</si>
  <si>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</si>
  <si>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</si>
  <si>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</si>
  <si>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</si>
  <si>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</si>
  <si>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</si>
  <si>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</si>
  <si>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</si>
  <si>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</si>
  <si>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</si>
  <si>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</si>
  <si>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</si>
  <si>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(SEE ABOVE)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</si>
  <si>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</si>
  <si>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</si>
  <si>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</si>
  <si>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</si>
  <si>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</si>
  <si>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</si>
  <si>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r>
      <t xml:space="preserve">PRIMARY REQUIRED RATE </t>
    </r>
    <r>
      <rPr>
        <sz val="6"/>
        <rFont val="Arial"/>
        <family val="2"/>
      </rPr>
      <t>(8 DECIMALS)</t>
    </r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</si>
  <si>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</si>
  <si>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</si>
  <si>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</si>
  <si>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</si>
  <si>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</si>
  <si>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</si>
  <si>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</si>
  <si>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</si>
  <si>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</si>
  <si>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</si>
  <si>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</si>
  <si>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EST SECONDARY GUARANTEED VALUE PER MEMB</t>
  </si>
  <si>
    <t>C3</t>
  </si>
  <si>
    <t>REORG SETTLEMENT</t>
  </si>
  <si>
    <t>G7</t>
  </si>
  <si>
    <t>SECONDARY GUARANTEED VALUATION</t>
  </si>
  <si>
    <t>(A7 * G6)</t>
  </si>
  <si>
    <t>C4</t>
  </si>
  <si>
    <t>REFUND PRIOR YR REVENUE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</si>
  <si>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</si>
  <si>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</si>
  <si>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</si>
  <si>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</si>
  <si>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</si>
  <si>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</si>
  <si>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</si>
  <si>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</si>
  <si>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</si>
  <si>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G10</t>
  </si>
  <si>
    <t>SECONDARY EQUALIZATION AID  (may be neg)</t>
  </si>
  <si>
    <t xml:space="preserve">(G8 * G9) </t>
  </si>
  <si>
    <t>C7</t>
  </si>
  <si>
    <t>EST TERTIARY GUARANTEED VALUE PER MEMBER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</si>
  <si>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</si>
  <si>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</si>
  <si>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</si>
  <si>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</si>
  <si>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</si>
  <si>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</si>
  <si>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</si>
  <si>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</si>
  <si>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</si>
  <si>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</si>
  <si>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</si>
  <si>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</si>
  <si>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G15</t>
  </si>
  <si>
    <t>TERTIARY EQUALIZATION AID  (may be neg)</t>
  </si>
  <si>
    <t>(G13 * G14)</t>
  </si>
  <si>
    <t>D2</t>
  </si>
  <si>
    <t>D3</t>
  </si>
  <si>
    <t>GEN FUND TRNSF-IN</t>
  </si>
  <si>
    <t>D4</t>
  </si>
  <si>
    <t>H1</t>
  </si>
  <si>
    <t>D5</t>
  </si>
  <si>
    <t>PMNT LIEU OF TAX</t>
  </si>
  <si>
    <t>H2</t>
  </si>
  <si>
    <t>D6</t>
  </si>
  <si>
    <t>NON-REV RECEIPTS</t>
  </si>
  <si>
    <t>H3</t>
  </si>
  <si>
    <t>D7</t>
  </si>
  <si>
    <t>DEDUCTIBLE RCPTS</t>
  </si>
  <si>
    <t>H4</t>
  </si>
  <si>
    <t>D8</t>
  </si>
  <si>
    <t>D9</t>
  </si>
  <si>
    <t>AIDABLE FUND 41 EXP</t>
  </si>
  <si>
    <t>(CERT BY DPI)</t>
  </si>
  <si>
    <t>D10</t>
  </si>
  <si>
    <t>D11</t>
  </si>
  <si>
    <t xml:space="preserve">NET COST DEBT SERVICE </t>
  </si>
  <si>
    <t>TRANSPORT OF INDIGENT PUPILS 10P 256000 000</t>
  </si>
  <si>
    <t>10R 210 + 10R 691</t>
  </si>
  <si>
    <t>PROP TAX + COMPUTER AID</t>
  </si>
  <si>
    <t>10R 000000 000</t>
  </si>
  <si>
    <t xml:space="preserve"> (LESSER OF E5 OR E7)</t>
  </si>
  <si>
    <t>(A7 * E9)</t>
  </si>
  <si>
    <t>(A7 * E6)</t>
  </si>
  <si>
    <t>(E11 / G7)</t>
  </si>
  <si>
    <t>(E8 / G2)</t>
  </si>
  <si>
    <t>(E12 / G12)</t>
  </si>
  <si>
    <r>
      <t xml:space="preserve">                    </t>
    </r>
    <r>
      <rPr>
        <b/>
        <sz val="8"/>
        <rFont val="Arial"/>
        <family val="0"/>
      </rPr>
      <t>Enter District Data in Shaded Fields Only</t>
    </r>
  </si>
  <si>
    <r>
      <t xml:space="preserve">PRIMARY COST CEILING PER MEMB = </t>
    </r>
    <r>
      <rPr>
        <sz val="8"/>
        <color indexed="12"/>
        <rFont val="Arial"/>
        <family val="2"/>
      </rPr>
      <t>1,000</t>
    </r>
  </si>
  <si>
    <t>(G5 + G10 + G15)</t>
  </si>
  <si>
    <t>A. MLWK PAR CHOICE , EQ (JUST MILWAUKEE)</t>
  </si>
  <si>
    <r>
      <t>*</t>
    </r>
    <r>
      <rPr>
        <sz val="7"/>
        <rFont val="Arial"/>
        <family val="2"/>
      </rPr>
      <t xml:space="preserve">  Ch 220 Resident Inter FTE counts only 75%.</t>
    </r>
  </si>
  <si>
    <t>WISCONSIN DEPARTMENT OF PUBLIC INSTRUCTION</t>
  </si>
  <si>
    <t>AVERAGE (A3/2)</t>
  </si>
  <si>
    <t>H5</t>
  </si>
  <si>
    <t>H6</t>
  </si>
  <si>
    <t>10E 491000 950</t>
  </si>
  <si>
    <t>10E 492000 972</t>
  </si>
  <si>
    <t>TOTAL REVENUE &amp; TRNFS IN</t>
  </si>
  <si>
    <t>(FROM B9)</t>
  </si>
  <si>
    <t>38E + 39E 283000 680</t>
  </si>
  <si>
    <t>TOTAL REV &amp; TRNSF IN</t>
  </si>
  <si>
    <t>38R +39R 000000 000</t>
  </si>
  <si>
    <t>38R + 39R 210</t>
  </si>
  <si>
    <t>38R + 39R 220</t>
  </si>
  <si>
    <t>(D1-D2-D3-D4-D5)</t>
  </si>
  <si>
    <t>38E + 39E 000000 000</t>
  </si>
  <si>
    <t>REFINANCING</t>
  </si>
  <si>
    <t>OPERATIONAL DEBT</t>
  </si>
  <si>
    <t>38E + 39E 282000 000</t>
  </si>
  <si>
    <t>38E + 39E 283000 000</t>
  </si>
  <si>
    <t>38R + 39R 800</t>
  </si>
  <si>
    <t>10E 411000 838 + 839</t>
  </si>
  <si>
    <t>OPER. DEBT, INTEREST</t>
  </si>
  <si>
    <t>FOSTER GROUP HOME/PART-TIME FTE EQUIVALENT</t>
  </si>
  <si>
    <t>(INCLUDE YOUTH CHALLENGE)</t>
  </si>
  <si>
    <t>(INCLUDE  YOUTH CHALLENGE)</t>
  </si>
  <si>
    <t>((LESSER OF E5 OR E10)-E8)</t>
  </si>
  <si>
    <t>(GREATER OF (E5-E8-E11) OR 0)</t>
  </si>
  <si>
    <t>3rd FRI SEPT 04 MEMBERSHIP*</t>
  </si>
  <si>
    <t>2rd FRI JAN 05 MEMBERSHIP*</t>
  </si>
  <si>
    <t>SUMMER 04 FTE EQUIVALENT*</t>
  </si>
  <si>
    <t>PART B: 2004-05 GEN. FUND DEDUCTIBLE RECEIPTS - PI-1506-AC</t>
  </si>
  <si>
    <t>PART C: 2004-05 NET COST OF GENERAL FUND - PI-1506-AC</t>
  </si>
  <si>
    <t>PART D: 2004-05 NET COST OF DEBT SERVICE FUND - PI-1506-AC</t>
  </si>
  <si>
    <t>PART E: 2004-05 SHARED COST - PI-1506-AC</t>
  </si>
  <si>
    <t xml:space="preserve">LAWSUIT COST IN 04-05 </t>
  </si>
  <si>
    <t>C. 04-05 OCT/FINAL EQUALIZATION AID ADJ + CHOICE/CHARTER ADJ</t>
  </si>
  <si>
    <t xml:space="preserve">04-05 PRIOR YR DATA ERROR ADJ </t>
  </si>
  <si>
    <t>B. MLWK CHTR PGM, EQ (H1 x -.0077345003)</t>
  </si>
  <si>
    <t>PART A:  2004-05 EQUALIZATION AID MEMBERSHIP</t>
  </si>
  <si>
    <t>05-06 SEPTEMBER AID ESTIMATE (NOT&lt;ZERO)</t>
  </si>
  <si>
    <t>05-06 SEPT AID EST. (ROUND)  (H1 + H2 + H3 + H4 + H5)</t>
  </si>
  <si>
    <t>2004 TIF-OUT SCH AID VALUE (USE May, 2005 Values, REORG-ADJUSTED)</t>
  </si>
  <si>
    <t>(INCLUDE May, 2005 COMPUTER VALUE)</t>
  </si>
  <si>
    <t>2005-06 EQUALIZATION AID WORKSHEET - October 15</t>
  </si>
  <si>
    <t>PART G: 2005-06 OCTOBER 15 CERTIFICATION OF EQUALIZATION AID</t>
  </si>
  <si>
    <t>PART H: 2005-06 OCTOBER 15 CERTIFICATION OF EQUALIZATION AID</t>
  </si>
  <si>
    <t>GUARANTEES FOR OCTOBER 15  ESTIMATE:</t>
  </si>
  <si>
    <r>
      <t xml:space="preserve">SECONDARY COST CEILING PER MEMBER = </t>
    </r>
    <r>
      <rPr>
        <sz val="8"/>
        <color indexed="12"/>
        <rFont val="Arial"/>
        <family val="2"/>
      </rPr>
      <t>7972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</si>
</sst>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.5"/>
      <name val="MS Sans Serif"/>
      <family val="2"/>
    </font>
    <font>
      <sz val="8"/>
      <color indexed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2" borderId="0" xfId="0" applyNumberFormat="1" applyFont="1" applyFill="1" applyAlignment="1" applyProtection="1">
      <alignment horizontal="right"/>
      <protection locked="0"/>
    </xf>
    <xf numFmtId="3" fontId="4" fillId="2" borderId="0" xfId="0" applyNumberFormat="1" applyFont="1" applyFill="1" applyAlignment="1" applyProtection="1">
      <alignment horizontal="right"/>
      <protection locked="0"/>
    </xf>
    <xf numFmtId="39" fontId="4" fillId="2" borderId="0" xfId="0" applyNumberFormat="1" applyFont="1" applyFill="1" applyAlignment="1" applyProtection="1">
      <alignment/>
      <protection locked="0"/>
    </xf>
    <xf numFmtId="40" fontId="4" fillId="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H3" sqref="H3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9.140625" style="1" customWidth="1"/>
    <col min="4" max="4" width="5.8515625" style="1" customWidth="1"/>
    <col min="5" max="5" width="12.57421875" style="2" customWidth="1"/>
    <col min="6" max="6" width="2.8515625" style="2" customWidth="1"/>
    <col min="7" max="7" width="13.140625" style="3" customWidth="1"/>
    <col min="8" max="8" width="2.00390625" style="1" customWidth="1"/>
    <col min="9" max="9" width="3.140625" style="1" customWidth="1"/>
    <col min="10" max="10" width="9.7109375" style="1" customWidth="1"/>
    <col min="11" max="11" width="8.7109375" style="1" customWidth="1"/>
    <col min="12" max="12" width="11.140625" style="1" customWidth="1"/>
    <col min="13" max="13" width="10.57421875" style="1" customWidth="1"/>
    <col min="14" max="14" width="12.8515625" style="5" customWidth="1"/>
    <col min="15" max="15" width="15.421875" style="6" customWidth="1"/>
    <col min="16" max="16384" width="9.140625" style="1" customWidth="1"/>
  </cols>
  <sheetData>
    <row r="1" spans="2:15" ht="12" customHeight="1">
      <c r="B1" s="34" t="s">
        <v>166</v>
      </c>
      <c r="C1" s="34"/>
      <c r="D1" s="34"/>
      <c r="E1" s="34"/>
      <c r="F1" s="34"/>
      <c r="G1" s="34"/>
      <c r="I1" s="10" t="s">
        <v>212</v>
      </c>
      <c r="J1"/>
      <c r="K1" s="5"/>
      <c r="L1" s="15"/>
      <c r="M1" s="16" t="s">
        <v>0</v>
      </c>
      <c r="N1" s="16" t="s">
        <v>1</v>
      </c>
      <c r="O1" s="16" t="s">
        <v>2</v>
      </c>
    </row>
    <row r="2" spans="1:15" ht="11.25" customHeight="1">
      <c r="A2" s="25"/>
      <c r="B2" s="35" t="s">
        <v>209</v>
      </c>
      <c r="C2" s="35"/>
      <c r="D2" s="35"/>
      <c r="E2" s="35"/>
      <c r="F2" s="35"/>
      <c r="G2" s="35"/>
      <c r="I2" s="32" t="s">
        <v>24</v>
      </c>
      <c r="J2" s="32"/>
      <c r="K2" s="9" t="s">
        <v>3</v>
      </c>
      <c r="L2" s="1" t="s">
        <v>4</v>
      </c>
      <c r="M2" s="4">
        <v>1930000</v>
      </c>
      <c r="N2" s="4">
        <v>5790000</v>
      </c>
      <c r="O2" s="4">
        <v>2895000</v>
      </c>
    </row>
    <row r="3" spans="2:15" ht="9.75" customHeight="1">
      <c r="B3" s="33"/>
      <c r="C3" s="33"/>
      <c r="D3" s="33"/>
      <c r="E3" s="33"/>
      <c r="F3" s="33"/>
      <c r="G3" s="33"/>
      <c r="I3" s="32"/>
      <c r="J3" s="32"/>
      <c r="K3" s="9" t="s">
        <v>5</v>
      </c>
      <c r="L3" s="1" t="s">
        <v>6</v>
      </c>
      <c r="M3" s="4">
        <v>1211095</v>
      </c>
      <c r="N3" s="4">
        <v>3633285</v>
      </c>
      <c r="O3" s="4">
        <v>1816642</v>
      </c>
    </row>
    <row r="4" spans="2:15" ht="9.75" customHeight="1">
      <c r="B4" s="1" t="s">
        <v>7</v>
      </c>
      <c r="E4" s="2" t="s">
        <v>8</v>
      </c>
      <c r="I4" s="32"/>
      <c r="J4" s="32"/>
      <c r="K4" s="9" t="s">
        <v>9</v>
      </c>
      <c r="L4" s="1" t="s">
        <v>10</v>
      </c>
      <c r="M4" s="4">
        <v>442182</v>
      </c>
      <c r="N4" s="4">
        <v>1326546</v>
      </c>
      <c r="O4" s="4">
        <v>663273</v>
      </c>
    </row>
    <row r="5" spans="1:10" ht="12.75">
      <c r="A5"/>
      <c r="B5" s="1" t="s">
        <v>161</v>
      </c>
      <c r="J5" s="20" t="s">
        <v>199</v>
      </c>
    </row>
    <row r="6" spans="2:15" ht="10.5" customHeight="1">
      <c r="B6" s="20" t="s">
        <v>204</v>
      </c>
      <c r="I6" s="1" t="s">
        <v>12</v>
      </c>
      <c r="J6" s="1" t="s">
        <v>13</v>
      </c>
      <c r="M6" s="4" t="s">
        <v>14</v>
      </c>
      <c r="N6" s="2" t="s">
        <v>15</v>
      </c>
      <c r="O6" s="3">
        <f>ROUND(G49+G36,2)</f>
        <v>0</v>
      </c>
    </row>
    <row r="7" spans="1:15" ht="10.5" customHeight="1">
      <c r="A7" s="1" t="s">
        <v>11</v>
      </c>
      <c r="B7" s="1" t="s">
        <v>193</v>
      </c>
      <c r="G7" s="27">
        <v>0</v>
      </c>
      <c r="I7" s="1" t="s">
        <v>16</v>
      </c>
      <c r="J7" s="1" t="s">
        <v>200</v>
      </c>
      <c r="M7" s="2"/>
      <c r="N7" s="2" t="s">
        <v>17</v>
      </c>
      <c r="O7" s="12">
        <v>0</v>
      </c>
    </row>
    <row r="8" spans="1:21" ht="10.5" customHeight="1">
      <c r="A8" s="17"/>
      <c r="B8" s="19" t="s">
        <v>189</v>
      </c>
      <c r="C8" s="17"/>
      <c r="D8" s="17"/>
      <c r="E8" s="18"/>
      <c r="F8" s="18"/>
      <c r="G8" s="14"/>
      <c r="I8" s="1" t="s">
        <v>19</v>
      </c>
      <c r="J8" s="1" t="s">
        <v>151</v>
      </c>
      <c r="M8" s="2"/>
      <c r="N8" s="2" t="s">
        <v>17</v>
      </c>
      <c r="O8" s="29">
        <v>0</v>
      </c>
      <c r="Q8"/>
      <c r="R8"/>
      <c r="S8"/>
      <c r="T8"/>
      <c r="U8"/>
    </row>
    <row r="9" spans="1:15" ht="10.5" customHeight="1">
      <c r="A9" s="1" t="s">
        <v>18</v>
      </c>
      <c r="B9" s="1" t="s">
        <v>194</v>
      </c>
      <c r="G9" s="27">
        <v>0</v>
      </c>
      <c r="I9" s="1" t="s">
        <v>20</v>
      </c>
      <c r="J9" s="1" t="s">
        <v>21</v>
      </c>
      <c r="M9" s="2"/>
      <c r="N9" s="2" t="s">
        <v>17</v>
      </c>
      <c r="O9" s="29">
        <v>0</v>
      </c>
    </row>
    <row r="10" spans="2:15" ht="10.5" customHeight="1">
      <c r="B10" s="19" t="s">
        <v>190</v>
      </c>
      <c r="G10" s="11"/>
      <c r="I10" s="1" t="s">
        <v>25</v>
      </c>
      <c r="J10" s="1" t="s">
        <v>26</v>
      </c>
      <c r="M10" s="2"/>
      <c r="N10" s="2" t="s">
        <v>27</v>
      </c>
      <c r="O10" s="3">
        <f>O6-SUM(O7:O9)</f>
        <v>0</v>
      </c>
    </row>
    <row r="11" spans="1:15" ht="10.5" customHeight="1">
      <c r="A11" s="1" t="s">
        <v>22</v>
      </c>
      <c r="B11" s="1" t="s">
        <v>23</v>
      </c>
      <c r="E11" s="2" t="s">
        <v>24</v>
      </c>
      <c r="G11" s="11">
        <f>G7+G9</f>
        <v>0</v>
      </c>
      <c r="I11"/>
      <c r="J11" s="1" t="s">
        <v>29</v>
      </c>
      <c r="M11" s="21" t="e">
        <f>O6/G15</f>
        <v>#DIV/0!</v>
      </c>
      <c r="N11" s="2" t="s">
        <v>30</v>
      </c>
      <c r="O11"/>
    </row>
    <row r="12" spans="1:15" ht="10.5" customHeight="1">
      <c r="A12" s="1" t="s">
        <v>28</v>
      </c>
      <c r="B12" s="1" t="s">
        <v>167</v>
      </c>
      <c r="F12" s="2" t="s">
        <v>24</v>
      </c>
      <c r="G12" s="11">
        <f>ROUND(G11/2,0)</f>
        <v>0</v>
      </c>
      <c r="I12" s="1" t="s">
        <v>32</v>
      </c>
      <c r="J12" s="1" t="s">
        <v>162</v>
      </c>
      <c r="O12" s="6">
        <v>1000</v>
      </c>
    </row>
    <row r="13" spans="1:15" ht="10.5" customHeight="1">
      <c r="A13" s="1" t="s">
        <v>31</v>
      </c>
      <c r="B13" s="1" t="s">
        <v>195</v>
      </c>
      <c r="F13" s="2" t="s">
        <v>24</v>
      </c>
      <c r="G13" s="28">
        <v>0</v>
      </c>
      <c r="I13" s="1" t="s">
        <v>34</v>
      </c>
      <c r="J13" s="1" t="s">
        <v>35</v>
      </c>
      <c r="N13" s="5" t="s">
        <v>157</v>
      </c>
      <c r="O13" s="6">
        <f>O12*G15</f>
        <v>0</v>
      </c>
    </row>
    <row r="14" spans="1:15" ht="10.5" customHeight="1">
      <c r="A14" s="1" t="s">
        <v>33</v>
      </c>
      <c r="B14" s="1" t="s">
        <v>188</v>
      </c>
      <c r="F14" s="2" t="s">
        <v>24</v>
      </c>
      <c r="G14" s="28">
        <v>0</v>
      </c>
      <c r="I14" s="1" t="s">
        <v>38</v>
      </c>
      <c r="J14" s="1" t="s">
        <v>39</v>
      </c>
      <c r="N14" s="5" t="s">
        <v>155</v>
      </c>
      <c r="O14" s="6">
        <f>IF(O10&lt;O13,O10,O13)</f>
        <v>0</v>
      </c>
    </row>
    <row r="15" spans="1:15" ht="10.5" customHeight="1">
      <c r="A15" s="1" t="s">
        <v>36</v>
      </c>
      <c r="B15" s="1" t="s">
        <v>37</v>
      </c>
      <c r="F15" s="2" t="s">
        <v>24</v>
      </c>
      <c r="G15" s="4">
        <f>ROUND(G12+G13+G14,0)</f>
        <v>0</v>
      </c>
      <c r="I15" s="1" t="s">
        <v>40</v>
      </c>
      <c r="J15" s="1" t="s">
        <v>213</v>
      </c>
      <c r="N15" s="10"/>
      <c r="O15" s="6">
        <v>7972</v>
      </c>
    </row>
    <row r="16" spans="1:15" ht="10.5" customHeight="1">
      <c r="A16" s="17"/>
      <c r="B16" s="17" t="s">
        <v>165</v>
      </c>
      <c r="C16" s="17"/>
      <c r="D16" s="17"/>
      <c r="E16" s="13"/>
      <c r="F16" s="13"/>
      <c r="G16" s="12"/>
      <c r="I16" s="1" t="s">
        <v>41</v>
      </c>
      <c r="J16" s="1" t="s">
        <v>42</v>
      </c>
      <c r="N16" s="5" t="s">
        <v>156</v>
      </c>
      <c r="O16" s="6">
        <f>O15*G15</f>
        <v>0</v>
      </c>
    </row>
    <row r="17" spans="2:15" ht="10.5" customHeight="1">
      <c r="B17" s="20" t="s">
        <v>196</v>
      </c>
      <c r="I17" s="1" t="s">
        <v>44</v>
      </c>
      <c r="J17" s="1" t="s">
        <v>45</v>
      </c>
      <c r="N17" s="5" t="s">
        <v>191</v>
      </c>
      <c r="O17" s="6">
        <f>IF(O10&lt;O16,O10-O14,O16-O14)</f>
        <v>0</v>
      </c>
    </row>
    <row r="18" spans="1:15" ht="10.5" customHeight="1">
      <c r="A18" s="1" t="s">
        <v>43</v>
      </c>
      <c r="B18" s="1" t="s">
        <v>172</v>
      </c>
      <c r="E18" s="4" t="s">
        <v>154</v>
      </c>
      <c r="F18" s="4" t="s">
        <v>15</v>
      </c>
      <c r="G18" s="29">
        <v>0</v>
      </c>
      <c r="I18" s="1" t="s">
        <v>47</v>
      </c>
      <c r="J18" s="1" t="s">
        <v>48</v>
      </c>
      <c r="N18" s="5" t="s">
        <v>192</v>
      </c>
      <c r="O18" s="6">
        <f>IF((O10-O14-O17)&gt;0,(O10-O14-O17),0)</f>
        <v>0</v>
      </c>
    </row>
    <row r="19" spans="1:7" ht="10.5" customHeight="1">
      <c r="A19" s="1" t="s">
        <v>46</v>
      </c>
      <c r="B19" s="1" t="s">
        <v>153</v>
      </c>
      <c r="E19" s="4" t="s">
        <v>152</v>
      </c>
      <c r="F19" s="4" t="s">
        <v>17</v>
      </c>
      <c r="G19" s="29">
        <v>0</v>
      </c>
    </row>
    <row r="20" spans="1:15" ht="10.5" customHeight="1">
      <c r="A20" s="1" t="s">
        <v>49</v>
      </c>
      <c r="B20" s="1" t="s">
        <v>52</v>
      </c>
      <c r="E20" s="4" t="s">
        <v>53</v>
      </c>
      <c r="F20" s="4" t="s">
        <v>17</v>
      </c>
      <c r="G20" s="29">
        <v>0</v>
      </c>
      <c r="J20" s="20" t="s">
        <v>54</v>
      </c>
      <c r="N20" s="5" t="s">
        <v>24</v>
      </c>
      <c r="O20" s="6" t="s">
        <v>24</v>
      </c>
    </row>
    <row r="21" spans="1:15" ht="10.5" customHeight="1">
      <c r="A21" s="1" t="s">
        <v>51</v>
      </c>
      <c r="B21" s="1" t="s">
        <v>56</v>
      </c>
      <c r="E21" s="4" t="s">
        <v>57</v>
      </c>
      <c r="F21" s="4" t="s">
        <v>17</v>
      </c>
      <c r="G21" s="29">
        <v>0</v>
      </c>
      <c r="I21" s="1" t="s">
        <v>58</v>
      </c>
      <c r="J21" s="1" t="s">
        <v>207</v>
      </c>
      <c r="O21" s="30">
        <v>0</v>
      </c>
    </row>
    <row r="22" spans="1:15" ht="10.5" customHeight="1">
      <c r="A22" s="1" t="s">
        <v>55</v>
      </c>
      <c r="B22" s="1" t="s">
        <v>60</v>
      </c>
      <c r="E22" s="4" t="s">
        <v>61</v>
      </c>
      <c r="F22" s="4" t="s">
        <v>17</v>
      </c>
      <c r="G22" s="29">
        <v>0</v>
      </c>
      <c r="J22" s="23" t="s">
        <v>208</v>
      </c>
      <c r="K22" s="23"/>
      <c r="L22" s="23"/>
      <c r="M22" s="23"/>
      <c r="N22" s="23"/>
      <c r="O22"/>
    </row>
    <row r="23" spans="1:14" ht="10.5" customHeight="1">
      <c r="A23" s="1" t="s">
        <v>59</v>
      </c>
      <c r="B23" s="1" t="s">
        <v>65</v>
      </c>
      <c r="E23" s="4" t="s">
        <v>66</v>
      </c>
      <c r="F23" s="4" t="s">
        <v>17</v>
      </c>
      <c r="G23" s="29">
        <v>0</v>
      </c>
      <c r="J23" s="1" t="s">
        <v>62</v>
      </c>
      <c r="M23" s="22" t="e">
        <f>O21/G15</f>
        <v>#DIV/0!</v>
      </c>
      <c r="N23" s="5" t="s">
        <v>63</v>
      </c>
    </row>
    <row r="24" spans="1:7" ht="10.5" customHeight="1">
      <c r="A24" s="1" t="s">
        <v>64</v>
      </c>
      <c r="B24" s="1" t="s">
        <v>68</v>
      </c>
      <c r="E24" s="4" t="s">
        <v>69</v>
      </c>
      <c r="F24" s="4" t="s">
        <v>17</v>
      </c>
      <c r="G24" s="29">
        <v>0</v>
      </c>
    </row>
    <row r="25" spans="1:10" ht="10.5" customHeight="1">
      <c r="A25" s="1" t="s">
        <v>67</v>
      </c>
      <c r="B25" s="1" t="s">
        <v>71</v>
      </c>
      <c r="E25" s="4" t="s">
        <v>72</v>
      </c>
      <c r="F25" s="4" t="s">
        <v>17</v>
      </c>
      <c r="G25" s="29">
        <v>0</v>
      </c>
      <c r="J25" s="20" t="s">
        <v>210</v>
      </c>
    </row>
    <row r="26" spans="1:15" ht="10.5" customHeight="1">
      <c r="A26" s="1" t="s">
        <v>70</v>
      </c>
      <c r="B26" s="1" t="s">
        <v>75</v>
      </c>
      <c r="E26" s="4" t="s">
        <v>76</v>
      </c>
      <c r="F26" s="2" t="s">
        <v>27</v>
      </c>
      <c r="G26" s="12">
        <f>SUM(G18:G18)-SUM(G19:G25)</f>
        <v>0</v>
      </c>
      <c r="I26" s="1" t="s">
        <v>3</v>
      </c>
      <c r="J26" s="1" t="s">
        <v>73</v>
      </c>
      <c r="N26" s="24" t="s">
        <v>74</v>
      </c>
      <c r="O26" s="30">
        <v>0</v>
      </c>
    </row>
    <row r="27" spans="9:15" ht="10.5" customHeight="1">
      <c r="I27" s="1" t="s">
        <v>77</v>
      </c>
      <c r="J27" s="1" t="s">
        <v>78</v>
      </c>
      <c r="N27" s="5" t="s">
        <v>79</v>
      </c>
      <c r="O27" s="6">
        <f>O26*G15</f>
        <v>0</v>
      </c>
    </row>
    <row r="28" spans="2:15" ht="10.5" customHeight="1">
      <c r="B28" s="20" t="s">
        <v>197</v>
      </c>
      <c r="E28" s="4"/>
      <c r="F28" s="4"/>
      <c r="I28" s="1" t="s">
        <v>80</v>
      </c>
      <c r="J28" s="1" t="s">
        <v>81</v>
      </c>
      <c r="N28" s="5" t="s">
        <v>159</v>
      </c>
      <c r="O28" s="7" t="e">
        <f>ROUND(O14/O27,8)</f>
        <v>#DIV/0!</v>
      </c>
    </row>
    <row r="29" spans="1:15" ht="10.5" customHeight="1">
      <c r="A29" s="1" t="s">
        <v>85</v>
      </c>
      <c r="B29" s="1" t="s">
        <v>86</v>
      </c>
      <c r="E29" s="4" t="s">
        <v>87</v>
      </c>
      <c r="F29" s="4" t="s">
        <v>15</v>
      </c>
      <c r="G29" s="29">
        <v>0</v>
      </c>
      <c r="I29" s="1" t="s">
        <v>82</v>
      </c>
      <c r="J29" s="1" t="s">
        <v>83</v>
      </c>
      <c r="N29" s="5" t="s">
        <v>84</v>
      </c>
      <c r="O29" s="6">
        <f>O27-O21</f>
        <v>0</v>
      </c>
    </row>
    <row r="30" spans="1:15" ht="10.5" customHeight="1">
      <c r="A30" s="1" t="s">
        <v>91</v>
      </c>
      <c r="B30" s="1" t="s">
        <v>92</v>
      </c>
      <c r="E30" s="4" t="s">
        <v>186</v>
      </c>
      <c r="F30" s="4" t="s">
        <v>17</v>
      </c>
      <c r="G30" s="29">
        <v>0</v>
      </c>
      <c r="I30" s="1" t="s">
        <v>88</v>
      </c>
      <c r="J30" s="1" t="s">
        <v>89</v>
      </c>
      <c r="N30" s="5" t="s">
        <v>90</v>
      </c>
      <c r="O30" s="6" t="e">
        <f>ROUND(IF((O29*O28)&lt;0,0,(O29*O28)),2)</f>
        <v>#DIV/0!</v>
      </c>
    </row>
    <row r="31" spans="1:15" ht="10.5" customHeight="1">
      <c r="A31" s="1" t="s">
        <v>94</v>
      </c>
      <c r="B31" s="1" t="s">
        <v>95</v>
      </c>
      <c r="E31" s="4" t="s">
        <v>170</v>
      </c>
      <c r="F31" s="4" t="s">
        <v>17</v>
      </c>
      <c r="G31" s="29">
        <v>0</v>
      </c>
      <c r="I31" s="1" t="s">
        <v>5</v>
      </c>
      <c r="J31" s="1" t="s">
        <v>93</v>
      </c>
      <c r="N31" s="24" t="s">
        <v>74</v>
      </c>
      <c r="O31" s="30">
        <v>0</v>
      </c>
    </row>
    <row r="32" spans="1:15" ht="10.5" customHeight="1">
      <c r="A32" s="1" t="s">
        <v>99</v>
      </c>
      <c r="B32" s="1" t="s">
        <v>100</v>
      </c>
      <c r="E32" s="4" t="s">
        <v>171</v>
      </c>
      <c r="F32" s="4" t="s">
        <v>17</v>
      </c>
      <c r="G32" s="29">
        <v>0</v>
      </c>
      <c r="I32" s="1" t="s">
        <v>96</v>
      </c>
      <c r="J32" s="1" t="s">
        <v>97</v>
      </c>
      <c r="N32" s="5" t="s">
        <v>98</v>
      </c>
      <c r="O32" s="8">
        <f>G15*O31</f>
        <v>0</v>
      </c>
    </row>
    <row r="33" spans="1:15" ht="10.5" customHeight="1">
      <c r="A33" s="1" t="s">
        <v>103</v>
      </c>
      <c r="B33" s="1" t="s">
        <v>104</v>
      </c>
      <c r="E33" s="4" t="s">
        <v>105</v>
      </c>
      <c r="F33" s="4"/>
      <c r="G33" s="3">
        <f>G29-SUM(G30:G32)</f>
        <v>0</v>
      </c>
      <c r="I33" s="1" t="s">
        <v>101</v>
      </c>
      <c r="J33" s="1" t="s">
        <v>102</v>
      </c>
      <c r="N33" s="5" t="s">
        <v>158</v>
      </c>
      <c r="O33" s="7" t="e">
        <f>ROUND(O17/O32,8)</f>
        <v>#DIV/0!</v>
      </c>
    </row>
    <row r="34" spans="1:15" ht="10.5" customHeight="1">
      <c r="A34" s="1" t="s">
        <v>109</v>
      </c>
      <c r="B34" s="1" t="s">
        <v>75</v>
      </c>
      <c r="E34" s="4" t="s">
        <v>173</v>
      </c>
      <c r="F34" s="4" t="s">
        <v>17</v>
      </c>
      <c r="G34" s="3">
        <f>G26</f>
        <v>0</v>
      </c>
      <c r="I34" s="1" t="s">
        <v>106</v>
      </c>
      <c r="J34" s="1" t="s">
        <v>107</v>
      </c>
      <c r="N34" s="5" t="s">
        <v>108</v>
      </c>
      <c r="O34" s="6">
        <f>O32-O21</f>
        <v>0</v>
      </c>
    </row>
    <row r="35" spans="1:15" ht="10.5" customHeight="1">
      <c r="A35" s="1" t="s">
        <v>113</v>
      </c>
      <c r="B35" s="1" t="s">
        <v>187</v>
      </c>
      <c r="D35" s="36" t="s">
        <v>174</v>
      </c>
      <c r="E35" s="36"/>
      <c r="F35" s="4" t="s">
        <v>15</v>
      </c>
      <c r="G35" s="29">
        <v>0</v>
      </c>
      <c r="I35" s="1" t="s">
        <v>110</v>
      </c>
      <c r="J35" s="1" t="s">
        <v>111</v>
      </c>
      <c r="N35" s="5" t="s">
        <v>112</v>
      </c>
      <c r="O35" s="6" t="e">
        <f>ROUND(O33*O34,2)</f>
        <v>#DIV/0!</v>
      </c>
    </row>
    <row r="36" spans="1:15" ht="10.5" customHeight="1">
      <c r="A36" s="1" t="s">
        <v>115</v>
      </c>
      <c r="B36" s="1" t="s">
        <v>116</v>
      </c>
      <c r="E36" s="4" t="s">
        <v>117</v>
      </c>
      <c r="F36" s="4" t="s">
        <v>27</v>
      </c>
      <c r="G36" s="3">
        <f>IF((G33-G34+G35)&lt;0,0,(G33-G34+G35))</f>
        <v>0</v>
      </c>
      <c r="I36" s="1" t="s">
        <v>9</v>
      </c>
      <c r="J36" s="1" t="s">
        <v>114</v>
      </c>
      <c r="N36" s="24" t="s">
        <v>74</v>
      </c>
      <c r="O36" s="30">
        <v>0</v>
      </c>
    </row>
    <row r="37" spans="5:15" ht="10.5" customHeight="1">
      <c r="E37" s="4"/>
      <c r="F37" s="4"/>
      <c r="G37" s="12"/>
      <c r="I37" s="1" t="s">
        <v>118</v>
      </c>
      <c r="J37" s="1" t="s">
        <v>119</v>
      </c>
      <c r="N37" s="5" t="s">
        <v>120</v>
      </c>
      <c r="O37" s="6">
        <f>G15*O36</f>
        <v>0</v>
      </c>
    </row>
    <row r="38" spans="2:15" ht="10.5" customHeight="1">
      <c r="B38" s="20" t="s">
        <v>198</v>
      </c>
      <c r="E38" s="4"/>
      <c r="F38" s="4"/>
      <c r="I38" s="1" t="s">
        <v>121</v>
      </c>
      <c r="J38" s="1" t="s">
        <v>122</v>
      </c>
      <c r="N38" s="5" t="s">
        <v>160</v>
      </c>
      <c r="O38" s="7" t="e">
        <f>ROUND(O18/O37,8)</f>
        <v>#DIV/0!</v>
      </c>
    </row>
    <row r="39" spans="1:15" ht="10.5" customHeight="1">
      <c r="A39" s="1" t="s">
        <v>126</v>
      </c>
      <c r="B39" s="1" t="s">
        <v>175</v>
      </c>
      <c r="E39" s="4" t="s">
        <v>176</v>
      </c>
      <c r="F39" s="4" t="s">
        <v>15</v>
      </c>
      <c r="G39" s="29">
        <v>0</v>
      </c>
      <c r="I39" s="1" t="s">
        <v>123</v>
      </c>
      <c r="J39" s="1" t="s">
        <v>124</v>
      </c>
      <c r="N39" s="5" t="s">
        <v>125</v>
      </c>
      <c r="O39" s="6">
        <f>O37-O21</f>
        <v>0</v>
      </c>
    </row>
    <row r="40" spans="1:15" ht="10.5" customHeight="1">
      <c r="A40" s="1" t="s">
        <v>130</v>
      </c>
      <c r="B40" s="1" t="s">
        <v>132</v>
      </c>
      <c r="E40" s="4" t="s">
        <v>186</v>
      </c>
      <c r="F40" s="4" t="s">
        <v>17</v>
      </c>
      <c r="G40" s="29">
        <v>0</v>
      </c>
      <c r="I40" s="1" t="s">
        <v>127</v>
      </c>
      <c r="J40" s="1" t="s">
        <v>128</v>
      </c>
      <c r="N40" s="5" t="s">
        <v>129</v>
      </c>
      <c r="O40" s="6" t="e">
        <f>ROUND(O38*O39,2)</f>
        <v>#DIV/0!</v>
      </c>
    </row>
    <row r="41" spans="1:7" ht="10.5" customHeight="1">
      <c r="A41" s="1" t="s">
        <v>131</v>
      </c>
      <c r="B41" s="1" t="s">
        <v>50</v>
      </c>
      <c r="E41" s="4" t="s">
        <v>177</v>
      </c>
      <c r="F41" s="4" t="s">
        <v>17</v>
      </c>
      <c r="G41" s="29">
        <v>0</v>
      </c>
    </row>
    <row r="42" spans="1:10" ht="10.5" customHeight="1">
      <c r="A42" s="1" t="s">
        <v>133</v>
      </c>
      <c r="B42" s="1" t="s">
        <v>136</v>
      </c>
      <c r="E42" s="4" t="s">
        <v>178</v>
      </c>
      <c r="F42" s="4" t="s">
        <v>17</v>
      </c>
      <c r="G42" s="29">
        <v>0</v>
      </c>
      <c r="J42" s="20" t="s">
        <v>211</v>
      </c>
    </row>
    <row r="43" spans="1:15" ht="10.5" customHeight="1">
      <c r="A43" s="1" t="s">
        <v>135</v>
      </c>
      <c r="B43" s="1" t="s">
        <v>139</v>
      </c>
      <c r="E43" s="4" t="s">
        <v>185</v>
      </c>
      <c r="F43" s="4" t="s">
        <v>17</v>
      </c>
      <c r="G43" s="29">
        <v>0</v>
      </c>
      <c r="I43" s="1" t="s">
        <v>134</v>
      </c>
      <c r="J43" s="1" t="s">
        <v>205</v>
      </c>
      <c r="N43" s="26" t="s">
        <v>163</v>
      </c>
      <c r="O43" s="6" t="e">
        <f>IF((O30+O35+O40)&lt;O30,O30,(O30+O35+O40))</f>
        <v>#DIV/0!</v>
      </c>
    </row>
    <row r="44" spans="1:15" ht="10.5" customHeight="1">
      <c r="A44" s="1" t="s">
        <v>138</v>
      </c>
      <c r="B44" s="1" t="s">
        <v>142</v>
      </c>
      <c r="E44" s="4" t="s">
        <v>179</v>
      </c>
      <c r="F44" s="4" t="s">
        <v>17</v>
      </c>
      <c r="G44" s="3">
        <f>SUM(G39:G39)-SUM(G40:G43)</f>
        <v>0</v>
      </c>
      <c r="I44" s="1" t="s">
        <v>137</v>
      </c>
      <c r="J44" s="1" t="s">
        <v>164</v>
      </c>
      <c r="K44" s="20"/>
      <c r="L44" s="20"/>
      <c r="M44" s="20"/>
      <c r="N44" s="15"/>
      <c r="O44" s="6">
        <v>0</v>
      </c>
    </row>
    <row r="45" spans="1:15" ht="10.5" customHeight="1">
      <c r="A45" s="1" t="s">
        <v>141</v>
      </c>
      <c r="B45" s="1" t="s">
        <v>86</v>
      </c>
      <c r="E45" s="4" t="s">
        <v>180</v>
      </c>
      <c r="F45" s="4" t="s">
        <v>15</v>
      </c>
      <c r="G45" s="29">
        <v>0</v>
      </c>
      <c r="I45" s="1" t="s">
        <v>140</v>
      </c>
      <c r="J45" s="1" t="s">
        <v>203</v>
      </c>
      <c r="O45" s="6" t="e">
        <f>ROUND((O43*-0.0077345003),2)</f>
        <v>#DIV/0!</v>
      </c>
    </row>
    <row r="46" spans="1:15" ht="10.5" customHeight="1">
      <c r="A46" s="1" t="s">
        <v>144</v>
      </c>
      <c r="B46" s="1" t="s">
        <v>146</v>
      </c>
      <c r="E46" s="4" t="s">
        <v>147</v>
      </c>
      <c r="F46" s="4" t="s">
        <v>15</v>
      </c>
      <c r="G46" s="29">
        <v>0</v>
      </c>
      <c r="I46" s="1" t="s">
        <v>143</v>
      </c>
      <c r="J46" s="1" t="s">
        <v>201</v>
      </c>
      <c r="O46" s="30">
        <v>0</v>
      </c>
    </row>
    <row r="47" spans="1:15" ht="10.5" customHeight="1">
      <c r="A47" s="1" t="s">
        <v>145</v>
      </c>
      <c r="B47" s="1" t="s">
        <v>181</v>
      </c>
      <c r="D47" s="37" t="s">
        <v>183</v>
      </c>
      <c r="E47" s="37"/>
      <c r="F47" s="4" t="s">
        <v>17</v>
      </c>
      <c r="G47" s="29">
        <v>0</v>
      </c>
      <c r="I47" s="1" t="s">
        <v>168</v>
      </c>
      <c r="J47" s="1" t="s">
        <v>202</v>
      </c>
      <c r="O47" s="30">
        <v>0</v>
      </c>
    </row>
    <row r="48" spans="1:15" ht="10.5" customHeight="1">
      <c r="A48" s="1" t="s">
        <v>148</v>
      </c>
      <c r="B48" s="1" t="s">
        <v>182</v>
      </c>
      <c r="D48" s="31" t="s">
        <v>184</v>
      </c>
      <c r="E48" s="31"/>
      <c r="F48" s="4" t="s">
        <v>17</v>
      </c>
      <c r="G48" s="29">
        <v>0</v>
      </c>
      <c r="I48" s="1" t="s">
        <v>169</v>
      </c>
      <c r="J48" s="1" t="s">
        <v>206</v>
      </c>
      <c r="O48" s="6" t="e">
        <f>ROUND((O43+O44+O45+O46+O47),0)</f>
        <v>#DIV/0!</v>
      </c>
    </row>
    <row r="49" spans="1:7" ht="10.5" customHeight="1">
      <c r="A49" s="1" t="s">
        <v>149</v>
      </c>
      <c r="B49" s="1" t="s">
        <v>150</v>
      </c>
      <c r="E49" s="4" t="s">
        <v>117</v>
      </c>
      <c r="F49" s="4" t="s">
        <v>27</v>
      </c>
      <c r="G49" s="3">
        <f>IF(SUM(G45:G46)-SUM(G44+G47+G48)&lt;0,0,SUM(G45:G46)-SUM(G44+G47+G48))</f>
        <v>0</v>
      </c>
    </row>
    <row r="50" ht="10.5" customHeight="1"/>
  </sheetData>
  <sheetProtection sheet="1" objects="1" scenarios="1"/>
  <mergeCells count="7">
    <mergeCell ref="D48:E48"/>
    <mergeCell ref="I2:J4"/>
    <mergeCell ref="B3:G3"/>
    <mergeCell ref="B1:G1"/>
    <mergeCell ref="B2:G2"/>
    <mergeCell ref="D35:E35"/>
    <mergeCell ref="D47:E47"/>
  </mergeCells>
  <printOptions horizontalCentered="1" verticalCentered="1"/>
  <pageMargins left="0" right="0" top="0.25" bottom="0" header="0" footer="0"/>
  <pageSetup horizontalDpi="600" verticalDpi="600" orientation="landscape" r:id="rId1"/>
  <headerFooter alignWithMargins="0">
    <oddHeader>&amp;R&amp;8www.dpi.state.wi.us/dfm/sfms/xls/eqaid04.xls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Aid Calculation Worksheet</dc:title>
  <dc:subject>General Aid Calculation Worksheet</dc:subject>
  <dc:creator>School Finance Consultant</dc:creator>
  <cp:keywords>aid,equalization aid,general aid,worksheets</cp:keywords>
  <dc:description/>
  <cp:lastModifiedBy>Donna J. Carlson</cp:lastModifiedBy>
  <cp:lastPrinted>2004-10-15T16:19:58Z</cp:lastPrinted>
  <dcterms:created xsi:type="dcterms:W3CDTF">1998-12-14T19:23:07Z</dcterms:created>
  <dcterms:modified xsi:type="dcterms:W3CDTF">2005-12-08T20:21:04Z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-1522091538</vt:i4>
  </property>
  <property fmtid="{D5CDD505-2E9C-101B-9397-08002B2CF9AE}" pid="3" name="_EmailSubject">
    <vt:lpwstr>2005-06 Equalization Aid Worksheet.xls</vt:lpwstr>
  </property>
  <property fmtid="{D5CDD505-2E9C-101B-9397-08002B2CF9AE}" pid="4" name="_AuthorEmail">
    <vt:lpwstr>Ronald.Andrews@dpi.state.wi.us</vt:lpwstr>
  </property>
  <property fmtid="{D5CDD505-2E9C-101B-9397-08002B2CF9AE}" pid="5" name="_AuthorEmailDisplayName">
    <vt:lpwstr>Andrews, Ronald   DPI</vt:lpwstr>
  </property>
  <property fmtid="{D5CDD505-2E9C-101B-9397-08002B2CF9AE}" pid="6" name="_PreviousAdHocReviewCycleID">
    <vt:i4>-1475699034</vt:i4>
  </property>
  <property fmtid="{D5CDD505-2E9C-101B-9397-08002B2CF9AE}" pid="7" name="_ReviewingToolsShownOnce">
    <vt:lpwstr/>
  </property>
</Properties>
</file>