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Aidruns\AIDS1920\OCT15\Executable\"/>
    </mc:Choice>
  </mc:AlternateContent>
  <bookViews>
    <workbookView xWindow="0" yWindow="1545" windowWidth="15480" windowHeight="10230" tabRatio="793"/>
  </bookViews>
  <sheets>
    <sheet name="2019-20 OCT 15 CERTIFICATION" sheetId="9" r:id="rId1"/>
  </sheets>
  <definedNames>
    <definedName name="_xlnm.Print_Area" localSheetId="0">'2019-20 OCT 15 CERTIFICATION'!$A$1:$O$118</definedName>
  </definedNames>
  <calcPr calcId="162913"/>
</workbook>
</file>

<file path=xl/calcChain.xml><?xml version="1.0" encoding="utf-8"?>
<calcChain xmlns="http://schemas.openxmlformats.org/spreadsheetml/2006/main">
  <c r="G97" i="9" l="1"/>
  <c r="G84" i="9"/>
  <c r="G107" i="9" l="1"/>
  <c r="G108" i="9" s="1"/>
  <c r="N75" i="9"/>
  <c r="N52" i="9"/>
  <c r="O10" i="9"/>
  <c r="O7" i="9"/>
  <c r="G43" i="9"/>
  <c r="G47" i="9" s="1"/>
  <c r="G52" i="9" s="1"/>
  <c r="G36" i="9"/>
  <c r="G29" i="9"/>
  <c r="G37" i="9" s="1"/>
  <c r="G9" i="9"/>
  <c r="G10" i="9" s="1"/>
  <c r="G17" i="9" s="1"/>
  <c r="O106" i="9"/>
  <c r="N105" i="9"/>
  <c r="N92" i="9"/>
  <c r="O51" i="9"/>
  <c r="G78" i="9" l="1"/>
  <c r="M18" i="9"/>
  <c r="G92" i="9"/>
  <c r="O27" i="9"/>
  <c r="O29" i="9" s="1"/>
  <c r="O22" i="9"/>
  <c r="O24" i="9" s="1"/>
  <c r="O8" i="9"/>
  <c r="G74" i="9"/>
  <c r="G76" i="9" s="1"/>
  <c r="O32" i="9"/>
  <c r="O34" i="9" s="1"/>
  <c r="O11" i="9"/>
  <c r="G39" i="9"/>
  <c r="G77" i="9" s="1"/>
  <c r="G80" i="9" l="1"/>
  <c r="G81" i="9" s="1"/>
  <c r="G82" i="9" s="1"/>
  <c r="G85" i="9" s="1"/>
  <c r="G86" i="9" s="1"/>
  <c r="O73" i="9" s="1"/>
  <c r="G55" i="9"/>
  <c r="G59" i="9" s="1"/>
  <c r="O9" i="9" l="1"/>
  <c r="O23" i="9" s="1"/>
  <c r="O25" i="9" s="1"/>
  <c r="O6" i="9"/>
  <c r="O75" i="9"/>
  <c r="O77" i="9"/>
  <c r="O12" i="9" l="1"/>
  <c r="O28" i="9" s="1"/>
  <c r="O30" i="9" s="1"/>
  <c r="O13" i="9" l="1"/>
  <c r="O33" i="9" s="1"/>
  <c r="O35" i="9" s="1"/>
  <c r="O38" i="9" s="1"/>
  <c r="O45" i="9" s="1"/>
  <c r="G91" i="9" l="1"/>
  <c r="G93" i="9" s="1"/>
  <c r="G95" i="9" s="1"/>
  <c r="G98" i="9" s="1"/>
  <c r="G109" i="9"/>
  <c r="O41" i="9"/>
  <c r="G99" i="9" l="1"/>
  <c r="O90" i="9" s="1"/>
  <c r="G110" i="9"/>
  <c r="G111" i="9" s="1"/>
  <c r="G112" i="9" s="1"/>
  <c r="G115" i="9" s="1"/>
  <c r="O103" i="9" s="1"/>
  <c r="O105" i="9" l="1"/>
  <c r="O107" i="9"/>
  <c r="O94" i="9"/>
  <c r="O92" i="9"/>
  <c r="O50" i="9"/>
  <c r="O54" i="9" s="1"/>
  <c r="O56" i="9" s="1"/>
  <c r="O52" i="9" l="1"/>
</calcChain>
</file>

<file path=xl/comments1.xml><?xml version="1.0" encoding="utf-8"?>
<comments xmlns="http://schemas.openxmlformats.org/spreadsheetml/2006/main">
  <authors>
    <author>Karen Kucharz</author>
  </authors>
  <commentList>
    <comment ref="O43" authorId="0" shapeId="0">
      <text>
        <r>
          <rPr>
            <b/>
            <sz val="8"/>
            <color indexed="81"/>
            <rFont val="Tahoma"/>
            <family val="2"/>
          </rPr>
          <t xml:space="preserve">This amount is netted against the Equalization Aid payment, so it has been moved to this section from Line I4 below.)
</t>
        </r>
        <r>
          <rPr>
            <sz val="9"/>
            <color indexed="81"/>
            <rFont val="Tahoma"/>
            <family val="2"/>
          </rPr>
          <t xml:space="preserve">
</t>
        </r>
      </text>
    </comment>
  </commentList>
</comments>
</file>

<file path=xl/sharedStrings.xml><?xml version="1.0" encoding="utf-8"?>
<sst xmlns="http://schemas.openxmlformats.org/spreadsheetml/2006/main" count="372" uniqueCount="324">
  <si>
    <t>K-12</t>
  </si>
  <si>
    <t>UHS</t>
  </si>
  <si>
    <t>K-8</t>
  </si>
  <si>
    <t>G1</t>
  </si>
  <si>
    <t>PRIMARY</t>
  </si>
  <si>
    <t>G6</t>
  </si>
  <si>
    <t>SECONDARY</t>
  </si>
  <si>
    <t>G11</t>
  </si>
  <si>
    <t>TERTIARY</t>
  </si>
  <si>
    <t>A1</t>
  </si>
  <si>
    <t>E1</t>
  </si>
  <si>
    <t xml:space="preserve">NET COST: GEN FND + DEBT SRV </t>
  </si>
  <si>
    <t>(C8 + D11)</t>
  </si>
  <si>
    <t>(+)</t>
  </si>
  <si>
    <t>E2</t>
  </si>
  <si>
    <t>(-)</t>
  </si>
  <si>
    <t>A2</t>
  </si>
  <si>
    <t>E3</t>
  </si>
  <si>
    <t>A3</t>
  </si>
  <si>
    <t>TOTAL (A1 + A2)</t>
  </si>
  <si>
    <t xml:space="preserve"> </t>
  </si>
  <si>
    <t>(=)</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</si>
  <si>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</si>
  <si>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</si>
  <si>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</si>
  <si>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</si>
  <si>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</si>
  <si>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</si>
  <si>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</si>
  <si>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</si>
  <si>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</si>
  <si>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</si>
  <si>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</si>
  <si>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</si>
  <si>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</si>
  <si>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</si>
  <si>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</si>
  <si>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</si>
  <si>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</si>
  <si>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</si>
  <si>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</si>
  <si>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</si>
  <si>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</si>
  <si>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</si>
  <si>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</si>
  <si>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NON-DEDUCTIBLE IMPACT AID</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</si>
  <si>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</si>
  <si>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</si>
  <si>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</si>
  <si>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</si>
  <si>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</si>
  <si>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</si>
  <si>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</si>
  <si>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</si>
  <si>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</si>
  <si>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</si>
  <si>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</si>
  <si>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</si>
  <si>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</si>
  <si>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</si>
  <si>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</si>
  <si>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</si>
  <si>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</si>
  <si>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</si>
  <si>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</si>
  <si>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</si>
  <si>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</si>
  <si>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</si>
  <si>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</si>
  <si>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</si>
  <si>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</si>
  <si>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</si>
  <si>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</si>
  <si>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</si>
  <si>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</si>
  <si>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</si>
  <si>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</si>
  <si>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</si>
  <si>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</si>
  <si>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</si>
  <si>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EST SECONDARY GUARANTEED VALUE PER MEMB</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</si>
  <si>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</si>
  <si>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</si>
  <si>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</si>
  <si>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</si>
  <si>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</si>
  <si>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</si>
  <si>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</si>
  <si>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</si>
  <si>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</si>
  <si>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</si>
  <si>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</si>
  <si>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</si>
  <si>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</si>
  <si>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</si>
  <si>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</si>
  <si>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</si>
  <si>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</si>
  <si>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</si>
  <si>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</si>
  <si>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</si>
  <si>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EST TERTIARY GUARANTEED VALUE PER MEMBER</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</si>
  <si>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</si>
  <si>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</si>
  <si>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</si>
  <si>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</si>
  <si>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</si>
  <si>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</si>
  <si>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</si>
  <si>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</si>
  <si>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</si>
  <si>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</si>
  <si>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</si>
  <si>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</si>
  <si>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</si>
  <si>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</si>
  <si>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</si>
  <si>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</si>
  <si>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</si>
  <si>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</si>
  <si>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</si>
  <si>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</si>
  <si>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</si>
  <si>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</si>
  <si>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</si>
  <si>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</si>
  <si>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</si>
  <si>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</si>
  <si>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</si>
  <si>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</si>
  <si>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</si>
  <si>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</si>
  <si>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</si>
  <si>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</si>
  <si>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</si>
  <si>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</si>
  <si>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</si>
  <si>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</si>
  <si>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</si>
  <si>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</si>
  <si>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</si>
  <si>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</si>
  <si>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</si>
  <si>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</si>
  <si>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</si>
  <si>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</si>
  <si>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</si>
  <si>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</si>
  <si>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</si>
  <si>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</si>
  <si>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</si>
  <si>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</si>
  <si>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</si>
  <si>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</si>
  <si>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</si>
  <si>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</si>
  <si>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</si>
  <si>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</si>
  <si>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</si>
  <si>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</si>
  <si>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</si>
  <si>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</si>
  <si>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</si>
  <si>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</si>
  <si>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</si>
  <si>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</si>
  <si>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</si>
  <si>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</si>
  <si>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</si>
  <si>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</si>
  <si>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</si>
  <si>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 xml:space="preserve">PRIOR YR DATA ERROR ADJ </t>
  </si>
  <si>
    <t>COSTS OF LAWSUIT</t>
  </si>
  <si>
    <t>10R 210+10R 691</t>
  </si>
  <si>
    <t>GENERAL STATE AID (incl Hi Pov Aid)</t>
  </si>
  <si>
    <t>Enter District Data in Shaded Fields Only</t>
  </si>
  <si>
    <t>E5A</t>
  </si>
  <si>
    <t>SHARED COST PER MEMBER</t>
  </si>
  <si>
    <t>PRIMARY REQUIRED RATE (8 DECIMALS)</t>
  </si>
  <si>
    <t>MILWAUKEE CHARTER PROGRAM, EQ</t>
  </si>
  <si>
    <t xml:space="preserve">  Note: Go to SECTION I COMPUTATION area on page two (below)</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</si>
  <si>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</si>
  <si>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</si>
  <si>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</si>
  <si>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</si>
  <si>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</si>
  <si>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</si>
  <si>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</si>
  <si>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</si>
  <si>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</si>
  <si>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</si>
  <si>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</si>
  <si>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NOTE: Each of the subsets below (Inter, Intra, and Spec Adj) feed into Lines 1-3 of Section I on page one.</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</si>
  <si>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</si>
  <si>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</si>
  <si>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</si>
  <si>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</si>
  <si>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</si>
  <si>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</si>
  <si>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</si>
  <si>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</si>
  <si>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</si>
  <si>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</si>
  <si>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</si>
  <si>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</si>
  <si>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</si>
  <si>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</si>
  <si>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</si>
  <si>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</si>
  <si>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</si>
  <si>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</si>
  <si>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</si>
  <si>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</si>
  <si>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</si>
  <si>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</si>
  <si>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</si>
  <si>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</si>
  <si>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</si>
  <si>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</si>
  <si>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</si>
  <si>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</si>
  <si>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</si>
  <si>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</si>
  <si>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</si>
  <si>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</si>
  <si>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</si>
  <si>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</si>
  <si>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 xml:space="preserve">LINE I1-INTER x </t>
  </si>
  <si>
    <t>MLWK CHARTER PGM - INTER</t>
  </si>
  <si>
    <t xml:space="preserve">LINE I1-INTRA x </t>
  </si>
  <si>
    <t xml:space="preserve">MLWK CHTR PGM - SPEC ADJ </t>
  </si>
  <si>
    <t xml:space="preserve">LINE I1-SPEC ADJ x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</si>
  <si>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</si>
  <si>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</si>
  <si>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</si>
  <si>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</si>
  <si>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</si>
  <si>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</si>
  <si>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</si>
  <si>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IMPACT AID NON-DED NEG AID HOLD HARMLESS</t>
  </si>
  <si>
    <t>E5</t>
  </si>
  <si>
    <t>TOTAL SHARED COST FOR EQUALIZATION AID</t>
  </si>
  <si>
    <t>General Aid Worksheets | School Financial Services</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</si>
  <si>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</si>
  <si>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</si>
  <si>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</si>
  <si>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</si>
  <si>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</si>
  <si>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</si>
  <si>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</si>
  <si>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NET COST PER MEMBER (7/3)</t>
  </si>
  <si>
    <t>INTRA-DISTRICT AID ELIGIBILITY SO FAR IN THE AID RUN (3 x 4)</t>
  </si>
  <si>
    <t>SPECIAL ADJUSTMENT COMPUTATION (NEW INFORMATION NOT FOUND ON PAGE 1)</t>
  </si>
  <si>
    <t>GUARANTEES FOR JULY 1 ESTIMATE</t>
  </si>
  <si>
    <t>H2A</t>
  </si>
  <si>
    <t>H4A</t>
  </si>
  <si>
    <t>H4B</t>
  </si>
  <si>
    <t>PARENTAL CHOICE , EQ (MILWAUKEE ONLY)</t>
  </si>
  <si>
    <t xml:space="preserve">  (SUM LINES H1 THRU H5)</t>
  </si>
  <si>
    <r>
      <rPr>
        <b/>
        <i/>
        <u/>
        <sz val="8"/>
        <color theme="1"/>
        <rFont val="Arial"/>
        <family val="2"/>
      </rPr>
      <t>14-15</t>
    </r>
    <r>
      <rPr>
        <sz val="8"/>
        <color theme="1"/>
        <rFont val="Arial"/>
        <family val="2"/>
      </rPr>
      <t xml:space="preserve"> FINAL INTER AID ELIGIBILITY (PER 121.85(6)(AS), THE BASE IS 14-15)</t>
    </r>
  </si>
  <si>
    <r>
      <rPr>
        <b/>
        <i/>
        <u/>
        <sz val="8"/>
        <color theme="1"/>
        <rFont val="Arial"/>
        <family val="2"/>
      </rPr>
      <t>14-15</t>
    </r>
    <r>
      <rPr>
        <sz val="8"/>
        <color theme="1"/>
        <rFont val="Arial"/>
        <family val="2"/>
      </rPr>
      <t xml:space="preserve"> FINAL INTRA AID ELIGIBILITY (PER 121.85(6)(AS), THE BASE IS 14-15)</t>
    </r>
  </si>
  <si>
    <t>A6B</t>
  </si>
  <si>
    <t>A6C</t>
  </si>
  <si>
    <t>A6D</t>
  </si>
  <si>
    <t>STATEWIDE CHOICE PUPILS STARTING IN FALL 15 &amp; AFTER</t>
  </si>
  <si>
    <t>SPECIAL NEEDS SCHOLARSHIP PROGRAM STUDENTS NEW IN 2017-18</t>
  </si>
  <si>
    <t>TRANSPORT OF INDIGENT PUPILS AND/OR OTHER</t>
  </si>
  <si>
    <t>A6E</t>
  </si>
  <si>
    <t>AID MEMBERSHIP (A4 + A5 + A6A + A6B + A6C + A6D + A6E)</t>
  </si>
  <si>
    <t>PART A:  2018-19 EQUALIZATION AID MEMBERSHIP</t>
  </si>
  <si>
    <t>3rd FRI SEPT 18 MEMBERSHIP*(including Youth Challenge)</t>
  </si>
  <si>
    <t>2rd FRI JAN 19 MEMBERSHIP* (including Youth Challenge)</t>
  </si>
  <si>
    <t>SUMMER 18 FTE EQUIVALENT*</t>
  </si>
  <si>
    <t>2018 TIF-OUT SCH AID VALUE + EXEMPT COMPUTER VALUE</t>
  </si>
  <si>
    <t xml:space="preserve">  (Values Received May, 2019, With Reorg Adjusts, include May, 2017 Computer Value)</t>
  </si>
  <si>
    <t xml:space="preserve">18-19 OCT-TO-FINAL EQUAL + CHOICE/CHARTER ADJ </t>
  </si>
  <si>
    <t>18-19 OCT-TO-FINAL CHOICE/CHARTER DEDUCT ADJ (was previously Line I4)</t>
  </si>
  <si>
    <t>18-19 OCT-TO-FINAL SPEC ADJ/220 AID ADJ</t>
  </si>
  <si>
    <r>
      <rPr>
        <b/>
        <i/>
        <u/>
        <sz val="8"/>
        <color theme="1"/>
        <rFont val="Arial"/>
        <family val="2"/>
      </rPr>
      <t>14-15</t>
    </r>
    <r>
      <rPr>
        <sz val="8"/>
        <color theme="1"/>
        <rFont val="Arial"/>
        <family val="2"/>
      </rPr>
      <t xml:space="preserve"> FINAL INTER AID ELIGIBILITY * 37.5% (HOLD HARMLESS)</t>
    </r>
  </si>
  <si>
    <t>NON-RESIDENT INTEGRATION AID PAYMENT (FROM 18-19 OCT 15)</t>
  </si>
  <si>
    <t>INTER-DISTRICT AID ELIGIBILITY SO FAR IN THE 19-20 AID RUN (8 X 2)</t>
  </si>
  <si>
    <t>19-20 EXTRA NEEDED TO GET TO HOLD HARMLESS AMOUNT (IF &lt; 0,0)</t>
  </si>
  <si>
    <r>
      <rPr>
        <b/>
        <i/>
        <u/>
        <sz val="8"/>
        <color theme="1"/>
        <rFont val="Arial"/>
        <family val="2"/>
      </rPr>
      <t>14-15</t>
    </r>
    <r>
      <rPr>
        <sz val="8"/>
        <color theme="1"/>
        <rFont val="Arial"/>
        <family val="2"/>
      </rPr>
      <t xml:space="preserve"> FINAL INTRA AID ELIGIBILITY * 37.5% (HOLD HARMLESS)</t>
    </r>
  </si>
  <si>
    <t>19-20 EXTRA NEEDED TO GET TO HOLD HARMLESS AMOUNT (IF&lt;0,0)</t>
  </si>
  <si>
    <t>EQUALIZATION AID ELIGIBILITY (LINE H1) FROM 18-19 FINAL AID</t>
  </si>
  <si>
    <t>SPEC ADJ+INTER+INTRA ELIGIBILITY (LINE I1) FROM 18-19 FINAL AID</t>
  </si>
  <si>
    <t>2018-19 REV LIMIT PENALTY [ENTER AS + VALUE]</t>
  </si>
  <si>
    <t>AMOUNT FROM 18-19 FINAL X 85% (NEEDED IN 19-20 RUN)</t>
  </si>
  <si>
    <t>EQUALIZATION AID ELIGIBILITY (LINE H1) FROM 19-20 AID RUN</t>
  </si>
  <si>
    <t>INTER + INTRA ELIGIBILITY (FROM 19-20 AID RUN)</t>
  </si>
  <si>
    <t>TOTAL AMOUNT SO FAR IN THE 19-20 AID RUN (6+7)</t>
  </si>
  <si>
    <t>19-20 AID RUN SPEC ADJ AID ELIGIBILITY COMPUTED (5 - 8)(IF&lt;0,0)</t>
  </si>
  <si>
    <t>19-20 ADDITIONAL SPECIAL ADJ FOR CONSOLIDATED DISTS (121.105(3))</t>
  </si>
  <si>
    <t>19-20 TOTAL SPECIAL ADJUSTMENT AID</t>
  </si>
  <si>
    <t xml:space="preserve">NOTE: for Prior Year (18-19) Adjustments see the Excel file "Final General Aid Adjustments Worksheet " under the section "2018-2019 Final General Aid Eligibility Worksheet" at the following DPI website:  </t>
  </si>
  <si>
    <t>19-20 INTER-DISTRICT AID ELIGIBILITY (FROM LINE 13 AT LEFT)</t>
  </si>
  <si>
    <t>18-19 OCT/FINAL INTER-DISTRICT AID ADJ</t>
  </si>
  <si>
    <t>19-20 INTRA-DISTRICT AID ELIGIBILITY (LINE 9 AT LEFT)</t>
  </si>
  <si>
    <t>18-19 OCT/FINAL INTRA-DISTRICT AID ADJ</t>
  </si>
  <si>
    <t>19-20 SPECIAL ADJUSTMENT AID ELIGIBILITY</t>
  </si>
  <si>
    <t>18-19 OCT/FINAL SPEC ADJ AID ADJ</t>
  </si>
  <si>
    <t>INDEPENDENT CHARTER SCHOOLS (ICS) NEW AUTHORIZERS STUDENTS</t>
  </si>
  <si>
    <t>PROP TAX + EXEMPT AIDS FROM DOR</t>
  </si>
  <si>
    <t>2019-20 GENERAL AID WORKSHEET - OCTOBER 15 CERTIFICATION</t>
  </si>
  <si>
    <t>PART B: 2018-19 GEN FUND DEDUCTIBLE RECEIPTS - 1506-AC</t>
  </si>
  <si>
    <t>PART C: 2018-19 NET COST OF GENERAL FUND - 1506-AC</t>
  </si>
  <si>
    <t>PART D: 2018-19 NET COST OF DEBT SERVICE FUND - 1506-AC</t>
  </si>
  <si>
    <t>PART E: 2018-19 SHARED COST - 1506-AC</t>
  </si>
  <si>
    <t>PART G: 2019-20 OCTOBER 15 CERTIFICATION - EQUALIZATION AID BY TIER</t>
  </si>
  <si>
    <t>PART H: 2019-20 OCTOBER 15 CERTIFICATION - EQUALIZATION AID</t>
  </si>
  <si>
    <t>PART I: 2019-20 OCTOBER 15 CERTIFICATION - SPECIAL ADJUSTMENT AID AND TOTAL GENERAL AID</t>
  </si>
  <si>
    <t>19-20 OCTOBER 15 CERTIFICATION - EQUALIZATION AID  (NOT&lt;ZERO)</t>
  </si>
  <si>
    <t>19-20 OCTOBER 15 CERTIFICATION - EQUAL AID SUBTOTAL (ROUND)*</t>
  </si>
  <si>
    <t>19-20 OCTOBER 15 CERTIFICATION - SPECIAL ADJUSTMENT/CH 220 AID ELIG</t>
  </si>
  <si>
    <t>19-20 OCTOBER 15 CERTIFICATION - SPEC ADJ/220 TOTAL (ROUND)</t>
  </si>
  <si>
    <t>2019-20 OCTOBER 15 CERTIFICATION - GENERAL AID (H6 + I3)</t>
  </si>
  <si>
    <t>19-20 INTER-DISTRICT OCTOBER 15 CERTIFICATION</t>
  </si>
  <si>
    <t>TOTAL 19-20 OCTOBER 15 CERTIFICATION INTER AID ELIGIBILITY</t>
  </si>
  <si>
    <t>19-20 INTRA-DISTRICT OCTOBER 15 CERTIFICATION</t>
  </si>
  <si>
    <t>TOTAL 19-20 OCTOBER 15 CERTIFICATION INTRA AID ELIGIBILITY</t>
  </si>
  <si>
    <t>19-20 SPECIAL ADJUSTMENT OCTOBER 15 CERTIFICATION</t>
  </si>
  <si>
    <t>19-20 INTER-DISTRICT OCT 15 CERTIFICATION</t>
  </si>
  <si>
    <t xml:space="preserve">19-20 INTRA-DISTRICT OCTOBER 15 CERTIFICATION (ROUND) </t>
  </si>
  <si>
    <t xml:space="preserve">19-20 SPECIAL ADJUSTMENT OCTOBER 15 CERTIFICATION (ROUND)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</si>
</sst>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00000000"/>
  </numFmts>
  <fonts count="27"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u/>
      <sz val="10"/>
      <color indexed="12"/>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i/>
      <u/>
      <sz val="8"/>
      <color theme="1"/>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14" fillId="0" borderId="0"/>
    <xf numFmtId="0" fontId="15" fillId="0" borderId="0"/>
  </cellStyleXfs>
  <cellXfs count="154">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39" fontId="1" fillId="0" borderId="0" xfId="0" applyNumberFormat="1" applyFont="1" applyFill="1"/>
    <xf numFmtId="0" fontId="1" fillId="0" borderId="0" xfId="0" applyFont="1" applyFill="1"/>
    <xf numFmtId="0" fontId="1" fillId="2"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16" fillId="0" borderId="0" xfId="0" applyFont="1" applyFill="1" applyBorder="1"/>
    <xf numFmtId="0" fontId="16" fillId="0" borderId="0" xfId="0" applyFont="1" applyBorder="1"/>
    <xf numFmtId="0" fontId="16" fillId="0" borderId="0" xfId="0" applyFont="1" applyAlignment="1">
      <alignment horizontal="right"/>
    </xf>
    <xf numFmtId="0" fontId="16" fillId="0" borderId="0" xfId="0" applyFont="1"/>
    <xf numFmtId="0" fontId="8" fillId="2" borderId="0" xfId="0" applyFont="1" applyFill="1"/>
    <xf numFmtId="0" fontId="17" fillId="0" borderId="0" xfId="0" applyFont="1" applyBorder="1" applyAlignment="1">
      <alignment horizontal="right"/>
    </xf>
    <xf numFmtId="0" fontId="17" fillId="0" borderId="0" xfId="0" applyFont="1" applyBorder="1"/>
    <xf numFmtId="0" fontId="1" fillId="0" borderId="0" xfId="0" applyFont="1" applyBorder="1"/>
    <xf numFmtId="0" fontId="3" fillId="0" borderId="0" xfId="0" applyFont="1" applyBorder="1" applyAlignment="1">
      <alignment horizontal="right"/>
    </xf>
    <xf numFmtId="40" fontId="3" fillId="0" borderId="0" xfId="0" applyNumberFormat="1" applyFont="1" applyBorder="1"/>
    <xf numFmtId="0" fontId="18" fillId="0" borderId="0" xfId="0" applyFont="1"/>
    <xf numFmtId="0" fontId="0" fillId="0" borderId="0" xfId="0" applyAlignment="1">
      <alignment vertical="top"/>
    </xf>
    <xf numFmtId="0" fontId="18" fillId="0" borderId="0" xfId="0" quotePrefix="1" applyFont="1" applyAlignment="1">
      <alignment horizontal="center"/>
    </xf>
    <xf numFmtId="0" fontId="1" fillId="0" borderId="1" xfId="0" applyFont="1" applyBorder="1"/>
    <xf numFmtId="0" fontId="1" fillId="0" borderId="0" xfId="0" applyFont="1" applyBorder="1" applyAlignment="1">
      <alignment horizontal="right"/>
    </xf>
    <xf numFmtId="40" fontId="1" fillId="0" borderId="2" xfId="0" applyNumberFormat="1" applyFont="1" applyBorder="1"/>
    <xf numFmtId="0" fontId="18" fillId="0" borderId="0" xfId="0" applyFont="1" applyAlignment="1"/>
    <xf numFmtId="0" fontId="18" fillId="0" borderId="1" xfId="0" applyFont="1" applyBorder="1" applyAlignment="1"/>
    <xf numFmtId="0" fontId="0" fillId="0" borderId="0" xfId="0" applyBorder="1"/>
    <xf numFmtId="0" fontId="16" fillId="0" borderId="0" xfId="0" quotePrefix="1" applyFont="1" applyAlignment="1">
      <alignment horizontal="right"/>
    </xf>
    <xf numFmtId="0" fontId="16" fillId="0" borderId="0" xfId="0" applyFont="1" applyAlignment="1"/>
    <xf numFmtId="3" fontId="16" fillId="0" borderId="0" xfId="0" applyNumberFormat="1" applyFont="1" applyAlignment="1">
      <alignment horizontal="right"/>
    </xf>
    <xf numFmtId="0" fontId="16" fillId="0" borderId="1" xfId="0" applyFont="1" applyFill="1" applyBorder="1"/>
    <xf numFmtId="0" fontId="0" fillId="0" borderId="0" xfId="0" applyFill="1" applyBorder="1"/>
    <xf numFmtId="0" fontId="16" fillId="0" borderId="0" xfId="0" quotePrefix="1" applyFont="1" applyFill="1" applyBorder="1"/>
    <xf numFmtId="0" fontId="1" fillId="0" borderId="0" xfId="0" applyFont="1" applyFill="1" applyBorder="1"/>
    <xf numFmtId="3" fontId="16" fillId="0" borderId="2" xfId="0" quotePrefix="1" applyNumberFormat="1" applyFont="1" applyFill="1" applyBorder="1" applyAlignment="1">
      <alignment horizontal="right"/>
    </xf>
    <xf numFmtId="0" fontId="1" fillId="4" borderId="0" xfId="0" applyFont="1" applyFill="1" applyAlignment="1">
      <alignment horizontal="right"/>
    </xf>
    <xf numFmtId="4" fontId="1" fillId="4" borderId="2" xfId="0" applyNumberFormat="1" applyFont="1" applyFill="1" applyBorder="1" applyAlignment="1">
      <alignment horizontal="right"/>
    </xf>
    <xf numFmtId="4" fontId="16" fillId="0" borderId="2" xfId="0" applyNumberFormat="1" applyFont="1" applyFill="1" applyBorder="1"/>
    <xf numFmtId="4" fontId="16" fillId="0" borderId="0" xfId="0" applyNumberFormat="1" applyFont="1" applyAlignment="1">
      <alignment horizontal="right"/>
    </xf>
    <xf numFmtId="3" fontId="16" fillId="0" borderId="2" xfId="0" applyNumberFormat="1" applyFont="1" applyFill="1" applyBorder="1" applyAlignment="1">
      <alignment horizontal="right"/>
    </xf>
    <xf numFmtId="4" fontId="1" fillId="4" borderId="0" xfId="0" applyNumberFormat="1" applyFont="1" applyFill="1" applyAlignment="1">
      <alignment horizontal="right"/>
    </xf>
    <xf numFmtId="0" fontId="0" fillId="0" borderId="1" xfId="0" applyBorder="1"/>
    <xf numFmtId="0" fontId="0" fillId="0" borderId="2" xfId="0" applyBorder="1"/>
    <xf numFmtId="0" fontId="0" fillId="0" borderId="2" xfId="0" applyBorder="1" applyAlignment="1">
      <alignment vertical="top"/>
    </xf>
    <xf numFmtId="0" fontId="0" fillId="0" borderId="1" xfId="0" applyBorder="1" applyAlignment="1">
      <alignment vertical="top"/>
    </xf>
    <xf numFmtId="0" fontId="0" fillId="0" borderId="0" xfId="0" applyBorder="1" applyAlignment="1">
      <alignment vertical="top"/>
    </xf>
    <xf numFmtId="4" fontId="16" fillId="0" borderId="0" xfId="0" applyNumberFormat="1" applyFont="1"/>
    <xf numFmtId="0" fontId="18" fillId="0" borderId="1" xfId="0" applyFont="1" applyBorder="1" applyAlignment="1">
      <alignment horizontal="left"/>
    </xf>
    <xf numFmtId="0" fontId="18" fillId="0" borderId="0" xfId="0" applyFont="1" applyBorder="1" applyAlignment="1"/>
    <xf numFmtId="3" fontId="16" fillId="0" borderId="2" xfId="0" applyNumberFormat="1" applyFont="1" applyFill="1" applyBorder="1"/>
    <xf numFmtId="4" fontId="1" fillId="4" borderId="2" xfId="0" applyNumberFormat="1" applyFont="1" applyFill="1" applyBorder="1"/>
    <xf numFmtId="0" fontId="0" fillId="0" borderId="1" xfId="0" applyFill="1" applyBorder="1"/>
    <xf numFmtId="0" fontId="0" fillId="0" borderId="2" xfId="0" applyFill="1" applyBorder="1"/>
    <xf numFmtId="0" fontId="0" fillId="0" borderId="2" xfId="0" applyFill="1" applyBorder="1" applyAlignment="1">
      <alignment vertical="top"/>
    </xf>
    <xf numFmtId="0" fontId="0" fillId="0" borderId="1" xfId="0" applyFill="1" applyBorder="1" applyAlignment="1">
      <alignment vertical="top"/>
    </xf>
    <xf numFmtId="0" fontId="0" fillId="0" borderId="0" xfId="0" applyFill="1" applyBorder="1" applyAlignment="1">
      <alignment vertical="top"/>
    </xf>
    <xf numFmtId="0" fontId="18" fillId="0" borderId="1" xfId="0" applyFont="1" applyFill="1" applyBorder="1" applyAlignment="1">
      <alignment horizontal="left"/>
    </xf>
    <xf numFmtId="0" fontId="0" fillId="0" borderId="3" xfId="0" applyBorder="1"/>
    <xf numFmtId="0" fontId="0" fillId="0" borderId="4" xfId="0" applyBorder="1"/>
    <xf numFmtId="0" fontId="0" fillId="0" borderId="5" xfId="0" applyBorder="1"/>
    <xf numFmtId="0" fontId="16" fillId="0" borderId="0" xfId="0" quotePrefix="1" applyFont="1"/>
    <xf numFmtId="0" fontId="19" fillId="0" borderId="0" xfId="0" applyFont="1" applyFill="1" applyBorder="1" applyAlignment="1">
      <alignment horizontal="right"/>
    </xf>
    <xf numFmtId="0" fontId="6" fillId="0" borderId="0" xfId="1" applyAlignment="1" applyProtection="1"/>
    <xf numFmtId="0" fontId="19" fillId="0" borderId="0" xfId="0" applyFont="1" applyFill="1"/>
    <xf numFmtId="0" fontId="19" fillId="0" borderId="0" xfId="0" applyFont="1" applyFill="1" applyAlignment="1">
      <alignment horizontal="right"/>
    </xf>
    <xf numFmtId="3" fontId="1" fillId="0" borderId="0" xfId="0" applyNumberFormat="1" applyFont="1" applyFill="1" applyAlignment="1">
      <alignment horizontal="center"/>
    </xf>
    <xf numFmtId="39" fontId="20" fillId="0" borderId="0" xfId="0" applyNumberFormat="1" applyFont="1" applyFill="1"/>
    <xf numFmtId="0" fontId="20" fillId="0" borderId="0" xfId="0" applyFont="1" applyFill="1" applyAlignment="1">
      <alignment horizontal="right"/>
    </xf>
    <xf numFmtId="40" fontId="20" fillId="0" borderId="0" xfId="0" applyNumberFormat="1" applyFont="1" applyFill="1"/>
    <xf numFmtId="40" fontId="19"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7" fillId="3" borderId="0" xfId="0" applyFont="1" applyFill="1" applyAlignment="1">
      <alignment horizontal="right" vertical="center"/>
    </xf>
    <xf numFmtId="0" fontId="7" fillId="3" borderId="0" xfId="0" applyFont="1" applyFill="1" applyAlignment="1">
      <alignment horizontal="center" vertical="center"/>
    </xf>
    <xf numFmtId="0" fontId="1" fillId="0" borderId="0" xfId="0" applyFont="1" applyAlignment="1" applyProtection="1">
      <alignment vertical="center"/>
    </xf>
    <xf numFmtId="0" fontId="1" fillId="0" borderId="4" xfId="0" applyFont="1" applyBorder="1" applyAlignment="1" applyProtection="1">
      <alignment vertical="center"/>
      <protection locked="0"/>
    </xf>
    <xf numFmtId="3" fontId="1" fillId="0" borderId="4"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20"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0" fontId="1" fillId="0" borderId="0" xfId="0" applyFont="1" applyAlignment="1">
      <alignment horizontal="left" vertical="center"/>
    </xf>
    <xf numFmtId="0" fontId="4" fillId="0" borderId="0" xfId="0" applyFont="1" applyAlignment="1">
      <alignment horizontal="left" vertical="center"/>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9"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1" fillId="0" borderId="0" xfId="0" applyFont="1" applyFill="1" applyAlignment="1">
      <alignment vertical="center"/>
    </xf>
    <xf numFmtId="0" fontId="20" fillId="0" borderId="0" xfId="0" applyFont="1" applyFill="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40" fontId="1" fillId="0" borderId="0" xfId="0" applyNumberFormat="1" applyFont="1" applyFill="1" applyAlignment="1">
      <alignment vertical="center"/>
    </xf>
    <xf numFmtId="40" fontId="19" fillId="0" borderId="0" xfId="0" applyNumberFormat="1" applyFont="1" applyFill="1" applyAlignment="1">
      <alignment vertical="center"/>
    </xf>
    <xf numFmtId="0" fontId="16" fillId="0" borderId="0" xfId="0" applyFont="1" applyBorder="1" applyAlignment="1">
      <alignment vertical="center"/>
    </xf>
    <xf numFmtId="0" fontId="17" fillId="0" borderId="6" xfId="0" applyFont="1" applyBorder="1" applyAlignment="1">
      <alignment horizontal="right" vertical="center"/>
    </xf>
    <xf numFmtId="0" fontId="17" fillId="0" borderId="7" xfId="0" applyFont="1" applyBorder="1" applyAlignment="1">
      <alignment vertical="center"/>
    </xf>
    <xf numFmtId="0" fontId="16" fillId="0" borderId="7" xfId="0" applyFont="1" applyBorder="1" applyAlignment="1">
      <alignment vertical="center"/>
    </xf>
    <xf numFmtId="0" fontId="1" fillId="0" borderId="7" xfId="0" applyFont="1" applyBorder="1" applyAlignment="1">
      <alignment vertical="center"/>
    </xf>
    <xf numFmtId="0" fontId="3" fillId="0" borderId="7" xfId="0" applyFont="1" applyBorder="1" applyAlignment="1">
      <alignment horizontal="right" vertical="center"/>
    </xf>
    <xf numFmtId="40" fontId="3" fillId="0" borderId="8" xfId="0" applyNumberFormat="1" applyFont="1" applyBorder="1" applyAlignment="1">
      <alignment vertical="center"/>
    </xf>
    <xf numFmtId="39" fontId="3" fillId="0" borderId="0" xfId="0" applyNumberFormat="1" applyFont="1" applyAlignment="1">
      <alignment vertical="center"/>
    </xf>
    <xf numFmtId="165" fontId="20" fillId="2" borderId="9" xfId="0" applyNumberFormat="1" applyFont="1" applyFill="1" applyBorder="1" applyAlignment="1" applyProtection="1">
      <alignment horizontal="left" vertical="center"/>
    </xf>
    <xf numFmtId="4" fontId="1" fillId="5" borderId="0" xfId="0" applyNumberFormat="1" applyFont="1" applyFill="1" applyAlignment="1">
      <alignment vertical="center"/>
    </xf>
    <xf numFmtId="165" fontId="20" fillId="2" borderId="9" xfId="2" applyNumberFormat="1" applyFont="1" applyFill="1" applyBorder="1" applyAlignment="1" applyProtection="1">
      <alignment horizontal="left" vertical="center"/>
    </xf>
    <xf numFmtId="165" fontId="19" fillId="0" borderId="0" xfId="0" applyNumberFormat="1" applyFont="1" applyAlignment="1" applyProtection="1">
      <alignment horizontal="left"/>
    </xf>
    <xf numFmtId="3" fontId="16" fillId="0" borderId="0" xfId="0" quotePrefix="1" applyNumberFormat="1" applyFont="1" applyAlignment="1">
      <alignment horizontal="right"/>
    </xf>
    <xf numFmtId="4" fontId="16" fillId="0" borderId="0" xfId="0" quotePrefix="1" applyNumberFormat="1" applyFont="1" applyAlignment="1">
      <alignment horizontal="right"/>
    </xf>
    <xf numFmtId="4" fontId="16" fillId="0" borderId="0" xfId="0" applyNumberFormat="1" applyFont="1" applyFill="1" applyAlignment="1">
      <alignment horizontal="right"/>
    </xf>
    <xf numFmtId="0" fontId="22" fillId="0" borderId="0" xfId="0" applyFont="1" applyAlignment="1">
      <alignment vertical="center"/>
    </xf>
    <xf numFmtId="0" fontId="23" fillId="0" borderId="0" xfId="0" applyFont="1" applyAlignment="1">
      <alignment vertical="center"/>
    </xf>
    <xf numFmtId="0" fontId="16" fillId="0" borderId="0" xfId="0" applyFont="1" applyBorder="1" applyAlignment="1">
      <alignment horizontal="left" vertical="center"/>
    </xf>
    <xf numFmtId="0" fontId="16" fillId="0" borderId="0" xfId="0" applyFont="1" applyAlignment="1">
      <alignment vertical="center"/>
    </xf>
    <xf numFmtId="0" fontId="1" fillId="5" borderId="0" xfId="0" applyFont="1" applyFill="1" applyAlignment="1">
      <alignment vertical="center"/>
    </xf>
    <xf numFmtId="0" fontId="17" fillId="0" borderId="10" xfId="0" quotePrefix="1" applyFont="1" applyBorder="1" applyAlignment="1">
      <alignment horizontal="center" vertical="top"/>
    </xf>
    <xf numFmtId="0" fontId="17" fillId="0" borderId="11" xfId="0" quotePrefix="1" applyFont="1" applyBorder="1" applyAlignment="1">
      <alignment horizontal="center" vertical="top"/>
    </xf>
    <xf numFmtId="0" fontId="17" fillId="0" borderId="12"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pi.wi.gov/sfs/aid/general/equalization/worksheets-general-ai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24"/>
  <sheetViews>
    <sheetView tabSelected="1" zoomScaleNormal="100" zoomScaleSheetLayoutView="100" workbookViewId="0">
      <selection activeCell="G4" sqref="G4"/>
    </sheetView>
  </sheetViews>
  <sheetFormatPr defaultRowHeight="11.25" x14ac:dyDescent="0.2"/>
  <cols>
    <col min="1" max="1" width="4.42578125" style="1" customWidth="1"/>
    <col min="2" max="2" width="10.7109375" style="1" customWidth="1"/>
    <col min="3" max="3" width="12" style="1" customWidth="1"/>
    <col min="4" max="4" width="8.140625" style="1" customWidth="1"/>
    <col min="5" max="5" width="19.285156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74" customFormat="1" ht="12.75" x14ac:dyDescent="0.2">
      <c r="B1" s="148" t="s">
        <v>145</v>
      </c>
      <c r="C1" s="148"/>
      <c r="D1" s="148"/>
      <c r="E1" s="148"/>
      <c r="F1" s="148"/>
      <c r="G1" s="148"/>
      <c r="I1" s="10"/>
      <c r="J1" s="76"/>
      <c r="K1" s="77"/>
      <c r="L1" s="78" t="s">
        <v>253</v>
      </c>
      <c r="M1" s="79" t="s">
        <v>0</v>
      </c>
      <c r="N1" s="79" t="s">
        <v>1</v>
      </c>
      <c r="O1" s="79" t="s">
        <v>2</v>
      </c>
    </row>
    <row r="2" spans="1:15" s="74" customFormat="1" x14ac:dyDescent="0.2">
      <c r="A2" s="75"/>
      <c r="B2" s="148" t="s">
        <v>303</v>
      </c>
      <c r="C2" s="148"/>
      <c r="D2" s="148"/>
      <c r="E2" s="148"/>
      <c r="F2" s="148"/>
      <c r="G2" s="148"/>
      <c r="I2" s="149" t="s">
        <v>20</v>
      </c>
      <c r="J2" s="149"/>
      <c r="K2" s="9" t="s">
        <v>3</v>
      </c>
      <c r="L2" s="10" t="s">
        <v>4</v>
      </c>
      <c r="M2" s="11">
        <v>1930000</v>
      </c>
      <c r="N2" s="11">
        <v>5790000</v>
      </c>
      <c r="O2" s="11">
        <v>2895000</v>
      </c>
    </row>
    <row r="3" spans="1:15" s="74" customFormat="1" x14ac:dyDescent="0.2">
      <c r="A3" s="141" t="s">
        <v>20</v>
      </c>
      <c r="B3" s="140"/>
      <c r="C3" s="140"/>
      <c r="D3" s="140"/>
      <c r="E3" s="140"/>
      <c r="F3" s="140"/>
      <c r="G3" s="140"/>
      <c r="I3" s="149"/>
      <c r="J3" s="149"/>
      <c r="K3" s="9" t="s">
        <v>5</v>
      </c>
      <c r="L3" s="10" t="s">
        <v>6</v>
      </c>
      <c r="M3" s="11">
        <v>1329139</v>
      </c>
      <c r="N3" s="11">
        <v>3987417</v>
      </c>
      <c r="O3" s="11">
        <v>1993708</v>
      </c>
    </row>
    <row r="4" spans="1:15" s="74" customFormat="1" x14ac:dyDescent="0.2">
      <c r="B4" s="74" t="s">
        <v>168</v>
      </c>
      <c r="C4" s="80"/>
      <c r="E4" s="81"/>
      <c r="F4" s="82"/>
      <c r="G4" s="83"/>
      <c r="I4" s="149"/>
      <c r="J4" s="149"/>
      <c r="K4" s="9" t="s">
        <v>7</v>
      </c>
      <c r="L4" s="10" t="s">
        <v>8</v>
      </c>
      <c r="M4" s="11">
        <v>621416</v>
      </c>
      <c r="N4" s="11">
        <v>1864248</v>
      </c>
      <c r="O4" s="11">
        <v>932124</v>
      </c>
    </row>
    <row r="5" spans="1:15" s="74" customFormat="1" ht="12.75" x14ac:dyDescent="0.2">
      <c r="A5" s="84"/>
      <c r="B5" s="148" t="s">
        <v>175</v>
      </c>
      <c r="C5" s="150"/>
      <c r="D5" s="150"/>
      <c r="E5" s="150"/>
      <c r="F5" s="150"/>
      <c r="G5" s="150"/>
      <c r="N5" s="85"/>
      <c r="O5" s="86"/>
    </row>
    <row r="6" spans="1:15" s="74" customFormat="1" ht="11.1" customHeight="1" x14ac:dyDescent="0.2">
      <c r="B6" s="87" t="s">
        <v>269</v>
      </c>
      <c r="E6" s="88"/>
      <c r="F6" s="88"/>
      <c r="G6" s="89"/>
      <c r="I6" s="87" t="s">
        <v>176</v>
      </c>
      <c r="J6" s="87" t="s">
        <v>177</v>
      </c>
      <c r="K6" s="87"/>
      <c r="L6" s="87"/>
      <c r="M6" s="87"/>
      <c r="N6" s="90" t="s">
        <v>170</v>
      </c>
      <c r="O6" s="91" t="e">
        <f>G59/G17</f>
        <v>#DIV/0!</v>
      </c>
    </row>
    <row r="7" spans="1:15" s="74" customFormat="1" ht="11.1" customHeight="1" x14ac:dyDescent="0.2">
      <c r="A7" s="74" t="s">
        <v>9</v>
      </c>
      <c r="B7" s="74" t="s">
        <v>270</v>
      </c>
      <c r="E7" s="88"/>
      <c r="F7" s="88"/>
      <c r="G7" s="92"/>
      <c r="I7" s="74" t="s">
        <v>24</v>
      </c>
      <c r="J7" s="74" t="s">
        <v>226</v>
      </c>
      <c r="M7" s="93">
        <v>1000</v>
      </c>
      <c r="N7" s="85"/>
      <c r="O7" s="86">
        <f>M7</f>
        <v>1000</v>
      </c>
    </row>
    <row r="8" spans="1:15" s="74" customFormat="1" ht="11.1" customHeight="1" x14ac:dyDescent="0.2">
      <c r="A8" s="74" t="s">
        <v>16</v>
      </c>
      <c r="B8" s="74" t="s">
        <v>271</v>
      </c>
      <c r="E8" s="88"/>
      <c r="F8" s="88"/>
      <c r="G8" s="92"/>
      <c r="I8" s="74" t="s">
        <v>25</v>
      </c>
      <c r="J8" s="74" t="s">
        <v>26</v>
      </c>
      <c r="N8" s="85" t="s">
        <v>139</v>
      </c>
      <c r="O8" s="86">
        <f>O7*G17</f>
        <v>0</v>
      </c>
    </row>
    <row r="9" spans="1:15" s="74" customFormat="1" ht="11.1" customHeight="1" x14ac:dyDescent="0.2">
      <c r="A9" s="74" t="s">
        <v>18</v>
      </c>
      <c r="B9" s="74" t="s">
        <v>19</v>
      </c>
      <c r="E9" s="88" t="s">
        <v>20</v>
      </c>
      <c r="F9" s="88"/>
      <c r="G9" s="95">
        <f>G7+G8</f>
        <v>0</v>
      </c>
      <c r="I9" s="74" t="s">
        <v>28</v>
      </c>
      <c r="J9" s="74" t="s">
        <v>29</v>
      </c>
      <c r="N9" s="85" t="s">
        <v>137</v>
      </c>
      <c r="O9" s="86">
        <f>IF(G59&lt;O8,G59,O8)</f>
        <v>0</v>
      </c>
    </row>
    <row r="10" spans="1:15" s="74" customFormat="1" ht="11.1" customHeight="1" x14ac:dyDescent="0.2">
      <c r="A10" s="74" t="s">
        <v>22</v>
      </c>
      <c r="B10" s="74" t="s">
        <v>169</v>
      </c>
      <c r="E10" s="88"/>
      <c r="F10" s="88" t="s">
        <v>20</v>
      </c>
      <c r="G10" s="95">
        <f>ROUND(G9/2,0)</f>
        <v>0</v>
      </c>
      <c r="I10" s="74" t="s">
        <v>30</v>
      </c>
      <c r="J10" s="74" t="s">
        <v>237</v>
      </c>
      <c r="M10" s="93">
        <v>9782</v>
      </c>
      <c r="N10" s="94"/>
      <c r="O10" s="86">
        <f>M10</f>
        <v>9782</v>
      </c>
    </row>
    <row r="11" spans="1:15" s="74" customFormat="1" ht="11.1" customHeight="1" x14ac:dyDescent="0.2">
      <c r="A11" s="74" t="s">
        <v>23</v>
      </c>
      <c r="B11" s="74" t="s">
        <v>272</v>
      </c>
      <c r="E11" s="88"/>
      <c r="F11" s="88" t="s">
        <v>20</v>
      </c>
      <c r="G11" s="96"/>
      <c r="I11" s="74" t="s">
        <v>31</v>
      </c>
      <c r="J11" s="74" t="s">
        <v>32</v>
      </c>
      <c r="N11" s="85" t="s">
        <v>138</v>
      </c>
      <c r="O11" s="86">
        <f>O10*G17</f>
        <v>0</v>
      </c>
    </row>
    <row r="12" spans="1:15" s="74" customFormat="1" ht="11.1" customHeight="1" x14ac:dyDescent="0.2">
      <c r="A12" s="74" t="s">
        <v>244</v>
      </c>
      <c r="B12" s="74" t="s">
        <v>245</v>
      </c>
      <c r="E12" s="88"/>
      <c r="F12" s="88" t="s">
        <v>20</v>
      </c>
      <c r="G12" s="92"/>
      <c r="I12" s="74" t="s">
        <v>34</v>
      </c>
      <c r="J12" s="74" t="s">
        <v>35</v>
      </c>
      <c r="N12" s="85" t="s">
        <v>166</v>
      </c>
      <c r="O12" s="86">
        <f>IF(G59&lt;O11,G59-O9,O11-O9)</f>
        <v>0</v>
      </c>
    </row>
    <row r="13" spans="1:15" s="74" customFormat="1" ht="11.1" customHeight="1" x14ac:dyDescent="0.2">
      <c r="A13" s="74" t="s">
        <v>261</v>
      </c>
      <c r="B13" s="74" t="s">
        <v>246</v>
      </c>
      <c r="G13" s="134"/>
      <c r="I13" s="74" t="s">
        <v>37</v>
      </c>
      <c r="J13" s="74" t="s">
        <v>38</v>
      </c>
      <c r="N13" s="85" t="s">
        <v>167</v>
      </c>
      <c r="O13" s="86">
        <f>IF((G59-O9-O12)&gt;0,(G59-O9-O12),0)</f>
        <v>0</v>
      </c>
    </row>
    <row r="14" spans="1:15" s="74" customFormat="1" ht="11.1" customHeight="1" x14ac:dyDescent="0.2">
      <c r="A14" s="143" t="s">
        <v>262</v>
      </c>
      <c r="B14" s="143" t="s">
        <v>264</v>
      </c>
      <c r="G14" s="134"/>
      <c r="N14" s="85"/>
      <c r="O14" s="86"/>
    </row>
    <row r="15" spans="1:15" s="74" customFormat="1" ht="11.1" customHeight="1" x14ac:dyDescent="0.2">
      <c r="A15" s="143" t="s">
        <v>263</v>
      </c>
      <c r="B15" s="143" t="s">
        <v>265</v>
      </c>
      <c r="G15" s="144"/>
      <c r="J15" s="87" t="s">
        <v>43</v>
      </c>
      <c r="N15" s="85" t="s">
        <v>20</v>
      </c>
      <c r="O15" s="86" t="s">
        <v>20</v>
      </c>
    </row>
    <row r="16" spans="1:15" s="74" customFormat="1" ht="11.1" customHeight="1" x14ac:dyDescent="0.2">
      <c r="A16" s="143" t="s">
        <v>267</v>
      </c>
      <c r="B16" s="143" t="s">
        <v>301</v>
      </c>
      <c r="G16" s="144"/>
      <c r="I16" s="74" t="s">
        <v>47</v>
      </c>
      <c r="J16" s="74" t="s">
        <v>273</v>
      </c>
      <c r="N16" s="85"/>
      <c r="O16" s="102"/>
    </row>
    <row r="17" spans="1:15" s="74" customFormat="1" ht="11.1" customHeight="1" x14ac:dyDescent="0.2">
      <c r="A17" s="87" t="s">
        <v>27</v>
      </c>
      <c r="B17" s="87" t="s">
        <v>268</v>
      </c>
      <c r="C17" s="87"/>
      <c r="D17" s="87"/>
      <c r="E17" s="97"/>
      <c r="F17" s="97" t="s">
        <v>20</v>
      </c>
      <c r="G17" s="98">
        <f>ROUND(G10+G11+G12+G13+G14+G15+G16,0)</f>
        <v>0</v>
      </c>
      <c r="J17" s="103" t="s">
        <v>274</v>
      </c>
      <c r="K17" s="104"/>
      <c r="L17" s="104"/>
      <c r="M17" s="104"/>
      <c r="N17" s="104"/>
      <c r="O17" s="84"/>
    </row>
    <row r="18" spans="1:15" s="74" customFormat="1" ht="11.1" customHeight="1" x14ac:dyDescent="0.2">
      <c r="A18" s="99"/>
      <c r="B18" s="99" t="s">
        <v>144</v>
      </c>
      <c r="C18" s="99"/>
      <c r="D18" s="99"/>
      <c r="E18" s="100"/>
      <c r="F18" s="100"/>
      <c r="G18" s="101"/>
      <c r="J18" s="74" t="s">
        <v>51</v>
      </c>
      <c r="M18" s="105" t="e">
        <f>O16/G17</f>
        <v>#DIV/0!</v>
      </c>
      <c r="N18" s="85" t="s">
        <v>52</v>
      </c>
      <c r="O18" s="86"/>
    </row>
    <row r="19" spans="1:15" s="74" customFormat="1" ht="11.1" customHeight="1" x14ac:dyDescent="0.2">
      <c r="A19" s="99"/>
      <c r="B19" s="99"/>
      <c r="C19" s="99"/>
      <c r="D19" s="99"/>
      <c r="E19" s="100"/>
      <c r="F19" s="100"/>
      <c r="G19" s="101"/>
      <c r="N19" s="85"/>
      <c r="O19" s="86"/>
    </row>
    <row r="20" spans="1:15" s="74" customFormat="1" ht="11.1" customHeight="1" x14ac:dyDescent="0.2">
      <c r="B20" s="87" t="s">
        <v>304</v>
      </c>
      <c r="E20" s="88"/>
      <c r="F20" s="88"/>
      <c r="G20" s="89"/>
      <c r="J20" s="87" t="s">
        <v>308</v>
      </c>
      <c r="N20" s="85"/>
      <c r="O20" s="86"/>
    </row>
    <row r="21" spans="1:15" s="74" customFormat="1" ht="11.1" customHeight="1" x14ac:dyDescent="0.2">
      <c r="A21" s="74" t="s">
        <v>33</v>
      </c>
      <c r="B21" s="74" t="s">
        <v>150</v>
      </c>
      <c r="E21" s="106" t="s">
        <v>136</v>
      </c>
      <c r="F21" s="106" t="s">
        <v>13</v>
      </c>
      <c r="G21" s="107">
        <v>0</v>
      </c>
      <c r="I21" s="74" t="s">
        <v>3</v>
      </c>
      <c r="J21" s="74" t="s">
        <v>62</v>
      </c>
      <c r="N21" s="108" t="s">
        <v>232</v>
      </c>
      <c r="O21" s="109"/>
    </row>
    <row r="22" spans="1:15" s="74" customFormat="1" ht="11.1" customHeight="1" x14ac:dyDescent="0.2">
      <c r="A22" s="74" t="s">
        <v>36</v>
      </c>
      <c r="B22" s="143" t="s">
        <v>302</v>
      </c>
      <c r="E22" s="106" t="s">
        <v>173</v>
      </c>
      <c r="F22" s="106" t="s">
        <v>15</v>
      </c>
      <c r="G22" s="107">
        <v>0</v>
      </c>
      <c r="I22" s="74" t="s">
        <v>65</v>
      </c>
      <c r="J22" s="74" t="s">
        <v>66</v>
      </c>
      <c r="N22" s="110" t="s">
        <v>67</v>
      </c>
      <c r="O22" s="86">
        <f>O21*G17</f>
        <v>0</v>
      </c>
    </row>
    <row r="23" spans="1:15" s="74" customFormat="1" ht="11.1" customHeight="1" x14ac:dyDescent="0.2">
      <c r="A23" s="74" t="s">
        <v>39</v>
      </c>
      <c r="B23" s="74" t="s">
        <v>174</v>
      </c>
      <c r="E23" s="106" t="s">
        <v>42</v>
      </c>
      <c r="F23" s="106" t="s">
        <v>15</v>
      </c>
      <c r="G23" s="107">
        <v>0</v>
      </c>
      <c r="I23" s="74" t="s">
        <v>68</v>
      </c>
      <c r="J23" s="74" t="s">
        <v>178</v>
      </c>
      <c r="N23" s="110" t="s">
        <v>141</v>
      </c>
      <c r="O23" s="111" t="e">
        <f>ROUND(O9/O22,8)</f>
        <v>#DIV/0!</v>
      </c>
    </row>
    <row r="24" spans="1:15" s="74" customFormat="1" ht="11.1" customHeight="1" x14ac:dyDescent="0.2">
      <c r="A24" s="74" t="s">
        <v>41</v>
      </c>
      <c r="B24" s="74" t="s">
        <v>45</v>
      </c>
      <c r="E24" s="106" t="s">
        <v>46</v>
      </c>
      <c r="F24" s="106" t="s">
        <v>15</v>
      </c>
      <c r="G24" s="107"/>
      <c r="I24" s="74" t="s">
        <v>69</v>
      </c>
      <c r="J24" s="74" t="s">
        <v>70</v>
      </c>
      <c r="N24" s="110" t="s">
        <v>71</v>
      </c>
      <c r="O24" s="86">
        <f>O22-O16</f>
        <v>0</v>
      </c>
    </row>
    <row r="25" spans="1:15" s="74" customFormat="1" ht="11.1" customHeight="1" x14ac:dyDescent="0.2">
      <c r="A25" s="74" t="s">
        <v>44</v>
      </c>
      <c r="B25" s="74" t="s">
        <v>49</v>
      </c>
      <c r="E25" s="106" t="s">
        <v>50</v>
      </c>
      <c r="F25" s="106" t="s">
        <v>15</v>
      </c>
      <c r="G25" s="107"/>
      <c r="I25" s="74" t="s">
        <v>75</v>
      </c>
      <c r="J25" s="74" t="s">
        <v>76</v>
      </c>
      <c r="N25" s="110" t="s">
        <v>77</v>
      </c>
      <c r="O25" s="86" t="e">
        <f>ROUND(IF((O24*O23)&lt;0,0,(O24*O23)),2)</f>
        <v>#DIV/0!</v>
      </c>
    </row>
    <row r="26" spans="1:15" s="74" customFormat="1" ht="11.1" customHeight="1" x14ac:dyDescent="0.2">
      <c r="A26" s="74" t="s">
        <v>48</v>
      </c>
      <c r="B26" s="74" t="s">
        <v>54</v>
      </c>
      <c r="E26" s="106" t="s">
        <v>55</v>
      </c>
      <c r="F26" s="106" t="s">
        <v>15</v>
      </c>
      <c r="G26" s="107"/>
      <c r="I26" s="74" t="s">
        <v>5</v>
      </c>
      <c r="J26" s="74" t="s">
        <v>80</v>
      </c>
      <c r="N26" s="108" t="s">
        <v>232</v>
      </c>
      <c r="O26" s="109"/>
    </row>
    <row r="27" spans="1:15" s="74" customFormat="1" ht="11.1" customHeight="1" x14ac:dyDescent="0.2">
      <c r="A27" s="74" t="s">
        <v>53</v>
      </c>
      <c r="B27" s="74" t="s">
        <v>57</v>
      </c>
      <c r="E27" s="106" t="s">
        <v>58</v>
      </c>
      <c r="F27" s="106" t="s">
        <v>15</v>
      </c>
      <c r="G27" s="107"/>
      <c r="I27" s="74" t="s">
        <v>83</v>
      </c>
      <c r="J27" s="74" t="s">
        <v>84</v>
      </c>
      <c r="N27" s="110" t="s">
        <v>85</v>
      </c>
      <c r="O27" s="112">
        <f>G17*O26</f>
        <v>0</v>
      </c>
    </row>
    <row r="28" spans="1:15" s="74" customFormat="1" ht="11.1" customHeight="1" x14ac:dyDescent="0.2">
      <c r="A28" s="74" t="s">
        <v>56</v>
      </c>
      <c r="B28" s="74" t="s">
        <v>60</v>
      </c>
      <c r="E28" s="106" t="s">
        <v>61</v>
      </c>
      <c r="F28" s="106" t="s">
        <v>15</v>
      </c>
      <c r="G28" s="107"/>
      <c r="I28" s="74" t="s">
        <v>88</v>
      </c>
      <c r="J28" s="74" t="s">
        <v>89</v>
      </c>
      <c r="N28" s="110" t="s">
        <v>140</v>
      </c>
      <c r="O28" s="111" t="e">
        <f>ROUND(O12/O27,8)</f>
        <v>#DIV/0!</v>
      </c>
    </row>
    <row r="29" spans="1:15" s="74" customFormat="1" ht="11.1" customHeight="1" x14ac:dyDescent="0.2">
      <c r="A29" s="74" t="s">
        <v>59</v>
      </c>
      <c r="B29" s="74" t="s">
        <v>63</v>
      </c>
      <c r="E29" s="106" t="s">
        <v>64</v>
      </c>
      <c r="F29" s="88" t="s">
        <v>21</v>
      </c>
      <c r="G29" s="101">
        <f>SUM(G21:G21)-SUM(G22:G28)</f>
        <v>0</v>
      </c>
      <c r="I29" s="74" t="s">
        <v>93</v>
      </c>
      <c r="J29" s="74" t="s">
        <v>94</v>
      </c>
      <c r="N29" s="110" t="s">
        <v>95</v>
      </c>
      <c r="O29" s="86">
        <f>O27-O16</f>
        <v>0</v>
      </c>
    </row>
    <row r="30" spans="1:15" s="74" customFormat="1" ht="11.1" customHeight="1" x14ac:dyDescent="0.2">
      <c r="E30" s="88"/>
      <c r="F30" s="88"/>
      <c r="G30" s="89"/>
      <c r="I30" s="74" t="s">
        <v>97</v>
      </c>
      <c r="J30" s="74" t="s">
        <v>98</v>
      </c>
      <c r="N30" s="110" t="s">
        <v>99</v>
      </c>
      <c r="O30" s="86" t="e">
        <f>ROUND(O28*O29,2)</f>
        <v>#DIV/0!</v>
      </c>
    </row>
    <row r="31" spans="1:15" s="74" customFormat="1" ht="11.1" customHeight="1" x14ac:dyDescent="0.2">
      <c r="B31" s="87" t="s">
        <v>305</v>
      </c>
      <c r="E31" s="106"/>
      <c r="F31" s="106"/>
      <c r="G31" s="89"/>
      <c r="I31" s="74" t="s">
        <v>7</v>
      </c>
      <c r="J31" s="74" t="s">
        <v>101</v>
      </c>
      <c r="N31" s="108" t="s">
        <v>232</v>
      </c>
      <c r="O31" s="109"/>
    </row>
    <row r="32" spans="1:15" s="74" customFormat="1" ht="11.1" customHeight="1" x14ac:dyDescent="0.2">
      <c r="A32" s="74" t="s">
        <v>72</v>
      </c>
      <c r="B32" s="74" t="s">
        <v>73</v>
      </c>
      <c r="E32" s="106" t="s">
        <v>74</v>
      </c>
      <c r="F32" s="106" t="s">
        <v>13</v>
      </c>
      <c r="G32" s="107">
        <v>0</v>
      </c>
      <c r="I32" s="74" t="s">
        <v>105</v>
      </c>
      <c r="J32" s="74" t="s">
        <v>106</v>
      </c>
      <c r="N32" s="85" t="s">
        <v>107</v>
      </c>
      <c r="O32" s="86">
        <f>G17*O31</f>
        <v>0</v>
      </c>
    </row>
    <row r="33" spans="1:15" s="74" customFormat="1" ht="11.1" customHeight="1" x14ac:dyDescent="0.2">
      <c r="A33" s="74" t="s">
        <v>78</v>
      </c>
      <c r="B33" s="74" t="s">
        <v>79</v>
      </c>
      <c r="E33" s="106" t="s">
        <v>164</v>
      </c>
      <c r="F33" s="106" t="s">
        <v>15</v>
      </c>
      <c r="G33" s="107"/>
      <c r="I33" s="74" t="s">
        <v>108</v>
      </c>
      <c r="J33" s="74" t="s">
        <v>109</v>
      </c>
      <c r="N33" s="85" t="s">
        <v>142</v>
      </c>
      <c r="O33" s="111" t="e">
        <f>ROUND(O13/O32,8)</f>
        <v>#DIV/0!</v>
      </c>
    </row>
    <row r="34" spans="1:15" s="74" customFormat="1" ht="11.1" customHeight="1" x14ac:dyDescent="0.2">
      <c r="A34" s="74" t="s">
        <v>81</v>
      </c>
      <c r="B34" s="74" t="s">
        <v>82</v>
      </c>
      <c r="E34" s="106" t="s">
        <v>148</v>
      </c>
      <c r="F34" s="106" t="s">
        <v>15</v>
      </c>
      <c r="G34" s="107"/>
      <c r="I34" s="74" t="s">
        <v>110</v>
      </c>
      <c r="J34" s="74" t="s">
        <v>111</v>
      </c>
      <c r="N34" s="85" t="s">
        <v>112</v>
      </c>
      <c r="O34" s="86">
        <f>O32-O16</f>
        <v>0</v>
      </c>
    </row>
    <row r="35" spans="1:15" s="74" customFormat="1" ht="11.1" customHeight="1" x14ac:dyDescent="0.2">
      <c r="A35" s="74" t="s">
        <v>86</v>
      </c>
      <c r="B35" s="74" t="s">
        <v>87</v>
      </c>
      <c r="E35" s="106" t="s">
        <v>149</v>
      </c>
      <c r="F35" s="106" t="s">
        <v>15</v>
      </c>
      <c r="G35" s="107"/>
      <c r="I35" s="74" t="s">
        <v>114</v>
      </c>
      <c r="J35" s="74" t="s">
        <v>115</v>
      </c>
      <c r="N35" s="85" t="s">
        <v>116</v>
      </c>
      <c r="O35" s="86" t="e">
        <f>ROUND(O33*O34,2)</f>
        <v>#DIV/0!</v>
      </c>
    </row>
    <row r="36" spans="1:15" s="74" customFormat="1" ht="11.1" customHeight="1" x14ac:dyDescent="0.2">
      <c r="A36" s="74" t="s">
        <v>90</v>
      </c>
      <c r="B36" s="74" t="s">
        <v>91</v>
      </c>
      <c r="E36" s="106" t="s">
        <v>92</v>
      </c>
      <c r="F36" s="106"/>
      <c r="G36" s="89">
        <f>G32-SUM(G33:G35)</f>
        <v>0</v>
      </c>
      <c r="N36" s="85"/>
      <c r="O36" s="86"/>
    </row>
    <row r="37" spans="1:15" s="74" customFormat="1" ht="11.1" customHeight="1" x14ac:dyDescent="0.2">
      <c r="A37" s="74" t="s">
        <v>96</v>
      </c>
      <c r="B37" s="74" t="s">
        <v>63</v>
      </c>
      <c r="E37" s="106" t="s">
        <v>151</v>
      </c>
      <c r="F37" s="106" t="s">
        <v>15</v>
      </c>
      <c r="G37" s="89">
        <f>G29</f>
        <v>0</v>
      </c>
      <c r="J37" s="87" t="s">
        <v>309</v>
      </c>
      <c r="N37" s="85"/>
      <c r="O37" s="86"/>
    </row>
    <row r="38" spans="1:15" s="74" customFormat="1" ht="11.1" customHeight="1" x14ac:dyDescent="0.2">
      <c r="A38" s="74" t="s">
        <v>100</v>
      </c>
      <c r="B38" s="74" t="s">
        <v>165</v>
      </c>
      <c r="D38" s="113"/>
      <c r="E38" s="106" t="s">
        <v>152</v>
      </c>
      <c r="F38" s="106" t="s">
        <v>13</v>
      </c>
      <c r="G38" s="107"/>
      <c r="I38" s="74" t="s">
        <v>121</v>
      </c>
      <c r="J38" s="74" t="s">
        <v>311</v>
      </c>
      <c r="N38" s="85" t="s">
        <v>143</v>
      </c>
      <c r="O38" s="86" t="e">
        <f>ROUND(IF((O25+O30+O35)&lt;O25,O25,(O25+O30+O35)),0)</f>
        <v>#DIV/0!</v>
      </c>
    </row>
    <row r="39" spans="1:15" s="74" customFormat="1" ht="11.1" customHeight="1" x14ac:dyDescent="0.2">
      <c r="A39" s="74" t="s">
        <v>102</v>
      </c>
      <c r="B39" s="74" t="s">
        <v>103</v>
      </c>
      <c r="E39" s="106" t="s">
        <v>104</v>
      </c>
      <c r="F39" s="106" t="s">
        <v>21</v>
      </c>
      <c r="G39" s="89">
        <f>IF((G36-G37+G38)&lt;0,0,(G36-G37+G38))</f>
        <v>0</v>
      </c>
      <c r="I39" s="74" t="s">
        <v>254</v>
      </c>
      <c r="J39" s="74" t="s">
        <v>257</v>
      </c>
      <c r="K39" s="87"/>
      <c r="L39" s="87"/>
      <c r="M39" s="87"/>
      <c r="N39" s="114"/>
      <c r="O39" s="115"/>
    </row>
    <row r="40" spans="1:15" s="74" customFormat="1" ht="11.1" customHeight="1" thickBot="1" x14ac:dyDescent="0.25">
      <c r="E40" s="106"/>
      <c r="F40" s="106"/>
      <c r="G40" s="101"/>
      <c r="I40" s="74" t="s">
        <v>124</v>
      </c>
      <c r="J40" s="74" t="s">
        <v>243</v>
      </c>
      <c r="K40" s="87"/>
      <c r="L40" s="87"/>
      <c r="M40" s="87"/>
      <c r="N40" s="114"/>
      <c r="O40" s="115"/>
    </row>
    <row r="41" spans="1:15" s="74" customFormat="1" ht="11.1" customHeight="1" thickBot="1" x14ac:dyDescent="0.25">
      <c r="B41" s="87" t="s">
        <v>306</v>
      </c>
      <c r="E41" s="106"/>
      <c r="F41" s="106"/>
      <c r="G41" s="89"/>
      <c r="I41" s="74" t="s">
        <v>127</v>
      </c>
      <c r="J41" s="74" t="s">
        <v>179</v>
      </c>
      <c r="M41" s="117" t="s">
        <v>225</v>
      </c>
      <c r="N41" s="135">
        <v>-1.5906911900000001E-2</v>
      </c>
      <c r="O41" s="86" t="e">
        <f>ROUND((O38*N41),0)</f>
        <v>#DIV/0!</v>
      </c>
    </row>
    <row r="42" spans="1:15" s="74" customFormat="1" ht="11.1" customHeight="1" x14ac:dyDescent="0.2">
      <c r="A42" s="74" t="s">
        <v>113</v>
      </c>
      <c r="B42" s="74" t="s">
        <v>153</v>
      </c>
      <c r="E42" s="106" t="s">
        <v>154</v>
      </c>
      <c r="F42" s="106" t="s">
        <v>13</v>
      </c>
      <c r="G42" s="107">
        <v>0</v>
      </c>
      <c r="I42" s="74" t="s">
        <v>255</v>
      </c>
      <c r="J42" s="74" t="s">
        <v>275</v>
      </c>
      <c r="N42" s="85"/>
      <c r="O42" s="118"/>
    </row>
    <row r="43" spans="1:15" s="74" customFormat="1" ht="11.1" customHeight="1" x14ac:dyDescent="0.2">
      <c r="A43" s="74" t="s">
        <v>117</v>
      </c>
      <c r="B43" s="74" t="s">
        <v>119</v>
      </c>
      <c r="E43" s="106" t="s">
        <v>164</v>
      </c>
      <c r="F43" s="106" t="s">
        <v>15</v>
      </c>
      <c r="G43" s="116">
        <f>G33</f>
        <v>0</v>
      </c>
      <c r="I43" s="142" t="s">
        <v>256</v>
      </c>
      <c r="J43" s="125" t="s">
        <v>276</v>
      </c>
      <c r="K43" s="125"/>
      <c r="L43" s="125"/>
      <c r="N43" s="85"/>
      <c r="O43" s="118"/>
    </row>
    <row r="44" spans="1:15" s="74" customFormat="1" ht="11.1" customHeight="1" x14ac:dyDescent="0.2">
      <c r="A44" s="74" t="s">
        <v>118</v>
      </c>
      <c r="B44" s="74" t="s">
        <v>40</v>
      </c>
      <c r="E44" s="106" t="s">
        <v>155</v>
      </c>
      <c r="F44" s="106" t="s">
        <v>15</v>
      </c>
      <c r="G44" s="107">
        <v>0</v>
      </c>
      <c r="I44" s="74" t="s">
        <v>146</v>
      </c>
      <c r="J44" s="74" t="s">
        <v>171</v>
      </c>
      <c r="N44" s="85"/>
      <c r="O44" s="118"/>
    </row>
    <row r="45" spans="1:15" s="74" customFormat="1" ht="11.1" customHeight="1" x14ac:dyDescent="0.2">
      <c r="A45" s="74" t="s">
        <v>120</v>
      </c>
      <c r="B45" s="74" t="s">
        <v>123</v>
      </c>
      <c r="E45" s="106" t="s">
        <v>156</v>
      </c>
      <c r="F45" s="106" t="s">
        <v>15</v>
      </c>
      <c r="G45" s="107"/>
      <c r="I45" s="74" t="s">
        <v>147</v>
      </c>
      <c r="J45" s="74" t="s">
        <v>312</v>
      </c>
      <c r="N45" s="85" t="s">
        <v>258</v>
      </c>
      <c r="O45" s="86" t="e">
        <f>ROUND(SUM(O38:O44),0)</f>
        <v>#DIV/0!</v>
      </c>
    </row>
    <row r="46" spans="1:15" s="74" customFormat="1" ht="11.1" customHeight="1" x14ac:dyDescent="0.2">
      <c r="A46" s="74" t="s">
        <v>122</v>
      </c>
      <c r="B46" s="74" t="s">
        <v>126</v>
      </c>
      <c r="E46" s="106" t="s">
        <v>163</v>
      </c>
      <c r="F46" s="106" t="s">
        <v>15</v>
      </c>
      <c r="G46" s="107"/>
      <c r="N46" s="85"/>
      <c r="O46" s="86"/>
    </row>
    <row r="47" spans="1:15" s="74" customFormat="1" ht="11.1" customHeight="1" x14ac:dyDescent="0.2">
      <c r="A47" s="74" t="s">
        <v>125</v>
      </c>
      <c r="B47" s="74" t="s">
        <v>129</v>
      </c>
      <c r="E47" s="106" t="s">
        <v>157</v>
      </c>
      <c r="F47" s="106" t="s">
        <v>15</v>
      </c>
      <c r="G47" s="89">
        <f>SUM(G42:G42)-SUM(G43:G46)</f>
        <v>0</v>
      </c>
      <c r="N47" s="85"/>
      <c r="O47" s="86"/>
    </row>
    <row r="48" spans="1:15" s="74" customFormat="1" ht="11.1" customHeight="1" x14ac:dyDescent="0.2">
      <c r="A48" s="74" t="s">
        <v>128</v>
      </c>
      <c r="B48" s="74" t="s">
        <v>73</v>
      </c>
      <c r="E48" s="106" t="s">
        <v>158</v>
      </c>
      <c r="F48" s="106" t="s">
        <v>13</v>
      </c>
      <c r="G48" s="107">
        <v>0</v>
      </c>
      <c r="J48" s="87" t="s">
        <v>310</v>
      </c>
      <c r="N48" s="85"/>
      <c r="O48" s="86"/>
    </row>
    <row r="49" spans="1:15" s="74" customFormat="1" ht="11.1" customHeight="1" x14ac:dyDescent="0.2">
      <c r="A49" s="74" t="s">
        <v>130</v>
      </c>
      <c r="B49" s="74" t="s">
        <v>132</v>
      </c>
      <c r="E49" s="106" t="s">
        <v>46</v>
      </c>
      <c r="F49" s="106" t="s">
        <v>13</v>
      </c>
      <c r="G49" s="107"/>
      <c r="J49" s="119" t="s">
        <v>180</v>
      </c>
      <c r="K49" s="119"/>
      <c r="L49" s="119"/>
      <c r="M49" s="119"/>
      <c r="N49" s="99"/>
      <c r="O49" s="120"/>
    </row>
    <row r="50" spans="1:15" s="74" customFormat="1" ht="11.1" customHeight="1" x14ac:dyDescent="0.2">
      <c r="A50" s="74" t="s">
        <v>131</v>
      </c>
      <c r="B50" s="74" t="s">
        <v>159</v>
      </c>
      <c r="D50" s="113"/>
      <c r="E50" s="106" t="s">
        <v>161</v>
      </c>
      <c r="F50" s="106" t="s">
        <v>15</v>
      </c>
      <c r="G50" s="107"/>
      <c r="I50" s="121" t="s">
        <v>181</v>
      </c>
      <c r="J50" s="122" t="s">
        <v>313</v>
      </c>
      <c r="K50" s="122"/>
      <c r="L50" s="122"/>
      <c r="M50" s="99"/>
      <c r="N50" s="110"/>
      <c r="O50" s="123" t="e">
        <f>O73+O90+O103</f>
        <v>#DIV/0!</v>
      </c>
    </row>
    <row r="51" spans="1:15" s="74" customFormat="1" ht="11.1" customHeight="1" thickBot="1" x14ac:dyDescent="0.25">
      <c r="A51" s="74" t="s">
        <v>133</v>
      </c>
      <c r="B51" s="74" t="s">
        <v>160</v>
      </c>
      <c r="E51" s="85" t="s">
        <v>162</v>
      </c>
      <c r="F51" s="106" t="s">
        <v>15</v>
      </c>
      <c r="G51" s="107"/>
      <c r="I51" s="121" t="s">
        <v>182</v>
      </c>
      <c r="J51" s="122" t="s">
        <v>183</v>
      </c>
      <c r="K51" s="122"/>
      <c r="L51" s="122"/>
      <c r="M51" s="99"/>
      <c r="N51" s="110"/>
      <c r="O51" s="123">
        <f>ROUND(O74+O91+O104,0)</f>
        <v>0</v>
      </c>
    </row>
    <row r="52" spans="1:15" s="74" customFormat="1" ht="11.1" customHeight="1" thickBot="1" x14ac:dyDescent="0.25">
      <c r="A52" s="74" t="s">
        <v>134</v>
      </c>
      <c r="B52" s="74" t="s">
        <v>135</v>
      </c>
      <c r="E52" s="106" t="s">
        <v>20</v>
      </c>
      <c r="F52" s="106" t="s">
        <v>21</v>
      </c>
      <c r="G52" s="89">
        <f>(SUM(G48:G49)-SUM(G47+G50+G51))</f>
        <v>0</v>
      </c>
      <c r="I52" s="121" t="s">
        <v>184</v>
      </c>
      <c r="J52" s="122" t="s">
        <v>185</v>
      </c>
      <c r="K52" s="122"/>
      <c r="L52" s="122"/>
      <c r="M52" s="117" t="s">
        <v>233</v>
      </c>
      <c r="N52" s="133">
        <f>N41</f>
        <v>-1.5906911900000001E-2</v>
      </c>
      <c r="O52" s="123" t="e">
        <f>ROUND(O75+O92+O105,0)</f>
        <v>#DIV/0!</v>
      </c>
    </row>
    <row r="53" spans="1:15" s="74" customFormat="1" x14ac:dyDescent="0.2">
      <c r="E53" s="88"/>
      <c r="F53" s="88"/>
      <c r="G53" s="89"/>
      <c r="I53" s="121" t="s">
        <v>186</v>
      </c>
      <c r="J53" s="122" t="s">
        <v>277</v>
      </c>
      <c r="K53" s="122"/>
      <c r="L53" s="122"/>
      <c r="M53" s="99"/>
      <c r="N53" s="110"/>
      <c r="O53" s="124"/>
    </row>
    <row r="54" spans="1:15" s="74" customFormat="1" x14ac:dyDescent="0.2">
      <c r="B54" s="87" t="s">
        <v>307</v>
      </c>
      <c r="F54" s="85"/>
      <c r="G54" s="86"/>
      <c r="I54" s="121" t="s">
        <v>187</v>
      </c>
      <c r="J54" s="122" t="s">
        <v>314</v>
      </c>
      <c r="K54" s="122"/>
      <c r="L54" s="122"/>
      <c r="M54" s="99"/>
      <c r="N54" s="110" t="s">
        <v>188</v>
      </c>
      <c r="O54" s="123" t="e">
        <f>ROUND(SUM(O50:O53),2)</f>
        <v>#DIV/0!</v>
      </c>
    </row>
    <row r="55" spans="1:15" s="74" customFormat="1" ht="12" thickBot="1" x14ac:dyDescent="0.25">
      <c r="A55" s="74" t="s">
        <v>10</v>
      </c>
      <c r="B55" s="74" t="s">
        <v>11</v>
      </c>
      <c r="E55" s="106" t="s">
        <v>12</v>
      </c>
      <c r="F55" s="88" t="s">
        <v>13</v>
      </c>
      <c r="G55" s="89">
        <f>ROUND(G52+G39,2)</f>
        <v>0</v>
      </c>
    </row>
    <row r="56" spans="1:15" s="74" customFormat="1" ht="12" thickBot="1" x14ac:dyDescent="0.25">
      <c r="A56" s="74" t="s">
        <v>14</v>
      </c>
      <c r="B56" s="74" t="s">
        <v>172</v>
      </c>
      <c r="E56" s="88"/>
      <c r="F56" s="88" t="s">
        <v>15</v>
      </c>
      <c r="G56" s="101">
        <v>0</v>
      </c>
      <c r="I56" s="126" t="s">
        <v>189</v>
      </c>
      <c r="J56" s="127" t="s">
        <v>315</v>
      </c>
      <c r="K56" s="127"/>
      <c r="L56" s="128"/>
      <c r="M56" s="129"/>
      <c r="N56" s="130"/>
      <c r="O56" s="131" t="e">
        <f>ROUND(O45+O54+O43,2)</f>
        <v>#DIV/0!</v>
      </c>
    </row>
    <row r="57" spans="1:15" s="74" customFormat="1" x14ac:dyDescent="0.2">
      <c r="A57" s="74" t="s">
        <v>17</v>
      </c>
      <c r="B57" s="74" t="s">
        <v>266</v>
      </c>
      <c r="E57" s="88"/>
      <c r="F57" s="88" t="s">
        <v>15</v>
      </c>
      <c r="G57" s="107"/>
    </row>
    <row r="58" spans="1:15" s="7" customFormat="1" x14ac:dyDescent="0.2">
      <c r="A58" s="74" t="s">
        <v>238</v>
      </c>
      <c r="B58" s="74" t="s">
        <v>239</v>
      </c>
      <c r="C58" s="74"/>
      <c r="D58" s="74"/>
      <c r="E58" s="88"/>
      <c r="F58" s="88" t="s">
        <v>15</v>
      </c>
      <c r="G58" s="107"/>
      <c r="M58" s="67"/>
      <c r="N58" s="68"/>
      <c r="O58" s="73"/>
    </row>
    <row r="59" spans="1:15" s="7" customFormat="1" x14ac:dyDescent="0.2">
      <c r="A59" s="87" t="s">
        <v>240</v>
      </c>
      <c r="B59" s="87" t="s">
        <v>241</v>
      </c>
      <c r="C59" s="87"/>
      <c r="D59" s="87"/>
      <c r="E59" s="97"/>
      <c r="F59" s="97" t="s">
        <v>21</v>
      </c>
      <c r="G59" s="132">
        <f>G55-SUM(G56:G58)</f>
        <v>0</v>
      </c>
      <c r="N59" s="68"/>
      <c r="O59" s="73"/>
    </row>
    <row r="60" spans="1:15" s="7" customFormat="1" x14ac:dyDescent="0.2">
      <c r="E60" s="69"/>
      <c r="F60" s="69"/>
      <c r="G60" s="70"/>
      <c r="N60" s="68"/>
      <c r="O60" s="73"/>
    </row>
    <row r="61" spans="1:15" s="7" customFormat="1" x14ac:dyDescent="0.2">
      <c r="E61" s="69"/>
      <c r="F61" s="69"/>
      <c r="G61" s="70"/>
      <c r="N61" s="71"/>
      <c r="O61" s="72"/>
    </row>
    <row r="62" spans="1:15" x14ac:dyDescent="0.2">
      <c r="A62" s="7"/>
      <c r="B62" s="7"/>
      <c r="C62" s="7"/>
      <c r="D62" s="7"/>
      <c r="E62" s="69"/>
      <c r="F62" s="69"/>
      <c r="G62" s="70"/>
      <c r="I62" s="17"/>
      <c r="J62" s="18"/>
      <c r="K62" s="18"/>
      <c r="L62" s="13"/>
      <c r="M62" s="19"/>
      <c r="N62" s="20"/>
      <c r="O62" s="21"/>
    </row>
    <row r="63" spans="1:15" x14ac:dyDescent="0.2">
      <c r="A63" s="7"/>
      <c r="B63" s="7"/>
      <c r="C63" s="7"/>
      <c r="D63" s="7"/>
      <c r="E63" s="69"/>
      <c r="F63" s="69"/>
      <c r="G63" s="6"/>
      <c r="I63" s="17"/>
      <c r="J63" s="18"/>
      <c r="K63" s="18"/>
      <c r="L63" s="13"/>
      <c r="M63" s="19"/>
      <c r="N63" s="20"/>
      <c r="O63" s="21"/>
    </row>
    <row r="64" spans="1:15" customFormat="1" ht="11.25" customHeight="1" x14ac:dyDescent="0.2">
      <c r="A64" s="16" t="s">
        <v>190</v>
      </c>
      <c r="B64" s="8"/>
      <c r="C64" s="8"/>
      <c r="D64" s="8"/>
      <c r="E64" s="2"/>
      <c r="F64" s="2"/>
      <c r="G64" s="3"/>
      <c r="H64" s="1"/>
      <c r="I64" s="1"/>
      <c r="J64" s="1"/>
      <c r="K64" s="1"/>
      <c r="L64" s="1"/>
      <c r="M64" s="1"/>
      <c r="N64" s="4"/>
      <c r="O64" s="5"/>
    </row>
    <row r="65" spans="1:15" customFormat="1" ht="11.25" customHeight="1" x14ac:dyDescent="0.2">
      <c r="A65" s="1"/>
      <c r="B65" s="1"/>
      <c r="C65" s="1"/>
      <c r="D65" s="1"/>
      <c r="E65" s="2"/>
      <c r="F65" s="2"/>
      <c r="G65" s="3"/>
      <c r="I65" s="1"/>
      <c r="J65" s="1"/>
      <c r="K65" s="1"/>
      <c r="L65" s="1"/>
      <c r="M65" s="1"/>
      <c r="N65" s="4"/>
      <c r="O65" s="5"/>
    </row>
    <row r="66" spans="1:15" customFormat="1" ht="13.5" customHeight="1" x14ac:dyDescent="0.2">
      <c r="A66" s="22" t="s">
        <v>191</v>
      </c>
      <c r="B66" s="15"/>
      <c r="C66" s="15"/>
      <c r="D66" s="15"/>
      <c r="E66" s="15"/>
      <c r="F66" s="15"/>
      <c r="G66" s="15"/>
      <c r="I66" s="1"/>
      <c r="J66" s="1"/>
      <c r="K66" s="1"/>
      <c r="L66" s="1"/>
      <c r="M66" s="1"/>
      <c r="N66" s="4"/>
      <c r="O66" s="5"/>
    </row>
    <row r="67" spans="1:15" customFormat="1" ht="13.5" customHeight="1" x14ac:dyDescent="0.2">
      <c r="A67" s="15"/>
      <c r="B67" s="15"/>
      <c r="C67" s="15"/>
      <c r="D67" s="15"/>
      <c r="E67" s="15"/>
      <c r="F67" s="15"/>
      <c r="G67" s="15"/>
      <c r="I67" s="1"/>
      <c r="J67" s="1"/>
      <c r="K67" s="1"/>
      <c r="L67" s="1"/>
      <c r="M67" s="1"/>
      <c r="N67" s="4"/>
      <c r="O67" s="5"/>
    </row>
    <row r="68" spans="1:15" customFormat="1" ht="13.5" customHeight="1" x14ac:dyDescent="0.2">
      <c r="A68" s="15" t="s">
        <v>247</v>
      </c>
      <c r="B68" s="15"/>
      <c r="C68" s="15"/>
      <c r="D68" s="15"/>
      <c r="E68" s="15"/>
      <c r="F68" s="15"/>
      <c r="G68" s="15"/>
      <c r="I68" s="1"/>
      <c r="J68" s="1"/>
      <c r="K68" s="1"/>
      <c r="L68" s="1"/>
      <c r="M68" s="1"/>
      <c r="N68" s="4"/>
      <c r="O68" s="5"/>
    </row>
    <row r="69" spans="1:15" customFormat="1" ht="11.25" customHeight="1" x14ac:dyDescent="0.2">
      <c r="A69" s="15" t="s">
        <v>248</v>
      </c>
      <c r="B69" s="15"/>
      <c r="C69" s="15"/>
      <c r="D69" s="15"/>
      <c r="E69" s="15"/>
      <c r="F69" s="15"/>
      <c r="G69" s="15"/>
      <c r="I69" s="1"/>
      <c r="J69" s="1"/>
      <c r="K69" s="1"/>
      <c r="L69" s="1"/>
      <c r="M69" s="1"/>
      <c r="N69" s="4"/>
      <c r="O69" s="5"/>
    </row>
    <row r="70" spans="1:15" s="23" customFormat="1" ht="11.25" customHeight="1" x14ac:dyDescent="0.2">
      <c r="A70" s="1" t="s">
        <v>249</v>
      </c>
      <c r="B70" s="15"/>
      <c r="C70" s="15"/>
      <c r="D70" s="15"/>
      <c r="E70" s="15"/>
      <c r="F70" s="15"/>
      <c r="G70" s="15"/>
      <c r="H70"/>
      <c r="I70" s="151" t="s">
        <v>192</v>
      </c>
      <c r="J70" s="152"/>
      <c r="K70" s="152"/>
      <c r="L70" s="152"/>
      <c r="M70" s="152"/>
      <c r="N70" s="152"/>
      <c r="O70" s="153"/>
    </row>
    <row r="71" spans="1:15" customFormat="1" ht="11.25" customHeight="1" x14ac:dyDescent="0.2">
      <c r="A71" s="145" t="s">
        <v>316</v>
      </c>
      <c r="B71" s="146"/>
      <c r="C71" s="146"/>
      <c r="D71" s="146"/>
      <c r="E71" s="146"/>
      <c r="F71" s="146"/>
      <c r="G71" s="147"/>
      <c r="H71" s="23"/>
      <c r="I71" s="25"/>
      <c r="J71" s="19"/>
      <c r="K71" s="19"/>
      <c r="L71" s="19"/>
      <c r="M71" s="19"/>
      <c r="N71" s="26"/>
      <c r="O71" s="27"/>
    </row>
    <row r="72" spans="1:15" customFormat="1" ht="11.25" customHeight="1" x14ac:dyDescent="0.2">
      <c r="A72" s="24"/>
      <c r="B72" s="24"/>
      <c r="C72" s="24"/>
      <c r="D72" s="24"/>
      <c r="E72" s="24"/>
      <c r="F72" s="24"/>
      <c r="G72" s="24"/>
      <c r="I72" s="29" t="s">
        <v>194</v>
      </c>
      <c r="J72" s="30"/>
      <c r="K72" s="30"/>
      <c r="L72" s="30"/>
      <c r="M72" s="30"/>
      <c r="N72" s="30"/>
      <c r="O72" s="27"/>
    </row>
    <row r="73" spans="1:15" customFormat="1" ht="11.25" customHeight="1" x14ac:dyDescent="0.2">
      <c r="A73" s="28" t="s">
        <v>193</v>
      </c>
      <c r="B73" s="28"/>
      <c r="C73" s="15"/>
      <c r="D73" s="15"/>
      <c r="E73" s="2"/>
      <c r="F73" s="28"/>
      <c r="G73" s="24"/>
      <c r="I73" s="34" t="s">
        <v>196</v>
      </c>
      <c r="J73" s="35"/>
      <c r="K73" s="36" t="s">
        <v>295</v>
      </c>
      <c r="L73" s="37"/>
      <c r="M73" s="37"/>
      <c r="N73" s="37"/>
      <c r="O73" s="38" t="e">
        <f>G86</f>
        <v>#DIV/0!</v>
      </c>
    </row>
    <row r="74" spans="1:15" customFormat="1" ht="11.25" customHeight="1" x14ac:dyDescent="0.2">
      <c r="A74" s="31">
        <v>1</v>
      </c>
      <c r="B74" s="32" t="s">
        <v>195</v>
      </c>
      <c r="C74" s="1"/>
      <c r="D74" s="14"/>
      <c r="E74" s="2"/>
      <c r="F74" s="2"/>
      <c r="G74" s="33">
        <f>G17</f>
        <v>0</v>
      </c>
      <c r="I74" s="34" t="s">
        <v>198</v>
      </c>
      <c r="J74" s="35"/>
      <c r="K74" s="12" t="s">
        <v>199</v>
      </c>
      <c r="L74" s="37"/>
      <c r="M74" s="37"/>
      <c r="N74" s="37"/>
      <c r="O74" s="40"/>
    </row>
    <row r="75" spans="1:15" customFormat="1" ht="11.25" customHeight="1" x14ac:dyDescent="0.2">
      <c r="A75" s="31">
        <v>2</v>
      </c>
      <c r="B75" s="32" t="s">
        <v>197</v>
      </c>
      <c r="C75" s="1"/>
      <c r="D75" s="14"/>
      <c r="E75" s="2"/>
      <c r="F75" s="2"/>
      <c r="G75" s="39">
        <v>0</v>
      </c>
      <c r="I75" s="34" t="s">
        <v>201</v>
      </c>
      <c r="J75" s="35"/>
      <c r="K75" s="12" t="s">
        <v>228</v>
      </c>
      <c r="L75" s="37"/>
      <c r="M75" s="65" t="s">
        <v>227</v>
      </c>
      <c r="N75" s="136">
        <f>N41</f>
        <v>-1.5906911900000001E-2</v>
      </c>
      <c r="O75" s="41" t="e">
        <f>ROUND(O73*N75,0)</f>
        <v>#DIV/0!</v>
      </c>
    </row>
    <row r="76" spans="1:15" customFormat="1" ht="11.25" customHeight="1" x14ac:dyDescent="0.2">
      <c r="A76" s="31">
        <v>3</v>
      </c>
      <c r="B76" s="32" t="s">
        <v>200</v>
      </c>
      <c r="C76" s="1"/>
      <c r="D76" s="14"/>
      <c r="E76" s="2"/>
      <c r="F76" s="2"/>
      <c r="G76" s="42">
        <f>ROUND(G74+G75,2)</f>
        <v>0</v>
      </c>
      <c r="I76" s="34" t="s">
        <v>203</v>
      </c>
      <c r="J76" s="35"/>
      <c r="K76" s="12" t="s">
        <v>296</v>
      </c>
      <c r="L76" s="37"/>
      <c r="M76" s="37"/>
      <c r="N76" s="37"/>
      <c r="O76" s="40"/>
    </row>
    <row r="77" spans="1:15" customFormat="1" ht="11.25" customHeight="1" x14ac:dyDescent="0.2">
      <c r="A77" s="31">
        <v>4</v>
      </c>
      <c r="B77" s="32" t="s">
        <v>202</v>
      </c>
      <c r="C77" s="1"/>
      <c r="D77" s="14"/>
      <c r="E77" s="2"/>
      <c r="F77" s="2"/>
      <c r="G77" s="42">
        <f>G39</f>
        <v>0</v>
      </c>
      <c r="I77" s="34" t="s">
        <v>205</v>
      </c>
      <c r="J77" s="35"/>
      <c r="K77" s="12" t="s">
        <v>321</v>
      </c>
      <c r="L77" s="37"/>
      <c r="M77" s="37"/>
      <c r="N77" s="37"/>
      <c r="O77" s="43" t="e">
        <f>ROUND(SUM(O73:O76),2)</f>
        <v>#DIV/0!</v>
      </c>
    </row>
    <row r="78" spans="1:15" customFormat="1" ht="11.25" customHeight="1" x14ac:dyDescent="0.2">
      <c r="A78" s="31">
        <v>5</v>
      </c>
      <c r="B78" s="32" t="s">
        <v>204</v>
      </c>
      <c r="C78" s="1"/>
      <c r="D78" s="14"/>
      <c r="E78" s="2"/>
      <c r="F78" s="2"/>
      <c r="G78" s="42">
        <f>G52</f>
        <v>0</v>
      </c>
      <c r="I78" s="45"/>
      <c r="J78" s="30"/>
      <c r="K78" s="30"/>
      <c r="L78" s="30"/>
      <c r="M78" s="30"/>
      <c r="N78" s="30"/>
      <c r="O78" s="46"/>
    </row>
    <row r="79" spans="1:15" customFormat="1" ht="11.25" customHeight="1" x14ac:dyDescent="0.2">
      <c r="A79" s="31">
        <v>6</v>
      </c>
      <c r="B79" s="32" t="s">
        <v>279</v>
      </c>
      <c r="C79" s="1"/>
      <c r="D79" s="31"/>
      <c r="E79" s="24"/>
      <c r="F79" s="24"/>
      <c r="G79" s="44">
        <v>0</v>
      </c>
      <c r="I79" s="45"/>
      <c r="J79" s="30"/>
      <c r="K79" s="30"/>
      <c r="L79" s="30"/>
      <c r="M79" s="30"/>
      <c r="N79" s="30"/>
      <c r="O79" s="46"/>
    </row>
    <row r="80" spans="1:15" customFormat="1" ht="11.25" customHeight="1" x14ac:dyDescent="0.2">
      <c r="A80" s="31">
        <v>7</v>
      </c>
      <c r="B80" s="32" t="s">
        <v>206</v>
      </c>
      <c r="C80" s="1"/>
      <c r="D80" s="31"/>
      <c r="E80" s="24"/>
      <c r="F80" s="24"/>
      <c r="G80" s="42">
        <f>ROUND(G77+G78+G79,2)</f>
        <v>0</v>
      </c>
      <c r="I80" s="45"/>
      <c r="J80" s="30"/>
      <c r="K80" s="30"/>
      <c r="L80" s="30"/>
      <c r="M80" s="30"/>
      <c r="N80" s="30"/>
      <c r="O80" s="47"/>
    </row>
    <row r="81" spans="1:15" customFormat="1" ht="11.25" customHeight="1" x14ac:dyDescent="0.2">
      <c r="A81" s="31">
        <v>8</v>
      </c>
      <c r="B81" s="32" t="s">
        <v>250</v>
      </c>
      <c r="C81" s="1"/>
      <c r="D81" s="31"/>
      <c r="E81" s="24"/>
      <c r="F81" s="24"/>
      <c r="G81" s="44" t="e">
        <f>ROUND((G80/G76),2)</f>
        <v>#DIV/0!</v>
      </c>
      <c r="I81" s="45"/>
      <c r="J81" s="30"/>
      <c r="K81" s="30"/>
      <c r="L81" s="30"/>
      <c r="M81" s="30"/>
      <c r="N81" s="30"/>
      <c r="O81" s="46"/>
    </row>
    <row r="82" spans="1:15" customFormat="1" ht="11.25" customHeight="1" x14ac:dyDescent="0.2">
      <c r="A82" s="31">
        <v>9</v>
      </c>
      <c r="B82" s="32" t="s">
        <v>280</v>
      </c>
      <c r="C82" s="1"/>
      <c r="D82" s="31"/>
      <c r="E82" s="24"/>
      <c r="F82" s="24"/>
      <c r="G82" s="33" t="e">
        <f>ROUND(G81*G75,0)</f>
        <v>#DIV/0!</v>
      </c>
      <c r="I82" s="45"/>
      <c r="J82" s="30"/>
      <c r="K82" s="30"/>
      <c r="L82" s="30"/>
      <c r="M82" s="30"/>
      <c r="N82" s="30"/>
      <c r="O82" s="46"/>
    </row>
    <row r="83" spans="1:15" customFormat="1" ht="11.25" customHeight="1" x14ac:dyDescent="0.2">
      <c r="A83" s="31">
        <v>10</v>
      </c>
      <c r="B83" s="32" t="s">
        <v>259</v>
      </c>
      <c r="C83" s="33"/>
      <c r="D83" s="31"/>
      <c r="E83" s="24"/>
      <c r="F83" s="24"/>
      <c r="G83" s="138">
        <v>0</v>
      </c>
      <c r="I83" s="45"/>
      <c r="J83" s="30"/>
      <c r="K83" s="30"/>
      <c r="L83" s="30"/>
      <c r="M83" s="30"/>
      <c r="N83" s="30"/>
      <c r="O83" s="46"/>
    </row>
    <row r="84" spans="1:15" customFormat="1" ht="11.25" customHeight="1" x14ac:dyDescent="0.2">
      <c r="A84" s="31">
        <v>11</v>
      </c>
      <c r="B84" s="32" t="s">
        <v>278</v>
      </c>
      <c r="C84" s="33"/>
      <c r="D84" s="31"/>
      <c r="E84" s="24"/>
      <c r="F84" s="24"/>
      <c r="G84" s="138">
        <f>ROUND((G83*0.375),2)</f>
        <v>0</v>
      </c>
      <c r="I84" s="45"/>
      <c r="J84" s="30"/>
      <c r="K84" s="30"/>
      <c r="L84" s="30"/>
      <c r="M84" s="30"/>
      <c r="N84" s="30"/>
      <c r="O84" s="46"/>
    </row>
    <row r="85" spans="1:15" customFormat="1" ht="11.25" customHeight="1" x14ac:dyDescent="0.2">
      <c r="A85" s="15">
        <v>12</v>
      </c>
      <c r="B85" s="15" t="s">
        <v>281</v>
      </c>
      <c r="C85" s="24"/>
      <c r="D85" s="24"/>
      <c r="E85" s="24"/>
      <c r="F85" s="24"/>
      <c r="G85" s="42" t="e">
        <f>IF(G84-G82&lt;0,0,ROUND(G84-G82,0))</f>
        <v>#DIV/0!</v>
      </c>
      <c r="I85" s="45"/>
      <c r="J85" s="30"/>
      <c r="K85" s="30"/>
      <c r="L85" s="30"/>
      <c r="M85" s="30"/>
      <c r="N85" s="30"/>
      <c r="O85" s="46"/>
    </row>
    <row r="86" spans="1:15" customFormat="1" ht="11.25" customHeight="1" x14ac:dyDescent="0.2">
      <c r="A86" s="15">
        <v>13</v>
      </c>
      <c r="B86" s="15" t="s">
        <v>317</v>
      </c>
      <c r="C86" s="24"/>
      <c r="D86" s="24"/>
      <c r="E86" s="24"/>
      <c r="F86" s="24"/>
      <c r="G86" s="137" t="e">
        <f>ROUND((G85+G82),0)</f>
        <v>#DIV/0!</v>
      </c>
      <c r="I86" s="45"/>
      <c r="J86" s="30"/>
      <c r="K86" s="30"/>
      <c r="L86" s="30"/>
      <c r="M86" s="30"/>
      <c r="N86" s="30"/>
      <c r="O86" s="46"/>
    </row>
    <row r="87" spans="1:15" s="23" customFormat="1" ht="11.25" customHeight="1" x14ac:dyDescent="0.2">
      <c r="A87" s="15"/>
      <c r="B87" s="15"/>
      <c r="C87" s="24"/>
      <c r="D87" s="24"/>
      <c r="E87" s="24"/>
      <c r="F87" s="24"/>
      <c r="G87" s="31"/>
      <c r="H87"/>
      <c r="I87" s="48"/>
      <c r="J87" s="49"/>
      <c r="K87" s="49"/>
      <c r="L87" s="49"/>
      <c r="M87" s="49"/>
      <c r="N87" s="49"/>
      <c r="O87" s="46"/>
    </row>
    <row r="88" spans="1:15" customFormat="1" ht="11.25" customHeight="1" x14ac:dyDescent="0.2">
      <c r="A88" s="145" t="s">
        <v>318</v>
      </c>
      <c r="B88" s="146"/>
      <c r="C88" s="146"/>
      <c r="D88" s="146"/>
      <c r="E88" s="146"/>
      <c r="F88" s="146"/>
      <c r="G88" s="147"/>
      <c r="H88" s="23"/>
      <c r="I88" s="45"/>
      <c r="J88" s="30"/>
      <c r="K88" s="30"/>
      <c r="L88" s="30"/>
      <c r="M88" s="30"/>
      <c r="N88" s="30"/>
      <c r="O88" s="46"/>
    </row>
    <row r="89" spans="1:15" customFormat="1" ht="11.25" customHeight="1" x14ac:dyDescent="0.2">
      <c r="A89" s="15"/>
      <c r="B89" s="15"/>
      <c r="C89" s="15"/>
      <c r="D89" s="15"/>
      <c r="E89" s="15"/>
      <c r="F89" s="15"/>
      <c r="G89" s="15"/>
      <c r="I89" s="51" t="s">
        <v>208</v>
      </c>
      <c r="J89" s="52"/>
      <c r="K89" s="13"/>
      <c r="L89" s="30"/>
      <c r="M89" s="30"/>
      <c r="N89" s="30"/>
      <c r="O89" s="46"/>
    </row>
    <row r="90" spans="1:15" customFormat="1" ht="11.25" customHeight="1" x14ac:dyDescent="0.2">
      <c r="A90" s="28" t="s">
        <v>207</v>
      </c>
      <c r="B90" s="28"/>
      <c r="C90" s="50"/>
      <c r="D90" s="15"/>
      <c r="E90" s="2"/>
      <c r="F90" s="2"/>
      <c r="G90" s="3"/>
      <c r="I90" s="34" t="s">
        <v>210</v>
      </c>
      <c r="J90" s="37"/>
      <c r="K90" s="36" t="s">
        <v>297</v>
      </c>
      <c r="L90" s="37"/>
      <c r="M90" s="35"/>
      <c r="N90" s="35"/>
      <c r="O90" s="53" t="e">
        <f>G99</f>
        <v>#DIV/0!</v>
      </c>
    </row>
    <row r="91" spans="1:15" customFormat="1" ht="11.25" customHeight="1" x14ac:dyDescent="0.2">
      <c r="A91" s="31">
        <v>1</v>
      </c>
      <c r="B91" s="32" t="s">
        <v>209</v>
      </c>
      <c r="C91" s="1"/>
      <c r="D91" s="15"/>
      <c r="E91" s="2"/>
      <c r="F91" s="2"/>
      <c r="G91" s="42" t="e">
        <f>O38</f>
        <v>#DIV/0!</v>
      </c>
      <c r="I91" s="34" t="s">
        <v>211</v>
      </c>
      <c r="J91" s="37"/>
      <c r="K91" s="12" t="s">
        <v>212</v>
      </c>
      <c r="L91" s="37"/>
      <c r="M91" s="35"/>
      <c r="N91" s="35"/>
      <c r="O91" s="54"/>
    </row>
    <row r="92" spans="1:15" customFormat="1" ht="11.25" customHeight="1" x14ac:dyDescent="0.2">
      <c r="A92" s="31">
        <v>2</v>
      </c>
      <c r="B92" s="32" t="s">
        <v>195</v>
      </c>
      <c r="C92" s="1"/>
      <c r="D92" s="15"/>
      <c r="E92" s="2"/>
      <c r="F92" s="2"/>
      <c r="G92" s="33">
        <f>G17</f>
        <v>0</v>
      </c>
      <c r="I92" s="34" t="s">
        <v>214</v>
      </c>
      <c r="J92" s="37"/>
      <c r="K92" s="12" t="s">
        <v>236</v>
      </c>
      <c r="L92" s="37"/>
      <c r="M92" s="65" t="s">
        <v>229</v>
      </c>
      <c r="N92" s="136">
        <f>N41</f>
        <v>-1.5906911900000001E-2</v>
      </c>
      <c r="O92" s="41" t="e">
        <f>ROUND(O90*N92,0)</f>
        <v>#DIV/0!</v>
      </c>
    </row>
    <row r="93" spans="1:15" customFormat="1" ht="11.25" customHeight="1" x14ac:dyDescent="0.2">
      <c r="A93" s="15">
        <v>3</v>
      </c>
      <c r="B93" s="15" t="s">
        <v>213</v>
      </c>
      <c r="C93" s="1"/>
      <c r="D93" s="15"/>
      <c r="E93" s="2"/>
      <c r="F93" s="2"/>
      <c r="G93" s="42" t="e">
        <f>ROUND(G91/G92,2)</f>
        <v>#DIV/0!</v>
      </c>
      <c r="I93" s="34" t="s">
        <v>216</v>
      </c>
      <c r="J93" s="37"/>
      <c r="K93" s="12" t="s">
        <v>298</v>
      </c>
      <c r="L93" s="37"/>
      <c r="M93" s="35"/>
      <c r="N93" s="35"/>
      <c r="O93" s="54"/>
    </row>
    <row r="94" spans="1:15" customFormat="1" ht="11.25" customHeight="1" x14ac:dyDescent="0.2">
      <c r="A94" s="15">
        <v>4</v>
      </c>
      <c r="B94" s="15" t="s">
        <v>215</v>
      </c>
      <c r="C94" s="1"/>
      <c r="D94" s="15"/>
      <c r="E94" s="2"/>
      <c r="F94" s="2"/>
      <c r="G94" s="44">
        <v>0</v>
      </c>
      <c r="I94" s="34" t="s">
        <v>217</v>
      </c>
      <c r="J94" s="37"/>
      <c r="K94" s="12" t="s">
        <v>322</v>
      </c>
      <c r="L94" s="37"/>
      <c r="M94" s="35"/>
      <c r="N94" s="35"/>
      <c r="O94" s="53" t="e">
        <f>ROUND(SUM(O90:O93),2)</f>
        <v>#DIV/0!</v>
      </c>
    </row>
    <row r="95" spans="1:15" customFormat="1" ht="11.25" customHeight="1" x14ac:dyDescent="0.2">
      <c r="A95" s="15">
        <v>5</v>
      </c>
      <c r="B95" s="15" t="s">
        <v>251</v>
      </c>
      <c r="C95" s="1"/>
      <c r="D95" s="15"/>
      <c r="E95" s="2"/>
      <c r="F95" s="2"/>
      <c r="G95" s="33" t="e">
        <f>ROUND(G94*G93,0)</f>
        <v>#DIV/0!</v>
      </c>
      <c r="I95" s="34"/>
      <c r="J95" s="37"/>
      <c r="K95" s="12"/>
      <c r="L95" s="37"/>
      <c r="M95" s="35"/>
      <c r="N95" s="35"/>
      <c r="O95" s="53"/>
    </row>
    <row r="96" spans="1:15" customFormat="1" ht="11.25" customHeight="1" x14ac:dyDescent="0.2">
      <c r="A96" s="15">
        <v>6</v>
      </c>
      <c r="B96" s="15" t="s">
        <v>260</v>
      </c>
      <c r="C96" s="1"/>
      <c r="D96" s="15"/>
      <c r="E96" s="2"/>
      <c r="F96" s="2"/>
      <c r="G96" s="33">
        <v>0</v>
      </c>
      <c r="I96" s="34"/>
      <c r="J96" s="37"/>
      <c r="K96" s="12"/>
      <c r="L96" s="37"/>
      <c r="M96" s="35"/>
      <c r="N96" s="35"/>
      <c r="O96" s="53"/>
    </row>
    <row r="97" spans="1:15" customFormat="1" ht="11.25" customHeight="1" x14ac:dyDescent="0.2">
      <c r="A97" s="15">
        <v>7</v>
      </c>
      <c r="B97" s="15" t="s">
        <v>282</v>
      </c>
      <c r="C97" s="1"/>
      <c r="D97" s="15"/>
      <c r="E97" s="2"/>
      <c r="F97" s="2"/>
      <c r="G97" s="33">
        <f>ROUND((G96*0.375),0)</f>
        <v>0</v>
      </c>
      <c r="I97" s="55"/>
      <c r="J97" s="35"/>
      <c r="K97" s="35"/>
      <c r="L97" s="35"/>
      <c r="M97" s="35"/>
      <c r="N97" s="35"/>
      <c r="O97" s="56"/>
    </row>
    <row r="98" spans="1:15" customFormat="1" ht="11.25" customHeight="1" x14ac:dyDescent="0.2">
      <c r="A98" s="15">
        <v>8</v>
      </c>
      <c r="B98" s="15" t="s">
        <v>283</v>
      </c>
      <c r="C98" s="50"/>
      <c r="D98" s="15"/>
      <c r="E98" s="15"/>
      <c r="F98" s="15"/>
      <c r="G98" s="42" t="e">
        <f>IF(G97-G95&lt;0,0,ROUND(G97-G95,0))</f>
        <v>#DIV/0!</v>
      </c>
      <c r="I98" s="55"/>
      <c r="J98" s="35"/>
      <c r="K98" s="35"/>
      <c r="L98" s="35"/>
      <c r="M98" s="35"/>
      <c r="N98" s="35"/>
      <c r="O98" s="56"/>
    </row>
    <row r="99" spans="1:15" customFormat="1" ht="11.25" customHeight="1" x14ac:dyDescent="0.2">
      <c r="A99" s="15">
        <v>9</v>
      </c>
      <c r="B99" s="15" t="s">
        <v>319</v>
      </c>
      <c r="C99" s="50"/>
      <c r="D99" s="15"/>
      <c r="E99" s="15"/>
      <c r="F99" s="15"/>
      <c r="G99" s="33" t="e">
        <f>ROUND((G98+G95),0)</f>
        <v>#DIV/0!</v>
      </c>
      <c r="I99" s="55"/>
      <c r="J99" s="35"/>
      <c r="K99" s="35"/>
      <c r="L99" s="35"/>
      <c r="M99" s="35"/>
      <c r="N99" s="35"/>
      <c r="O99" s="57"/>
    </row>
    <row r="100" spans="1:15" s="23" customFormat="1" ht="11.25" customHeight="1" x14ac:dyDescent="0.2">
      <c r="A100" s="15"/>
      <c r="B100" s="15"/>
      <c r="C100" s="24"/>
      <c r="D100" s="24"/>
      <c r="E100" s="24"/>
      <c r="F100" s="24"/>
      <c r="G100" s="24"/>
      <c r="H100"/>
      <c r="I100" s="58"/>
      <c r="J100" s="59"/>
      <c r="K100" s="59"/>
      <c r="L100" s="59"/>
      <c r="M100" s="59"/>
      <c r="N100" s="59"/>
      <c r="O100" s="56"/>
    </row>
    <row r="101" spans="1:15" customFormat="1" ht="11.25" customHeight="1" x14ac:dyDescent="0.2">
      <c r="A101" s="145" t="s">
        <v>320</v>
      </c>
      <c r="B101" s="146"/>
      <c r="C101" s="146"/>
      <c r="D101" s="146"/>
      <c r="E101" s="146"/>
      <c r="F101" s="146"/>
      <c r="G101" s="147"/>
      <c r="H101" s="23"/>
      <c r="I101" s="55"/>
      <c r="J101" s="35"/>
      <c r="K101" s="35"/>
      <c r="L101" s="35"/>
      <c r="M101" s="35"/>
      <c r="N101" s="35"/>
      <c r="O101" s="56"/>
    </row>
    <row r="102" spans="1:15" customFormat="1" ht="11.25" customHeight="1" x14ac:dyDescent="0.2">
      <c r="A102" s="15"/>
      <c r="B102" s="15"/>
      <c r="C102" s="15"/>
      <c r="D102" s="15"/>
      <c r="E102" s="15"/>
      <c r="F102" s="15"/>
      <c r="G102" s="15"/>
      <c r="I102" s="60" t="s">
        <v>218</v>
      </c>
      <c r="J102" s="12"/>
      <c r="K102" s="12"/>
      <c r="L102" s="35"/>
      <c r="M102" s="35"/>
      <c r="N102" s="35"/>
      <c r="O102" s="56"/>
    </row>
    <row r="103" spans="1:15" customFormat="1" ht="11.25" customHeight="1" x14ac:dyDescent="0.2">
      <c r="A103" s="22" t="s">
        <v>252</v>
      </c>
      <c r="B103" s="15"/>
      <c r="C103" s="15"/>
      <c r="D103" s="15"/>
      <c r="E103" s="2"/>
      <c r="F103" s="2"/>
      <c r="G103" s="3"/>
      <c r="I103" s="34" t="s">
        <v>219</v>
      </c>
      <c r="J103" s="37"/>
      <c r="K103" s="36" t="s">
        <v>299</v>
      </c>
      <c r="L103" s="37"/>
      <c r="M103" s="35"/>
      <c r="N103" s="35"/>
      <c r="O103" s="41" t="e">
        <f>G115</f>
        <v>#DIV/0!</v>
      </c>
    </row>
    <row r="104" spans="1:15" customFormat="1" ht="11.25" customHeight="1" x14ac:dyDescent="0.2">
      <c r="A104" s="15">
        <v>1</v>
      </c>
      <c r="B104" s="15" t="s">
        <v>284</v>
      </c>
      <c r="C104" s="1"/>
      <c r="D104" s="15"/>
      <c r="E104" s="2"/>
      <c r="F104" s="2"/>
      <c r="G104" s="44"/>
      <c r="I104" s="34" t="s">
        <v>220</v>
      </c>
      <c r="J104" s="37"/>
      <c r="K104" s="12" t="s">
        <v>221</v>
      </c>
      <c r="L104" s="37"/>
      <c r="M104" s="35"/>
      <c r="N104" s="35"/>
      <c r="O104" s="54">
        <v>0</v>
      </c>
    </row>
    <row r="105" spans="1:15" customFormat="1" ht="11.25" customHeight="1" x14ac:dyDescent="0.2">
      <c r="A105" s="15">
        <v>2</v>
      </c>
      <c r="B105" s="15" t="s">
        <v>285</v>
      </c>
      <c r="C105" s="1"/>
      <c r="D105" s="15"/>
      <c r="E105" s="2"/>
      <c r="F105" s="2"/>
      <c r="G105" s="44"/>
      <c r="I105" s="34" t="s">
        <v>222</v>
      </c>
      <c r="J105" s="37"/>
      <c r="K105" s="12" t="s">
        <v>230</v>
      </c>
      <c r="L105" s="37"/>
      <c r="M105" s="65" t="s">
        <v>231</v>
      </c>
      <c r="N105" s="136">
        <f>N41</f>
        <v>-1.5906911900000001E-2</v>
      </c>
      <c r="O105" s="41" t="e">
        <f>(O103*N105)</f>
        <v>#DIV/0!</v>
      </c>
    </row>
    <row r="106" spans="1:15" customFormat="1" ht="11.25" customHeight="1" x14ac:dyDescent="0.2">
      <c r="A106" s="15">
        <v>3</v>
      </c>
      <c r="B106" s="15" t="s">
        <v>286</v>
      </c>
      <c r="C106" s="1"/>
      <c r="D106" s="15"/>
      <c r="E106" s="2"/>
      <c r="F106" s="2"/>
      <c r="G106" s="44"/>
      <c r="I106" s="34" t="s">
        <v>223</v>
      </c>
      <c r="J106" s="37"/>
      <c r="K106" s="12" t="s">
        <v>300</v>
      </c>
      <c r="L106" s="37"/>
      <c r="M106" s="35"/>
      <c r="N106" s="35"/>
      <c r="O106" s="54">
        <f>O53</f>
        <v>0</v>
      </c>
    </row>
    <row r="107" spans="1:15" customFormat="1" ht="11.25" customHeight="1" x14ac:dyDescent="0.2">
      <c r="A107" s="15">
        <v>4</v>
      </c>
      <c r="B107" s="15" t="s">
        <v>234</v>
      </c>
      <c r="C107" s="1"/>
      <c r="D107" s="15"/>
      <c r="E107" s="2"/>
      <c r="F107" s="2"/>
      <c r="G107" s="42">
        <f>G104+G105-G106</f>
        <v>0</v>
      </c>
      <c r="I107" s="34" t="s">
        <v>224</v>
      </c>
      <c r="J107" s="37"/>
      <c r="K107" s="12" t="s">
        <v>323</v>
      </c>
      <c r="L107" s="37"/>
      <c r="M107" s="35"/>
      <c r="N107" s="35"/>
      <c r="O107" s="53" t="e">
        <f>ROUND(SUM(O103:O106),2)</f>
        <v>#DIV/0!</v>
      </c>
    </row>
    <row r="108" spans="1:15" customFormat="1" ht="11.25" customHeight="1" x14ac:dyDescent="0.2">
      <c r="A108" s="15">
        <v>5</v>
      </c>
      <c r="B108" s="15" t="s">
        <v>287</v>
      </c>
      <c r="C108" s="1"/>
      <c r="D108" s="15"/>
      <c r="E108" s="2"/>
      <c r="F108" s="2"/>
      <c r="G108" s="42">
        <f>ROUND(G107*0.85,2)</f>
        <v>0</v>
      </c>
      <c r="I108" s="61"/>
      <c r="J108" s="62"/>
      <c r="K108" s="62"/>
      <c r="L108" s="62"/>
      <c r="M108" s="62"/>
      <c r="N108" s="62"/>
      <c r="O108" s="63"/>
    </row>
    <row r="109" spans="1:15" customFormat="1" ht="11.25" customHeight="1" x14ac:dyDescent="0.2">
      <c r="A109" s="15">
        <v>6</v>
      </c>
      <c r="B109" s="15" t="s">
        <v>288</v>
      </c>
      <c r="C109" s="1"/>
      <c r="D109" s="15"/>
      <c r="E109" s="15"/>
      <c r="F109" s="15"/>
      <c r="G109" s="42" t="e">
        <f>O38</f>
        <v>#DIV/0!</v>
      </c>
    </row>
    <row r="110" spans="1:15" customFormat="1" ht="11.25" customHeight="1" x14ac:dyDescent="0.2">
      <c r="A110" s="15">
        <v>7</v>
      </c>
      <c r="B110" s="15" t="s">
        <v>289</v>
      </c>
      <c r="C110" s="1"/>
      <c r="D110" s="15"/>
      <c r="E110" s="15"/>
      <c r="F110" s="15"/>
      <c r="G110" s="139" t="e">
        <f>G82+G95</f>
        <v>#DIV/0!</v>
      </c>
      <c r="O110" s="23"/>
    </row>
    <row r="111" spans="1:15" customFormat="1" ht="11.25" customHeight="1" x14ac:dyDescent="0.2">
      <c r="A111" s="15">
        <v>8</v>
      </c>
      <c r="B111" s="15" t="s">
        <v>290</v>
      </c>
      <c r="C111" s="1"/>
      <c r="D111" s="15"/>
      <c r="E111" s="15"/>
      <c r="F111" s="15"/>
      <c r="G111" s="42" t="e">
        <f>ROUND(G109+G110,2)</f>
        <v>#DIV/0!</v>
      </c>
    </row>
    <row r="112" spans="1:15" customFormat="1" ht="11.25" customHeight="1" x14ac:dyDescent="0.2">
      <c r="A112" s="15">
        <v>9</v>
      </c>
      <c r="B112" s="15" t="s">
        <v>291</v>
      </c>
      <c r="C112" s="1"/>
      <c r="D112" s="15"/>
      <c r="E112" s="15"/>
      <c r="F112" s="15"/>
      <c r="G112" s="42" t="e">
        <f>IF(G108-G111&lt;0,0,ROUND(G108-G111,0))</f>
        <v>#DIV/0!</v>
      </c>
    </row>
    <row r="113" spans="1:15" ht="12.75" x14ac:dyDescent="0.2">
      <c r="A113" s="15"/>
      <c r="B113" s="64" t="s">
        <v>235</v>
      </c>
      <c r="C113" s="15"/>
      <c r="D113" s="15"/>
      <c r="E113" s="15"/>
      <c r="F113" s="15"/>
      <c r="G113" s="15"/>
      <c r="H113"/>
      <c r="O113"/>
    </row>
    <row r="114" spans="1:15" ht="12.75" x14ac:dyDescent="0.2">
      <c r="A114" s="15">
        <v>10</v>
      </c>
      <c r="B114" s="64" t="s">
        <v>292</v>
      </c>
      <c r="C114" s="15"/>
      <c r="D114" s="15"/>
      <c r="E114" s="15"/>
      <c r="F114" s="15"/>
      <c r="G114" s="44"/>
      <c r="H114"/>
      <c r="O114"/>
    </row>
    <row r="115" spans="1:15" ht="12.75" x14ac:dyDescent="0.2">
      <c r="A115" s="15">
        <v>11</v>
      </c>
      <c r="B115" s="64" t="s">
        <v>293</v>
      </c>
      <c r="C115" s="15"/>
      <c r="D115" s="15"/>
      <c r="E115" s="15"/>
      <c r="F115" s="15"/>
      <c r="G115" s="50" t="e">
        <f>G112+G114</f>
        <v>#DIV/0!</v>
      </c>
      <c r="H115"/>
      <c r="O115"/>
    </row>
    <row r="116" spans="1:15" ht="12.75" x14ac:dyDescent="0.2">
      <c r="O116"/>
    </row>
    <row r="117" spans="1:15" ht="12.75" x14ac:dyDescent="0.2">
      <c r="A117" s="1" t="s">
        <v>294</v>
      </c>
      <c r="O117"/>
    </row>
    <row r="118" spans="1:15" ht="12.75" x14ac:dyDescent="0.2">
      <c r="B118" s="66" t="s">
        <v>242</v>
      </c>
      <c r="O118"/>
    </row>
    <row r="119" spans="1:15" ht="12.75" x14ac:dyDescent="0.2">
      <c r="O119"/>
    </row>
    <row r="120" spans="1:15" ht="12.75" x14ac:dyDescent="0.2">
      <c r="O120"/>
    </row>
    <row r="121" spans="1:15" ht="12.75" x14ac:dyDescent="0.2">
      <c r="O121"/>
    </row>
    <row r="122" spans="1:15" ht="12.75" x14ac:dyDescent="0.2">
      <c r="O122"/>
    </row>
    <row r="123" spans="1:15" ht="12.75" x14ac:dyDescent="0.2">
      <c r="O123"/>
    </row>
    <row r="124" spans="1:15" ht="12.75" x14ac:dyDescent="0.2">
      <c r="O124"/>
    </row>
  </sheetData>
  <mergeCells count="8">
    <mergeCell ref="A88:G88"/>
    <mergeCell ref="A101:G101"/>
    <mergeCell ref="B1:G1"/>
    <mergeCell ref="B2:G2"/>
    <mergeCell ref="I2:J4"/>
    <mergeCell ref="B5:G5"/>
    <mergeCell ref="A71:G71"/>
    <mergeCell ref="I70:O70"/>
  </mergeCells>
  <hyperlinks>
    <hyperlink ref="B118" r:id="rId1"/>
  </hyperlinks>
  <pageMargins left="0.25" right="0.25" top="0.5" bottom="0.5" header="0.3" footer="0.25"/>
  <pageSetup scale="80" fitToHeight="2" pageOrder="overThenDown" orientation="landscape" r:id="rId2"/>
  <headerFooter>
    <oddFooter>&amp;CPage &amp;P of &amp;N</oddFooter>
  </headerFooter>
  <rowBreaks count="1" manualBreakCount="1">
    <brk id="61"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2019-20 OCT 15 CERTIFICATION</vt:lpstr>
      <vt:lpstr>'2019-20 OCT 15 CERTIFICATION'!Print_Area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Sliter, Derek J.   DPI</cp:lastModifiedBy>
  <cp:lastPrinted>2015-07-01T12:49:51Z</cp:lastPrinted>
  <dcterms:created xsi:type="dcterms:W3CDTF">1998-12-14T19:23:07Z</dcterms:created>
  <dcterms:modified xsi:type="dcterms:W3CDTF">2019-10-14T14:51:17Z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