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285" windowWidth="9720" windowHeight="7320" activeTab="0"/>
  </bookViews>
  <sheets>
    <sheet name="!3TIER" sheetId="1" r:id="rId1"/>
  </sheets>
  <definedNames/>
  <calcPr fullCalcOnLoad="1"/>
</workbook>
</file>

<file path=xl/sharedStrings.xml><?xml version="1.0" encoding="utf-8"?>
<sst xmlns="http://schemas.openxmlformats.org/spreadsheetml/2006/main" count="147" uniqueCount="113">
  <si>
    <t xml:space="preserve">                         THREE TIER WORKSHEET FOR ESTIMATING 1996-97 EQUALIZATION AID</t>
  </si>
  <si>
    <t>Worksheet Revised 12/20/95</t>
  </si>
  <si>
    <t xml:space="preserve">            GUARANTEES TABLE</t>
  </si>
  <si>
    <t>PRIMARY</t>
  </si>
  <si>
    <t>SECONDARY</t>
  </si>
  <si>
    <t>TERTIARY</t>
  </si>
  <si>
    <t>K-12 Districts</t>
  </si>
  <si>
    <t>UHS Districts</t>
  </si>
  <si>
    <t>K-8 Districts</t>
  </si>
  <si>
    <t>Primary Ceiling Cost</t>
  </si>
  <si>
    <t>Secondary Ceiling Cost</t>
  </si>
  <si>
    <t>PART A: RESIDENT AID MEMBERSHIP</t>
  </si>
  <si>
    <t>Membership Repts.</t>
  </si>
  <si>
    <t xml:space="preserve">A:1  September Membership </t>
  </si>
  <si>
    <t>A:2  January Membership</t>
  </si>
  <si>
    <t>A:3  Total Membership (A:1 + A:2)</t>
  </si>
  <si>
    <t xml:space="preserve">A:4  Average Membership (A:3 / 2) </t>
  </si>
  <si>
    <t>A:5  Summer School ADM</t>
  </si>
  <si>
    <t>A:6  Group and Foster Home Adjustment</t>
  </si>
  <si>
    <t>A:7  TOTAL AID MEMBERSHIP (A:4 + A:5 + A:6)</t>
  </si>
  <si>
    <t>PART B: GENERAL FUND DEDUCTIBLE RECEIPTS (FUND 10)</t>
  </si>
  <si>
    <t>1995-96 Annl. Rep.</t>
  </si>
  <si>
    <t xml:space="preserve">B:1 Revenues &amp; Other Financing Sources </t>
  </si>
  <si>
    <t>+</t>
  </si>
  <si>
    <t>(SRC 000)</t>
  </si>
  <si>
    <t>B:2 Residual Equity Transfers</t>
  </si>
  <si>
    <t>(992 000)</t>
  </si>
  <si>
    <t xml:space="preserve">B:3 Property Taxes      </t>
  </si>
  <si>
    <t>-</t>
  </si>
  <si>
    <t>(SRC 210)</t>
  </si>
  <si>
    <t xml:space="preserve">B:4 Payment in Lieu of Taxes       </t>
  </si>
  <si>
    <t>(SRC 220)</t>
  </si>
  <si>
    <t xml:space="preserve">B:5 General Aids        </t>
  </si>
  <si>
    <t>(SRC 620)</t>
  </si>
  <si>
    <t>B:6 Fed Impact Aid: (NON-DEDUCTIBLE CERT. BY DPI)     -</t>
  </si>
  <si>
    <t xml:space="preserve">B:7 Reorganization Settlement    </t>
  </si>
  <si>
    <t>(SRC 850)</t>
  </si>
  <si>
    <t>B:8 Long Term Borrowing/Operational Purposes</t>
  </si>
  <si>
    <t>(873/874)</t>
  </si>
  <si>
    <t>B:9 Refund of Disbursements</t>
  </si>
  <si>
    <t>(SRC 972)</t>
  </si>
  <si>
    <t>B:10 DEDUCTIBLE RESOURCES MODIFIED ACCRUAL (B:1 + B:2 less B:3 thru B:9)</t>
  </si>
  <si>
    <t>PART C: GENERAL FUND NET COST (FUND 10)</t>
  </si>
  <si>
    <t xml:space="preserve">C:1  Total Expenditures/Other Financing Uses  </t>
  </si>
  <si>
    <t>(Fun. 000 000)</t>
  </si>
  <si>
    <t>C:2  Debt Service Transfer</t>
  </si>
  <si>
    <t>(Obj 830)</t>
  </si>
  <si>
    <t>C:3  Reorganization Settlement</t>
  </si>
  <si>
    <t>(Obj. 950)</t>
  </si>
  <si>
    <t>C:4  Refunds of Prior Year Revenue</t>
  </si>
  <si>
    <t>(Obj. 972)</t>
  </si>
  <si>
    <t>C:5  Legal Expenditure (Cost of Lawsuit against state)       -</t>
  </si>
  <si>
    <t>C:6  GROSS COST OF GENERAL FUND (Line C:1 less Lines C:2 thru C:5)</t>
  </si>
  <si>
    <t>C:7  Deductible Resources-Modified Cash (B:10)</t>
  </si>
  <si>
    <t>C:8  Interest Payment on Long Term Debt</t>
  </si>
  <si>
    <t xml:space="preserve">     (Fund 30, Function 283 000, Object 680)</t>
  </si>
  <si>
    <t>C:9  NET COST OF GENERAL FUND (Line C:6 less C:7 + C:8)</t>
  </si>
  <si>
    <t xml:space="preserve"> </t>
  </si>
  <si>
    <t>PART D: DEBT SERVICE NET COST (FUND 30)</t>
  </si>
  <si>
    <t>D:1  Debt Service Fund Revenue</t>
  </si>
  <si>
    <t>D:2  Residual Equity Transfer</t>
  </si>
  <si>
    <t>D:3  Transfer in From General Fund</t>
  </si>
  <si>
    <t>(Fd 10/830)</t>
  </si>
  <si>
    <t>D:4  Local Taxes</t>
  </si>
  <si>
    <t>D:5  Payments in Lieu of Taxes</t>
  </si>
  <si>
    <t>D:6  Non-Revenue</t>
  </si>
  <si>
    <t>(SRC 800)</t>
  </si>
  <si>
    <t>D:7  DEDUCTIBLE RESOURCES (Lines D:1 + D:2 less D:3 thru D:6)</t>
  </si>
  <si>
    <t>D:8  Long Term Capital Debt Expenditure</t>
  </si>
  <si>
    <t>(281 000)</t>
  </si>
  <si>
    <t>D:9  Amortized Capital Expansion  (FUND 41)</t>
  </si>
  <si>
    <t xml:space="preserve">      (As Certified by DPI)</t>
  </si>
  <si>
    <t>D:10 Residual Transfer-Out</t>
  </si>
  <si>
    <t>(991 000)</t>
  </si>
  <si>
    <t>D:11 NET COST OF DEBT SERVICE (Line D:8 + D:9 + D:10 less D:7)</t>
  </si>
  <si>
    <t>PART E: SHARED COST</t>
  </si>
  <si>
    <t>E:1  Shared Cost (C:9 + D:11)</t>
  </si>
  <si>
    <t>E:2  Shared Cost Per Member (E:1/A:7)</t>
  </si>
  <si>
    <t>E:3  Primary Shared Cost (Primary Ceiling Cost X A:7)</t>
  </si>
  <si>
    <t>E:4  Secndry Shared Cost (Lesser of (Sec. Ceiling Cost X A:7 - E:3) or (E:1- E:3))</t>
  </si>
  <si>
    <t xml:space="preserve">E:5  Tertiary Shared Cost (E:1 - E:3 - E:4) </t>
  </si>
  <si>
    <t>PART F:  EQUALIZED VALUE</t>
  </si>
  <si>
    <t>F:1  1995 Equalized Value TID Out (Estimated School Aid Value)</t>
  </si>
  <si>
    <t>PART G:  EQUALIZATION AID CALCULATION</t>
  </si>
  <si>
    <t>G:1  Primary Guaranteed Valuation Per Member (Refer to Guarantees Table)</t>
  </si>
  <si>
    <t>G:2  Primary Guaranteed Valuation   (G:1 X A:7)</t>
  </si>
  <si>
    <t>G:3  Primary Required Levy Rate (E:3/G:2)</t>
  </si>
  <si>
    <t>G:4  Primary Net Guaranteed Valuation (G:2 - F:1)</t>
  </si>
  <si>
    <t>G:5  Primary Equalization Aid (G:3 X G:4)</t>
  </si>
  <si>
    <t>G:6  Secondary Guaranteed Value Per Member (Refer to Guarantees Table)</t>
  </si>
  <si>
    <t>G:7  Secondary Guaranteed Valuation (G:6 X A:7)</t>
  </si>
  <si>
    <t>G:8  Secondary Required Levy Rate (E:4/G:7)</t>
  </si>
  <si>
    <t>G:9  Secondary Net Guaranteed Valuation (G:7 - F:1)</t>
  </si>
  <si>
    <t>G:10 Secondary Equalized Aid (G:8 X G:9)</t>
  </si>
  <si>
    <t>MAY BE NEGATIVE</t>
  </si>
  <si>
    <t>G:11 Tertiary Guaranteed Valuation Per Member (Refer to Guarantees Table)</t>
  </si>
  <si>
    <t>G:12 Tertiary Guaranteed Valuation (G:11 X A:7)</t>
  </si>
  <si>
    <t>G:13 Tertiary Required Levy Rate (E:5/G:12)</t>
  </si>
  <si>
    <t>G:14 Tertiary Net Guaranteed Valuation  (G:12 - F:1)</t>
  </si>
  <si>
    <t>G:15 Tertiary Equalization Aid (G:13 X G:14)</t>
  </si>
  <si>
    <t>H: TOTAL EQUALIZATION AID CALCULATION</t>
  </si>
  <si>
    <t>H:1  Primary Equalization Aid (G:5)</t>
  </si>
  <si>
    <t>H:2  Secondary Equalization Aid (G:10)</t>
  </si>
  <si>
    <t>H:3  Tertiary Equalization Aid (G:15)</t>
  </si>
  <si>
    <t xml:space="preserve">H:4  TOTAL EQUALIZATION AID (H:1 + H:2 + H:3) </t>
  </si>
  <si>
    <t>NOT LESS THAN H:1</t>
  </si>
  <si>
    <t xml:space="preserve">    Equalization Aid Adjustments</t>
  </si>
  <si>
    <t xml:space="preserve">H:5  Equalization Aid Adjustment Prior Year    Data Corrections </t>
  </si>
  <si>
    <t>(+ or -)</t>
  </si>
  <si>
    <t>H:6  Prior Year October to June Equalization Aid Adjustment</t>
  </si>
  <si>
    <t>H:7  Choice Schools Aid Adjustment (Milwaukee Only)   NEGATIVE</t>
  </si>
  <si>
    <t>( - )</t>
  </si>
  <si>
    <t>H:8  Total Adjusted Equalization Aid (Total of Lines H:4 thru H:7)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</si>
</sst>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0\ ;\(#,##0.00\)"/>
    <numFmt numFmtId="166" formatCode="0.0"/>
    <numFmt numFmtId="167" formatCode="0.00000"/>
    <numFmt numFmtId="168" formatCode="0.0000000"/>
    <numFmt numFmtId="169" formatCode="0.00000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8"/>
      <name val="Geneva"/>
      <family val="0"/>
    </font>
    <font>
      <u val="single"/>
      <sz val="10"/>
      <name val="Geneva"/>
      <family val="0"/>
    </font>
    <font>
      <b/>
      <u val="single"/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5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8" fontId="1" fillId="0" borderId="0" xfId="0" applyNumberFormat="1" applyFont="1" applyFill="1" applyBorder="1" applyAlignment="1">
      <alignment/>
    </xf>
    <xf numFmtId="5" fontId="1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5" fontId="0" fillId="0" borderId="1" xfId="0" applyNumberFormat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/>
      <protection locked="0"/>
    </xf>
    <xf numFmtId="166" fontId="0" fillId="0" borderId="3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164" fontId="4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0" fillId="0" borderId="0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/>
    </xf>
    <xf numFmtId="5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 horizontal="left"/>
    </xf>
    <xf numFmtId="6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8" fontId="0" fillId="0" borderId="2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5" fontId="0" fillId="0" borderId="2" xfId="0" applyNumberFormat="1" applyFill="1" applyBorder="1" applyAlignment="1">
      <alignment/>
    </xf>
    <xf numFmtId="15" fontId="0" fillId="0" borderId="0" xfId="0" applyNumberFormat="1" applyFill="1" applyBorder="1" applyAlignment="1">
      <alignment horizontal="left"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5" fontId="0" fillId="0" borderId="1" xfId="0" applyNumberFormat="1" applyFill="1" applyBorder="1" applyAlignment="1" applyProtection="1">
      <alignment/>
      <protection locked="0"/>
    </xf>
    <xf numFmtId="5" fontId="0" fillId="0" borderId="3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2" xfId="0" applyNumberFormat="1" applyFont="1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2" borderId="0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left"/>
    </xf>
    <xf numFmtId="164" fontId="0" fillId="0" borderId="7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 applyProtection="1">
      <alignment horizontal="left"/>
      <protection locked="0"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164" fontId="0" fillId="0" borderId="13" xfId="0" applyNumberFormat="1" applyFill="1" applyBorder="1" applyAlignment="1">
      <alignment horizontal="left"/>
    </xf>
    <xf numFmtId="164" fontId="0" fillId="0" borderId="15" xfId="0" applyNumberFormat="1" applyFill="1" applyBorder="1" applyAlignment="1">
      <alignment horizontal="left"/>
    </xf>
    <xf numFmtId="0" fontId="0" fillId="3" borderId="16" xfId="0" applyFill="1" applyBorder="1" applyAlignment="1">
      <alignment/>
    </xf>
    <xf numFmtId="164" fontId="0" fillId="2" borderId="9" xfId="0" applyNumberFormat="1" applyFill="1" applyBorder="1" applyAlignment="1">
      <alignment horizontal="left"/>
    </xf>
    <xf numFmtId="5" fontId="0" fillId="2" borderId="10" xfId="0" applyNumberFormat="1" applyFill="1" applyBorder="1" applyAlignment="1">
      <alignment/>
    </xf>
    <xf numFmtId="164" fontId="1" fillId="0" borderId="15" xfId="0" applyNumberFormat="1" applyFont="1" applyBorder="1" applyAlignment="1">
      <alignment horizontal="left"/>
    </xf>
    <xf numFmtId="164" fontId="0" fillId="3" borderId="17" xfId="0" applyNumberFormat="1" applyFill="1" applyBorder="1" applyAlignment="1">
      <alignment/>
    </xf>
    <xf numFmtId="164" fontId="0" fillId="0" borderId="15" xfId="0" applyNumberFormat="1" applyBorder="1" applyAlignment="1">
      <alignment horizontal="left"/>
    </xf>
    <xf numFmtId="3" fontId="0" fillId="0" borderId="17" xfId="0" applyNumberFormat="1" applyBorder="1" applyAlignment="1">
      <alignment/>
    </xf>
    <xf numFmtId="164" fontId="0" fillId="3" borderId="17" xfId="0" applyNumberFormat="1" applyFill="1" applyBorder="1" applyAlignment="1" applyProtection="1">
      <alignment horizontal="right"/>
      <protection locked="0"/>
    </xf>
    <xf numFmtId="5" fontId="0" fillId="0" borderId="17" xfId="0" applyNumberFormat="1" applyBorder="1" applyAlignment="1" applyProtection="1">
      <alignment/>
      <protection locked="0"/>
    </xf>
    <xf numFmtId="5" fontId="0" fillId="3" borderId="17" xfId="0" applyNumberFormat="1" applyFill="1" applyBorder="1" applyAlignment="1">
      <alignment/>
    </xf>
    <xf numFmtId="5" fontId="0" fillId="0" borderId="17" xfId="0" applyNumberFormat="1" applyBorder="1" applyAlignment="1">
      <alignment/>
    </xf>
    <xf numFmtId="164" fontId="5" fillId="0" borderId="15" xfId="0" applyNumberFormat="1" applyFont="1" applyBorder="1" applyAlignment="1">
      <alignment horizontal="left"/>
    </xf>
    <xf numFmtId="5" fontId="5" fillId="0" borderId="17" xfId="0" applyNumberFormat="1" applyFont="1" applyBorder="1" applyAlignment="1" applyProtection="1">
      <alignment/>
      <protection locked="0"/>
    </xf>
    <xf numFmtId="5" fontId="5" fillId="3" borderId="17" xfId="0" applyNumberFormat="1" applyFont="1" applyFill="1" applyBorder="1" applyAlignment="1">
      <alignment/>
    </xf>
    <xf numFmtId="5" fontId="5" fillId="0" borderId="17" xfId="0" applyNumberFormat="1" applyFont="1" applyBorder="1" applyAlignment="1">
      <alignment/>
    </xf>
    <xf numFmtId="164" fontId="5" fillId="3" borderId="17" xfId="0" applyNumberFormat="1" applyFont="1" applyFill="1" applyBorder="1" applyAlignment="1">
      <alignment/>
    </xf>
    <xf numFmtId="6" fontId="5" fillId="0" borderId="17" xfId="0" applyNumberFormat="1" applyFont="1" applyBorder="1" applyAlignment="1">
      <alignment/>
    </xf>
    <xf numFmtId="164" fontId="1" fillId="0" borderId="15" xfId="0" applyNumberFormat="1" applyFont="1" applyBorder="1" applyAlignment="1" applyProtection="1">
      <alignment horizontal="left"/>
      <protection locked="0"/>
    </xf>
    <xf numFmtId="0" fontId="5" fillId="3" borderId="17" xfId="0" applyFont="1" applyFill="1" applyBorder="1" applyAlignment="1">
      <alignment/>
    </xf>
    <xf numFmtId="164" fontId="0" fillId="0" borderId="15" xfId="0" applyNumberFormat="1" applyBorder="1" applyAlignment="1" applyProtection="1">
      <alignment horizontal="left"/>
      <protection locked="0"/>
    </xf>
    <xf numFmtId="6" fontId="5" fillId="0" borderId="17" xfId="0" applyNumberFormat="1" applyFont="1" applyBorder="1" applyAlignment="1" applyProtection="1">
      <alignment/>
      <protection locked="0"/>
    </xf>
    <xf numFmtId="164" fontId="0" fillId="0" borderId="11" xfId="0" applyNumberFormat="1" applyBorder="1" applyAlignment="1">
      <alignment horizontal="left"/>
    </xf>
    <xf numFmtId="6" fontId="5" fillId="0" borderId="16" xfId="0" applyNumberFormat="1" applyFont="1" applyBorder="1" applyAlignment="1">
      <alignment/>
    </xf>
    <xf numFmtId="6" fontId="5" fillId="0" borderId="18" xfId="0" applyNumberFormat="1" applyFont="1" applyBorder="1" applyAlignment="1">
      <alignment/>
    </xf>
    <xf numFmtId="6" fontId="5" fillId="0" borderId="19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6" fontId="0" fillId="3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6" fontId="0" fillId="0" borderId="17" xfId="0" applyNumberFormat="1" applyFill="1" applyBorder="1" applyAlignment="1">
      <alignment/>
    </xf>
    <xf numFmtId="164" fontId="2" fillId="0" borderId="9" xfId="0" applyNumberFormat="1" applyFont="1" applyFill="1" applyBorder="1" applyAlignment="1">
      <alignment horizontal="left"/>
    </xf>
    <xf numFmtId="6" fontId="5" fillId="0" borderId="10" xfId="0" applyNumberFormat="1" applyFont="1" applyFill="1" applyBorder="1" applyAlignment="1">
      <alignment/>
    </xf>
    <xf numFmtId="164" fontId="0" fillId="2" borderId="20" xfId="0" applyNumberFormat="1" applyFill="1" applyBorder="1" applyAlignment="1">
      <alignment horizontal="left"/>
    </xf>
    <xf numFmtId="164" fontId="0" fillId="2" borderId="21" xfId="0" applyNumberFormat="1" applyFill="1" applyBorder="1" applyAlignment="1">
      <alignment/>
    </xf>
    <xf numFmtId="164" fontId="0" fillId="2" borderId="21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left"/>
    </xf>
    <xf numFmtId="5" fontId="0" fillId="2" borderId="22" xfId="0" applyNumberFormat="1" applyFill="1" applyBorder="1" applyAlignment="1">
      <alignment/>
    </xf>
    <xf numFmtId="164" fontId="0" fillId="0" borderId="23" xfId="0" applyNumberFormat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169" fontId="5" fillId="0" borderId="17" xfId="0" applyNumberFormat="1" applyFont="1" applyBorder="1" applyAlignment="1">
      <alignment/>
    </xf>
    <xf numFmtId="169" fontId="5" fillId="0" borderId="16" xfId="0" applyNumberFormat="1" applyFont="1" applyBorder="1" applyAlignment="1">
      <alignment/>
    </xf>
    <xf numFmtId="169" fontId="5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3.25390625" style="0" customWidth="1"/>
    <col min="2" max="2" width="11.375" style="0" customWidth="1"/>
    <col min="3" max="3" width="11.625" style="0" customWidth="1"/>
    <col min="4" max="4" width="12.125" style="0" customWidth="1"/>
    <col min="5" max="5" width="15.125" style="0" customWidth="1"/>
    <col min="6" max="16384" width="11.375" style="0" customWidth="1"/>
  </cols>
  <sheetData>
    <row r="1" spans="1:5" ht="12.75">
      <c r="A1" s="71" t="s">
        <v>0</v>
      </c>
      <c r="B1" s="72"/>
      <c r="C1" s="72"/>
      <c r="D1" s="72"/>
      <c r="E1" s="73"/>
    </row>
    <row r="2" spans="1:5" ht="12.75">
      <c r="A2" s="74" t="s">
        <v>1</v>
      </c>
      <c r="B2" s="51"/>
      <c r="C2" s="44"/>
      <c r="D2" s="44"/>
      <c r="E2" s="75"/>
    </row>
    <row r="3" spans="1:5" ht="12.75">
      <c r="A3" s="76"/>
      <c r="B3" s="52" t="s">
        <v>2</v>
      </c>
      <c r="C3" s="52"/>
      <c r="D3" s="53"/>
      <c r="E3" s="77"/>
    </row>
    <row r="4" spans="1:5" ht="12.75">
      <c r="A4" s="78"/>
      <c r="B4" s="54" t="s">
        <v>3</v>
      </c>
      <c r="C4" s="54" t="s">
        <v>4</v>
      </c>
      <c r="D4" s="54" t="s">
        <v>5</v>
      </c>
      <c r="E4" s="79"/>
    </row>
    <row r="5" spans="1:5" ht="12.75">
      <c r="A5" s="80" t="s">
        <v>6</v>
      </c>
      <c r="B5" s="1">
        <v>2000000</v>
      </c>
      <c r="C5" s="16">
        <v>569584</v>
      </c>
      <c r="D5" s="16">
        <v>232954</v>
      </c>
      <c r="E5" s="79"/>
    </row>
    <row r="6" spans="1:5" ht="12.75">
      <c r="A6" s="80" t="s">
        <v>7</v>
      </c>
      <c r="B6" s="16">
        <f>B5*3</f>
        <v>6000000</v>
      </c>
      <c r="C6" s="16">
        <v>1708752</v>
      </c>
      <c r="D6" s="16">
        <v>698862</v>
      </c>
      <c r="E6" s="79"/>
    </row>
    <row r="7" spans="1:5" ht="12.75">
      <c r="A7" s="80" t="s">
        <v>8</v>
      </c>
      <c r="B7" s="16">
        <f>B5*1.5</f>
        <v>3000000</v>
      </c>
      <c r="C7" s="16">
        <v>854376</v>
      </c>
      <c r="D7" s="16">
        <v>349431</v>
      </c>
      <c r="E7" s="79"/>
    </row>
    <row r="8" spans="1:5" ht="12.75">
      <c r="A8" s="81" t="s">
        <v>9</v>
      </c>
      <c r="B8" s="50"/>
      <c r="C8" s="56"/>
      <c r="D8" s="55">
        <v>1000</v>
      </c>
      <c r="E8" s="79"/>
    </row>
    <row r="9" spans="1:5" ht="12.75">
      <c r="A9" s="81" t="s">
        <v>10</v>
      </c>
      <c r="B9" s="50"/>
      <c r="C9" s="56"/>
      <c r="D9" s="55">
        <v>5936</v>
      </c>
      <c r="E9" s="82"/>
    </row>
    <row r="10" spans="1:5" ht="6" customHeight="1">
      <c r="A10" s="83"/>
      <c r="B10" s="69"/>
      <c r="C10" s="70"/>
      <c r="D10" s="68"/>
      <c r="E10" s="84"/>
    </row>
    <row r="11" spans="1:5" ht="12.75">
      <c r="A11" s="85" t="s">
        <v>11</v>
      </c>
      <c r="B11" s="17"/>
      <c r="C11" s="17"/>
      <c r="D11" s="18"/>
      <c r="E11" s="86" t="s">
        <v>12</v>
      </c>
    </row>
    <row r="12" spans="1:5" ht="12.75">
      <c r="A12" s="87" t="s">
        <v>13</v>
      </c>
      <c r="B12" s="19"/>
      <c r="C12" s="17"/>
      <c r="D12" s="18"/>
      <c r="E12" s="88">
        <v>0</v>
      </c>
    </row>
    <row r="13" spans="1:5" ht="12.75">
      <c r="A13" s="87" t="s">
        <v>14</v>
      </c>
      <c r="B13" s="19"/>
      <c r="C13" s="17"/>
      <c r="D13" s="18"/>
      <c r="E13" s="88">
        <v>0</v>
      </c>
    </row>
    <row r="14" spans="1:5" ht="12.75">
      <c r="A14" s="87" t="s">
        <v>15</v>
      </c>
      <c r="B14" s="19"/>
      <c r="C14" s="17"/>
      <c r="D14" s="18"/>
      <c r="E14" s="88">
        <f>SUM(E12:E13)</f>
        <v>0</v>
      </c>
    </row>
    <row r="15" spans="1:5" ht="12.75">
      <c r="A15" s="87" t="s">
        <v>16</v>
      </c>
      <c r="B15" s="19"/>
      <c r="C15" s="17"/>
      <c r="D15" s="18"/>
      <c r="E15" s="88">
        <f>ROUND(+E14/2,0)</f>
        <v>0</v>
      </c>
    </row>
    <row r="16" spans="1:5" ht="12.75">
      <c r="A16" s="87" t="s">
        <v>17</v>
      </c>
      <c r="B16" s="20"/>
      <c r="C16" s="21"/>
      <c r="D16" s="22"/>
      <c r="E16" s="88">
        <v>0</v>
      </c>
    </row>
    <row r="17" spans="1:5" ht="12.75">
      <c r="A17" s="87" t="s">
        <v>18</v>
      </c>
      <c r="B17" s="17"/>
      <c r="C17" s="17"/>
      <c r="D17" s="18"/>
      <c r="E17" s="88">
        <v>0</v>
      </c>
    </row>
    <row r="18" spans="1:5" ht="12.75">
      <c r="A18" s="87" t="s">
        <v>19</v>
      </c>
      <c r="B18" s="17"/>
      <c r="C18" s="17"/>
      <c r="D18" s="18"/>
      <c r="E18" s="88">
        <f>E15+E16+E17</f>
        <v>0</v>
      </c>
    </row>
    <row r="19" spans="1:5" ht="6.75" customHeight="1">
      <c r="A19" s="83"/>
      <c r="B19" s="69"/>
      <c r="C19" s="70"/>
      <c r="D19" s="68"/>
      <c r="E19" s="84"/>
    </row>
    <row r="20" spans="1:5" ht="12.75">
      <c r="A20" s="85" t="s">
        <v>20</v>
      </c>
      <c r="B20" s="17"/>
      <c r="C20" s="17"/>
      <c r="D20" s="18"/>
      <c r="E20" s="89" t="s">
        <v>21</v>
      </c>
    </row>
    <row r="21" spans="1:5" ht="12.75">
      <c r="A21" s="87" t="s">
        <v>22</v>
      </c>
      <c r="B21" s="17"/>
      <c r="C21" s="62" t="s">
        <v>23</v>
      </c>
      <c r="D21" s="62" t="s">
        <v>24</v>
      </c>
      <c r="E21" s="90">
        <v>0</v>
      </c>
    </row>
    <row r="22" spans="1:5" ht="12.75">
      <c r="A22" s="87" t="s">
        <v>25</v>
      </c>
      <c r="B22" s="17"/>
      <c r="C22" s="62" t="s">
        <v>23</v>
      </c>
      <c r="D22" s="62" t="s">
        <v>26</v>
      </c>
      <c r="E22" s="90">
        <v>0</v>
      </c>
    </row>
    <row r="23" spans="1:5" ht="12.75">
      <c r="A23" s="87" t="s">
        <v>27</v>
      </c>
      <c r="B23" s="17"/>
      <c r="C23" s="62" t="s">
        <v>28</v>
      </c>
      <c r="D23" s="62" t="s">
        <v>29</v>
      </c>
      <c r="E23" s="90">
        <v>0</v>
      </c>
    </row>
    <row r="24" spans="1:5" ht="12.75">
      <c r="A24" s="87" t="s">
        <v>30</v>
      </c>
      <c r="B24" s="17"/>
      <c r="C24" s="62" t="s">
        <v>28</v>
      </c>
      <c r="D24" s="62" t="s">
        <v>31</v>
      </c>
      <c r="E24" s="90">
        <v>0</v>
      </c>
    </row>
    <row r="25" spans="1:5" ht="12.75">
      <c r="A25" s="87" t="s">
        <v>32</v>
      </c>
      <c r="B25" s="17"/>
      <c r="C25" s="62" t="s">
        <v>28</v>
      </c>
      <c r="D25" s="62" t="s">
        <v>33</v>
      </c>
      <c r="E25" s="90">
        <v>0</v>
      </c>
    </row>
    <row r="26" spans="1:5" ht="12.75">
      <c r="A26" s="118" t="s">
        <v>34</v>
      </c>
      <c r="B26" s="17"/>
      <c r="C26" s="62"/>
      <c r="D26" s="119"/>
      <c r="E26" s="90">
        <v>0</v>
      </c>
    </row>
    <row r="27" spans="1:5" ht="12.75">
      <c r="A27" s="87" t="s">
        <v>35</v>
      </c>
      <c r="B27" s="17"/>
      <c r="C27" s="62" t="s">
        <v>28</v>
      </c>
      <c r="D27" s="62" t="s">
        <v>36</v>
      </c>
      <c r="E27" s="90">
        <v>0</v>
      </c>
    </row>
    <row r="28" spans="1:5" ht="12.75">
      <c r="A28" s="87" t="s">
        <v>37</v>
      </c>
      <c r="B28" s="17"/>
      <c r="C28" s="62" t="s">
        <v>28</v>
      </c>
      <c r="D28" s="62" t="s">
        <v>38</v>
      </c>
      <c r="E28" s="90">
        <v>0</v>
      </c>
    </row>
    <row r="29" spans="1:5" ht="12.75">
      <c r="A29" s="87" t="s">
        <v>39</v>
      </c>
      <c r="B29" s="17"/>
      <c r="C29" s="62" t="s">
        <v>28</v>
      </c>
      <c r="D29" s="62" t="s">
        <v>40</v>
      </c>
      <c r="E29" s="90">
        <v>0</v>
      </c>
    </row>
    <row r="30" spans="1:5" ht="12.75">
      <c r="A30" s="87" t="s">
        <v>41</v>
      </c>
      <c r="B30" s="17"/>
      <c r="C30" s="23"/>
      <c r="D30" s="24"/>
      <c r="E30" s="92">
        <f>E21+E22-E23-E24-E25-E26-E27-E28-E29</f>
        <v>0</v>
      </c>
    </row>
    <row r="31" spans="1:5" ht="6" customHeight="1">
      <c r="A31" s="83"/>
      <c r="B31" s="69"/>
      <c r="C31" s="70"/>
      <c r="D31" s="68"/>
      <c r="E31" s="84"/>
    </row>
    <row r="32" spans="1:5" ht="12.75">
      <c r="A32" s="85" t="s">
        <v>42</v>
      </c>
      <c r="B32" s="17"/>
      <c r="C32" s="17"/>
      <c r="D32" s="18"/>
      <c r="E32" s="89" t="s">
        <v>21</v>
      </c>
    </row>
    <row r="33" spans="1:5" ht="12.75">
      <c r="A33" s="87" t="s">
        <v>43</v>
      </c>
      <c r="B33" s="17"/>
      <c r="C33" s="62" t="s">
        <v>23</v>
      </c>
      <c r="D33" s="63" t="s">
        <v>44</v>
      </c>
      <c r="E33" s="90">
        <v>0</v>
      </c>
    </row>
    <row r="34" spans="1:5" ht="12.75">
      <c r="A34" s="87" t="s">
        <v>45</v>
      </c>
      <c r="B34" s="17"/>
      <c r="C34" s="62" t="s">
        <v>28</v>
      </c>
      <c r="D34" s="62" t="s">
        <v>46</v>
      </c>
      <c r="E34" s="90">
        <v>0</v>
      </c>
    </row>
    <row r="35" spans="1:5" ht="12.75">
      <c r="A35" s="87" t="s">
        <v>47</v>
      </c>
      <c r="B35" s="17"/>
      <c r="C35" s="62" t="s">
        <v>28</v>
      </c>
      <c r="D35" s="62" t="s">
        <v>48</v>
      </c>
      <c r="E35" s="90">
        <v>0</v>
      </c>
    </row>
    <row r="36" spans="1:5" ht="12.75">
      <c r="A36" s="87" t="s">
        <v>49</v>
      </c>
      <c r="B36" s="17"/>
      <c r="C36" s="62" t="s">
        <v>28</v>
      </c>
      <c r="D36" s="62" t="s">
        <v>50</v>
      </c>
      <c r="E36" s="90">
        <v>0</v>
      </c>
    </row>
    <row r="37" spans="1:5" s="60" customFormat="1" ht="12.75">
      <c r="A37" s="93" t="s">
        <v>51</v>
      </c>
      <c r="B37" s="30"/>
      <c r="C37" s="64"/>
      <c r="D37" s="64"/>
      <c r="E37" s="94">
        <v>0</v>
      </c>
    </row>
    <row r="38" spans="1:5" ht="12.75">
      <c r="A38" s="87" t="s">
        <v>52</v>
      </c>
      <c r="B38" s="17"/>
      <c r="C38" s="23"/>
      <c r="D38" s="24"/>
      <c r="E38" s="92">
        <f>E33-E34-E35-E36-E37</f>
        <v>0</v>
      </c>
    </row>
    <row r="39" spans="1:5" ht="12.75">
      <c r="A39" s="87" t="s">
        <v>53</v>
      </c>
      <c r="B39" s="17"/>
      <c r="C39" s="23" t="s">
        <v>28</v>
      </c>
      <c r="D39" s="18"/>
      <c r="E39" s="92">
        <f>E30</f>
        <v>0</v>
      </c>
    </row>
    <row r="40" spans="1:5" ht="12.75">
      <c r="A40" s="87" t="s">
        <v>54</v>
      </c>
      <c r="B40" s="17"/>
      <c r="C40" s="23" t="s">
        <v>23</v>
      </c>
      <c r="D40" s="18"/>
      <c r="E40" s="90">
        <v>0</v>
      </c>
    </row>
    <row r="41" spans="1:5" ht="12.75">
      <c r="A41" s="87" t="s">
        <v>55</v>
      </c>
      <c r="B41" s="17"/>
      <c r="C41" s="17"/>
      <c r="D41" s="18"/>
      <c r="E41" s="91"/>
    </row>
    <row r="42" spans="1:5" ht="12.75">
      <c r="A42" s="87" t="s">
        <v>56</v>
      </c>
      <c r="B42" s="17"/>
      <c r="C42" s="23"/>
      <c r="D42" s="24" t="s">
        <v>57</v>
      </c>
      <c r="E42" s="92">
        <f>E38-E39+E40</f>
        <v>0</v>
      </c>
    </row>
    <row r="43" spans="1:5" ht="6" customHeight="1">
      <c r="A43" s="83"/>
      <c r="B43" s="69"/>
      <c r="C43" s="70"/>
      <c r="D43" s="68"/>
      <c r="E43" s="84"/>
    </row>
    <row r="44" spans="1:5" ht="12.75">
      <c r="A44" s="85" t="s">
        <v>58</v>
      </c>
      <c r="B44" s="17"/>
      <c r="C44" s="19" t="s">
        <v>57</v>
      </c>
      <c r="D44" s="18"/>
      <c r="E44" s="89"/>
    </row>
    <row r="45" spans="1:5" ht="12.75">
      <c r="A45" s="87" t="s">
        <v>59</v>
      </c>
      <c r="B45" s="17"/>
      <c r="C45" s="62" t="s">
        <v>23</v>
      </c>
      <c r="D45" s="62" t="s">
        <v>24</v>
      </c>
      <c r="E45" s="90">
        <v>0</v>
      </c>
    </row>
    <row r="46" spans="1:5" ht="12.75">
      <c r="A46" s="87" t="s">
        <v>60</v>
      </c>
      <c r="B46" s="17"/>
      <c r="C46" s="62" t="s">
        <v>23</v>
      </c>
      <c r="D46" s="62" t="s">
        <v>26</v>
      </c>
      <c r="E46" s="90">
        <v>0</v>
      </c>
    </row>
    <row r="47" spans="1:5" ht="12.75">
      <c r="A47" s="87" t="s">
        <v>61</v>
      </c>
      <c r="B47" s="17"/>
      <c r="C47" s="62" t="s">
        <v>28</v>
      </c>
      <c r="D47" s="62" t="s">
        <v>62</v>
      </c>
      <c r="E47" s="90">
        <v>0</v>
      </c>
    </row>
    <row r="48" spans="1:5" ht="12.75">
      <c r="A48" s="87" t="s">
        <v>63</v>
      </c>
      <c r="B48" s="17"/>
      <c r="C48" s="62" t="s">
        <v>28</v>
      </c>
      <c r="D48" s="62" t="s">
        <v>29</v>
      </c>
      <c r="E48" s="90">
        <v>0</v>
      </c>
    </row>
    <row r="49" spans="1:5" ht="12.75">
      <c r="A49" s="87" t="s">
        <v>64</v>
      </c>
      <c r="B49" s="17"/>
      <c r="C49" s="62" t="s">
        <v>28</v>
      </c>
      <c r="D49" s="62" t="s">
        <v>31</v>
      </c>
      <c r="E49" s="90">
        <v>0</v>
      </c>
    </row>
    <row r="50" spans="1:5" ht="12.75">
      <c r="A50" s="87" t="s">
        <v>65</v>
      </c>
      <c r="B50" s="17"/>
      <c r="C50" s="62" t="s">
        <v>28</v>
      </c>
      <c r="D50" s="62" t="s">
        <v>66</v>
      </c>
      <c r="E50" s="90">
        <v>0</v>
      </c>
    </row>
    <row r="51" spans="1:5" ht="12.75">
      <c r="A51" s="87" t="s">
        <v>67</v>
      </c>
      <c r="B51" s="17"/>
      <c r="C51" s="57"/>
      <c r="D51" s="67"/>
      <c r="E51" s="92">
        <f>E45+E46-E47-E48-E49-E50</f>
        <v>0</v>
      </c>
    </row>
    <row r="52" spans="1:5" ht="12.75">
      <c r="A52" s="87" t="s">
        <v>68</v>
      </c>
      <c r="B52" s="17"/>
      <c r="C52" s="62" t="s">
        <v>23</v>
      </c>
      <c r="D52" s="62" t="s">
        <v>69</v>
      </c>
      <c r="E52" s="90">
        <v>0</v>
      </c>
    </row>
    <row r="53" spans="1:5" ht="12.75">
      <c r="A53" s="87" t="s">
        <v>70</v>
      </c>
      <c r="B53" s="17"/>
      <c r="C53" s="62" t="s">
        <v>23</v>
      </c>
      <c r="D53" s="63" t="s">
        <v>57</v>
      </c>
      <c r="E53" s="90">
        <v>0</v>
      </c>
    </row>
    <row r="54" spans="1:5" ht="12.75">
      <c r="A54" s="87" t="s">
        <v>71</v>
      </c>
      <c r="B54" s="17"/>
      <c r="C54" s="65" t="s">
        <v>57</v>
      </c>
      <c r="D54" s="66"/>
      <c r="E54" s="95"/>
    </row>
    <row r="55" spans="1:5" ht="12.75">
      <c r="A55" s="87" t="s">
        <v>72</v>
      </c>
      <c r="B55" s="17"/>
      <c r="C55" s="64" t="s">
        <v>23</v>
      </c>
      <c r="D55" s="64" t="s">
        <v>73</v>
      </c>
      <c r="E55" s="94">
        <v>0</v>
      </c>
    </row>
    <row r="56" spans="1:5" ht="12.75">
      <c r="A56" s="87" t="s">
        <v>74</v>
      </c>
      <c r="B56" s="28"/>
      <c r="C56" s="27"/>
      <c r="D56" s="29"/>
      <c r="E56" s="96">
        <f>E52+E53+E55-E51</f>
        <v>0</v>
      </c>
    </row>
    <row r="57" spans="1:5" ht="6" customHeight="1">
      <c r="A57" s="83"/>
      <c r="B57" s="69"/>
      <c r="C57" s="70"/>
      <c r="D57" s="68"/>
      <c r="E57" s="84"/>
    </row>
    <row r="58" spans="1:5" ht="12.75">
      <c r="A58" s="85" t="s">
        <v>75</v>
      </c>
      <c r="B58" s="28" t="s">
        <v>57</v>
      </c>
      <c r="C58" s="27"/>
      <c r="D58" s="29"/>
      <c r="E58" s="97"/>
    </row>
    <row r="59" spans="1:5" ht="12.75">
      <c r="A59" s="87" t="s">
        <v>76</v>
      </c>
      <c r="B59" s="28"/>
      <c r="C59" s="27"/>
      <c r="D59" s="29"/>
      <c r="E59" s="98">
        <f>E56+E42</f>
        <v>0</v>
      </c>
    </row>
    <row r="60" spans="1:5" ht="12.75">
      <c r="A60" s="87" t="s">
        <v>77</v>
      </c>
      <c r="B60" s="28"/>
      <c r="C60" s="27"/>
      <c r="D60" s="29"/>
      <c r="E60" s="98" t="e">
        <f>E59/E18</f>
        <v>#DIV/0!</v>
      </c>
    </row>
    <row r="61" spans="1:5" ht="12.75">
      <c r="A61" s="87" t="s">
        <v>78</v>
      </c>
      <c r="B61" s="28"/>
      <c r="C61" s="27"/>
      <c r="D61" s="29"/>
      <c r="E61" s="98">
        <f>1000*E18</f>
        <v>0</v>
      </c>
    </row>
    <row r="62" spans="1:5" ht="12.75">
      <c r="A62" s="87" t="s">
        <v>79</v>
      </c>
      <c r="B62" s="28"/>
      <c r="C62" s="27"/>
      <c r="D62" s="29"/>
      <c r="E62" s="98">
        <f>IF(((D9*E18)-E61)&lt;(E59-E61),((D9*E18)-E61),(E59-E61))</f>
        <v>0</v>
      </c>
    </row>
    <row r="63" spans="1:5" ht="12.75">
      <c r="A63" s="87" t="s">
        <v>80</v>
      </c>
      <c r="B63" s="28"/>
      <c r="C63" s="27"/>
      <c r="D63" s="29"/>
      <c r="E63" s="98">
        <f>E59-E61-E62</f>
        <v>0</v>
      </c>
    </row>
    <row r="64" spans="1:5" ht="6" customHeight="1">
      <c r="A64" s="83"/>
      <c r="B64" s="69"/>
      <c r="C64" s="70"/>
      <c r="D64" s="68"/>
      <c r="E64" s="84"/>
    </row>
    <row r="65" spans="1:5" ht="12.75">
      <c r="A65" s="99" t="s">
        <v>81</v>
      </c>
      <c r="B65" s="17"/>
      <c r="C65" s="25"/>
      <c r="D65" s="26"/>
      <c r="E65" s="100"/>
    </row>
    <row r="66" spans="1:5" ht="12.75">
      <c r="A66" s="101" t="s">
        <v>82</v>
      </c>
      <c r="B66" s="17"/>
      <c r="C66" s="25"/>
      <c r="D66" s="26"/>
      <c r="E66" s="102">
        <v>0</v>
      </c>
    </row>
    <row r="67" spans="1:5" ht="6.75" customHeight="1">
      <c r="A67" s="83"/>
      <c r="B67" s="69"/>
      <c r="C67" s="70"/>
      <c r="D67" s="68"/>
      <c r="E67" s="84"/>
    </row>
    <row r="68" spans="1:5" ht="12.75">
      <c r="A68" s="99" t="s">
        <v>83</v>
      </c>
      <c r="B68" s="28"/>
      <c r="C68" s="30"/>
      <c r="D68" s="30"/>
      <c r="E68" s="100"/>
    </row>
    <row r="69" spans="1:5" ht="12.75">
      <c r="A69" s="87" t="s">
        <v>84</v>
      </c>
      <c r="B69" s="28"/>
      <c r="C69" s="30"/>
      <c r="D69" s="26"/>
      <c r="E69" s="98">
        <v>2000000</v>
      </c>
    </row>
    <row r="70" spans="1:5" ht="12.75">
      <c r="A70" s="103" t="s">
        <v>85</v>
      </c>
      <c r="B70" s="33"/>
      <c r="C70" s="34"/>
      <c r="D70" s="35"/>
      <c r="E70" s="98">
        <f>E69*E18</f>
        <v>0</v>
      </c>
    </row>
    <row r="71" spans="1:5" ht="12.75">
      <c r="A71" s="103" t="s">
        <v>86</v>
      </c>
      <c r="B71" s="33"/>
      <c r="C71" s="34"/>
      <c r="D71" s="35"/>
      <c r="E71" s="122" t="e">
        <f>ROUND(E61/E70,8)</f>
        <v>#DIV/0!</v>
      </c>
    </row>
    <row r="72" spans="1:5" ht="12.75">
      <c r="A72" s="103" t="s">
        <v>87</v>
      </c>
      <c r="B72" s="33"/>
      <c r="C72" s="34"/>
      <c r="D72" s="35"/>
      <c r="E72" s="98">
        <f>E70-E66</f>
        <v>0</v>
      </c>
    </row>
    <row r="73" spans="1:5" ht="12.75">
      <c r="A73" s="103" t="s">
        <v>88</v>
      </c>
      <c r="B73" s="33"/>
      <c r="C73" s="34"/>
      <c r="D73" s="35"/>
      <c r="E73" s="98" t="e">
        <f>E71*E72</f>
        <v>#DIV/0!</v>
      </c>
    </row>
    <row r="74" spans="1:5" ht="12.75">
      <c r="A74" s="87" t="s">
        <v>89</v>
      </c>
      <c r="B74" s="28"/>
      <c r="C74" s="30"/>
      <c r="D74" s="30"/>
      <c r="E74" s="98">
        <f>C5</f>
        <v>569584</v>
      </c>
    </row>
    <row r="75" spans="1:5" ht="12.75">
      <c r="A75" s="103" t="s">
        <v>90</v>
      </c>
      <c r="B75" s="33"/>
      <c r="C75" s="34"/>
      <c r="D75" s="34"/>
      <c r="E75" s="104">
        <f>E18*E74</f>
        <v>0</v>
      </c>
    </row>
    <row r="76" spans="1:5" ht="12.75">
      <c r="A76" s="103" t="s">
        <v>91</v>
      </c>
      <c r="B76" s="33"/>
      <c r="C76" s="34"/>
      <c r="D76" s="34"/>
      <c r="E76" s="123" t="e">
        <f>ROUND(E62/E75,8)</f>
        <v>#DIV/0!</v>
      </c>
    </row>
    <row r="77" spans="1:5" ht="12.75">
      <c r="A77" s="103" t="s">
        <v>92</v>
      </c>
      <c r="B77" s="33"/>
      <c r="C77" s="34"/>
      <c r="D77" s="34"/>
      <c r="E77" s="104">
        <f>E75-E66</f>
        <v>0</v>
      </c>
    </row>
    <row r="78" spans="1:5" ht="12.75">
      <c r="A78" s="103" t="s">
        <v>93</v>
      </c>
      <c r="B78" s="33"/>
      <c r="C78" s="49" t="s">
        <v>94</v>
      </c>
      <c r="D78" s="34"/>
      <c r="E78" s="104" t="e">
        <f>E77*E76</f>
        <v>#DIV/0!</v>
      </c>
    </row>
    <row r="79" spans="1:5" ht="12.75">
      <c r="A79" s="87" t="s">
        <v>95</v>
      </c>
      <c r="B79" s="28"/>
      <c r="C79" s="30"/>
      <c r="D79" s="26"/>
      <c r="E79" s="105">
        <f>D5</f>
        <v>232954</v>
      </c>
    </row>
    <row r="80" spans="1:5" ht="12.75">
      <c r="A80" s="103" t="s">
        <v>96</v>
      </c>
      <c r="B80" s="33"/>
      <c r="C80" s="34"/>
      <c r="D80" s="35"/>
      <c r="E80" s="106">
        <f>E79*E18</f>
        <v>0</v>
      </c>
    </row>
    <row r="81" spans="1:5" ht="12.75">
      <c r="A81" s="103" t="s">
        <v>97</v>
      </c>
      <c r="B81" s="33"/>
      <c r="C81" s="34"/>
      <c r="D81" s="35"/>
      <c r="E81" s="124" t="e">
        <f>ROUND(E63/E80,8)</f>
        <v>#DIV/0!</v>
      </c>
    </row>
    <row r="82" spans="1:5" ht="12.75">
      <c r="A82" s="103" t="s">
        <v>98</v>
      </c>
      <c r="B82" s="33"/>
      <c r="C82" s="34"/>
      <c r="D82" s="35"/>
      <c r="E82" s="106">
        <f>E80-E66</f>
        <v>0</v>
      </c>
    </row>
    <row r="83" spans="1:5" ht="12.75">
      <c r="A83" s="103" t="s">
        <v>99</v>
      </c>
      <c r="B83" s="33"/>
      <c r="C83" s="49" t="s">
        <v>94</v>
      </c>
      <c r="D83" s="35"/>
      <c r="E83" s="106" t="e">
        <f>E82*E81</f>
        <v>#DIV/0!</v>
      </c>
    </row>
    <row r="84" spans="1:6" ht="6" customHeight="1">
      <c r="A84" s="83"/>
      <c r="B84" s="69"/>
      <c r="C84" s="70"/>
      <c r="D84" s="68"/>
      <c r="E84" s="84"/>
      <c r="F84" s="15"/>
    </row>
    <row r="85" spans="1:7" s="2" customFormat="1" ht="12.75">
      <c r="A85" s="107" t="s">
        <v>100</v>
      </c>
      <c r="B85" s="31"/>
      <c r="C85" s="48"/>
      <c r="D85" s="32"/>
      <c r="E85" s="108"/>
      <c r="F85" s="4"/>
      <c r="G85" s="3"/>
    </row>
    <row r="86" spans="1:7" s="6" customFormat="1" ht="12.75">
      <c r="A86" s="109" t="s">
        <v>101</v>
      </c>
      <c r="B86" s="31"/>
      <c r="C86" s="31"/>
      <c r="D86" s="32"/>
      <c r="E86" s="110" t="e">
        <f>ROUND(E73,0)</f>
        <v>#DIV/0!</v>
      </c>
      <c r="F86" s="4"/>
      <c r="G86" s="4"/>
    </row>
    <row r="87" spans="1:7" s="2" customFormat="1" ht="12.75">
      <c r="A87" s="109" t="s">
        <v>102</v>
      </c>
      <c r="B87" s="49"/>
      <c r="C87" s="49" t="s">
        <v>94</v>
      </c>
      <c r="D87" s="32"/>
      <c r="E87" s="110" t="e">
        <f>ROUND(E78,0)</f>
        <v>#DIV/0!</v>
      </c>
      <c r="F87" s="4"/>
      <c r="G87" s="3"/>
    </row>
    <row r="88" spans="1:7" s="2" customFormat="1" ht="12.75">
      <c r="A88" s="109" t="s">
        <v>103</v>
      </c>
      <c r="B88" s="31"/>
      <c r="C88" s="49" t="s">
        <v>94</v>
      </c>
      <c r="D88" s="32"/>
      <c r="E88" s="110" t="e">
        <f>ROUND(E83,0)</f>
        <v>#DIV/0!</v>
      </c>
      <c r="F88" s="4"/>
      <c r="G88" s="3"/>
    </row>
    <row r="89" spans="1:7" s="2" customFormat="1" ht="13.5" customHeight="1">
      <c r="A89" s="109" t="s">
        <v>104</v>
      </c>
      <c r="B89" s="31"/>
      <c r="C89" s="59" t="s">
        <v>105</v>
      </c>
      <c r="D89" s="58"/>
      <c r="E89" s="110" t="e">
        <f>IF((E86+E87+E88)&gt;E86,(E86+E87+E88),E86)</f>
        <v>#DIV/0!</v>
      </c>
      <c r="F89" s="4"/>
      <c r="G89" s="3"/>
    </row>
    <row r="90" spans="1:5" s="6" customFormat="1" ht="12.75">
      <c r="A90" s="111" t="s">
        <v>106</v>
      </c>
      <c r="B90" s="37"/>
      <c r="C90" s="38"/>
      <c r="D90" s="38"/>
      <c r="E90" s="112"/>
    </row>
    <row r="91" spans="1:7" s="2" customFormat="1" ht="13.5" customHeight="1">
      <c r="A91" s="120" t="s">
        <v>107</v>
      </c>
      <c r="B91" s="31"/>
      <c r="C91" s="61"/>
      <c r="D91" s="121" t="s">
        <v>108</v>
      </c>
      <c r="E91" s="110">
        <v>0</v>
      </c>
      <c r="F91" s="4"/>
      <c r="G91" s="3"/>
    </row>
    <row r="92" spans="1:5" s="6" customFormat="1" ht="12.75">
      <c r="A92" s="120" t="s">
        <v>109</v>
      </c>
      <c r="B92" s="31"/>
      <c r="C92" s="61"/>
      <c r="D92" s="121" t="s">
        <v>108</v>
      </c>
      <c r="E92" s="110">
        <v>0</v>
      </c>
    </row>
    <row r="93" spans="1:5" s="6" customFormat="1" ht="12.75">
      <c r="A93" s="120" t="s">
        <v>110</v>
      </c>
      <c r="B93" s="31"/>
      <c r="C93" s="61"/>
      <c r="D93" s="121" t="s">
        <v>111</v>
      </c>
      <c r="E93" s="110">
        <v>0</v>
      </c>
    </row>
    <row r="94" spans="1:5" s="6" customFormat="1" ht="12.75">
      <c r="A94" s="120" t="s">
        <v>112</v>
      </c>
      <c r="B94" s="31"/>
      <c r="C94" s="61"/>
      <c r="D94" s="58"/>
      <c r="E94" s="110" t="e">
        <f>E89+E91+E92+E93</f>
        <v>#DIV/0!</v>
      </c>
    </row>
    <row r="95" spans="1:5" s="6" customFormat="1" ht="6" customHeight="1" thickBot="1">
      <c r="A95" s="113"/>
      <c r="B95" s="114"/>
      <c r="C95" s="115"/>
      <c r="D95" s="116"/>
      <c r="E95" s="117"/>
    </row>
    <row r="96" spans="1:5" s="6" customFormat="1" ht="12.75">
      <c r="A96" s="36"/>
      <c r="B96" s="37"/>
      <c r="C96" s="38"/>
      <c r="D96" s="38"/>
      <c r="E96" s="39"/>
    </row>
    <row r="97" spans="1:5" s="6" customFormat="1" ht="12.75">
      <c r="A97" s="36"/>
      <c r="B97" s="37"/>
      <c r="C97" s="38"/>
      <c r="D97" s="38"/>
      <c r="E97" s="39"/>
    </row>
    <row r="98" spans="1:5" s="6" customFormat="1" ht="12.75">
      <c r="A98" s="36"/>
      <c r="B98" s="37"/>
      <c r="C98" s="38"/>
      <c r="D98" s="38"/>
      <c r="E98" s="39"/>
    </row>
    <row r="99" spans="1:5" s="6" customFormat="1" ht="12.75">
      <c r="A99" s="36"/>
      <c r="B99" s="37"/>
      <c r="C99" s="38"/>
      <c r="D99" s="38"/>
      <c r="E99" s="39"/>
    </row>
    <row r="100" spans="1:5" s="6" customFormat="1" ht="12.75">
      <c r="A100" s="36"/>
      <c r="B100" s="37"/>
      <c r="C100" s="38"/>
      <c r="D100" s="38"/>
      <c r="E100" s="39"/>
    </row>
    <row r="101" spans="1:5" s="6" customFormat="1" ht="12.75">
      <c r="A101" s="36"/>
      <c r="B101" s="37"/>
      <c r="C101" s="38"/>
      <c r="D101" s="38"/>
      <c r="E101" s="39"/>
    </row>
    <row r="102" spans="1:5" s="6" customFormat="1" ht="12.75">
      <c r="A102" s="36"/>
      <c r="B102" s="37"/>
      <c r="C102" s="38"/>
      <c r="D102" s="38"/>
      <c r="E102" s="39"/>
    </row>
    <row r="103" spans="1:5" s="6" customFormat="1" ht="12.75">
      <c r="A103" s="36"/>
      <c r="B103" s="37"/>
      <c r="C103" s="38"/>
      <c r="D103" s="38"/>
      <c r="E103" s="39"/>
    </row>
    <row r="104" spans="1:5" s="6" customFormat="1" ht="12.75">
      <c r="A104" s="36"/>
      <c r="B104" s="37"/>
      <c r="C104" s="38"/>
      <c r="D104" s="38"/>
      <c r="E104" s="39"/>
    </row>
    <row r="105" spans="1:5" s="6" customFormat="1" ht="12.75">
      <c r="A105" s="36"/>
      <c r="B105" s="37"/>
      <c r="C105" s="38"/>
      <c r="D105" s="38"/>
      <c r="E105" s="39"/>
    </row>
    <row r="106" spans="1:5" s="6" customFormat="1" ht="12.75">
      <c r="A106" s="36"/>
      <c r="B106" s="37"/>
      <c r="C106" s="38"/>
      <c r="D106" s="38"/>
      <c r="E106" s="38"/>
    </row>
    <row r="107" spans="1:5" s="6" customFormat="1" ht="12.75">
      <c r="A107" s="40"/>
      <c r="B107" s="37"/>
      <c r="C107" s="38"/>
      <c r="D107" s="38"/>
      <c r="E107" s="38"/>
    </row>
    <row r="108" spans="1:5" s="6" customFormat="1" ht="12.75">
      <c r="A108" s="36"/>
      <c r="B108" s="37"/>
      <c r="C108" s="38"/>
      <c r="D108" s="38"/>
      <c r="E108" s="39"/>
    </row>
    <row r="109" spans="1:5" s="6" customFormat="1" ht="13.5" customHeight="1">
      <c r="A109" s="36"/>
      <c r="B109" s="37"/>
      <c r="C109" s="38"/>
      <c r="D109" s="38"/>
      <c r="E109" s="41"/>
    </row>
    <row r="110" spans="1:5" s="6" customFormat="1" ht="12.75">
      <c r="A110" s="36"/>
      <c r="B110" s="37"/>
      <c r="C110" s="42"/>
      <c r="D110" s="43"/>
      <c r="E110" s="39"/>
    </row>
    <row r="111" spans="1:5" s="6" customFormat="1" ht="12.75">
      <c r="A111" s="36"/>
      <c r="B111" s="37"/>
      <c r="C111" s="42"/>
      <c r="D111" s="43"/>
      <c r="E111" s="39"/>
    </row>
    <row r="112" spans="1:5" s="6" customFormat="1" ht="12.75">
      <c r="A112" s="36"/>
      <c r="B112" s="37"/>
      <c r="C112" s="42"/>
      <c r="D112" s="43"/>
      <c r="E112" s="39"/>
    </row>
    <row r="113" spans="1:5" s="6" customFormat="1" ht="12.75">
      <c r="A113" s="40"/>
      <c r="B113" s="37"/>
      <c r="C113" s="38"/>
      <c r="D113" s="38"/>
      <c r="E113" s="39"/>
    </row>
    <row r="114" spans="1:5" s="6" customFormat="1" ht="12.75">
      <c r="A114" s="36"/>
      <c r="B114" s="37"/>
      <c r="C114" s="38"/>
      <c r="D114" s="38"/>
      <c r="E114" s="39"/>
    </row>
    <row r="115" spans="1:5" s="6" customFormat="1" ht="12.75">
      <c r="A115" s="36"/>
      <c r="B115" s="37"/>
      <c r="C115" s="38"/>
      <c r="D115" s="38"/>
      <c r="E115" s="41"/>
    </row>
    <row r="116" spans="1:5" s="6" customFormat="1" ht="12.75">
      <c r="A116" s="36"/>
      <c r="B116" s="44"/>
      <c r="C116" s="38"/>
      <c r="D116" s="38"/>
      <c r="E116" s="39"/>
    </row>
    <row r="117" spans="1:5" s="6" customFormat="1" ht="12.75">
      <c r="A117" s="36"/>
      <c r="B117" s="44"/>
      <c r="C117" s="45"/>
      <c r="D117" s="38"/>
      <c r="E117" s="46"/>
    </row>
    <row r="118" spans="3:5" s="6" customFormat="1" ht="12.75">
      <c r="C118" s="47"/>
      <c r="D118" s="47"/>
      <c r="E118" s="39"/>
    </row>
    <row r="119" spans="1:5" s="6" customFormat="1" ht="12.75">
      <c r="A119" s="40"/>
      <c r="B119" s="37"/>
      <c r="C119" s="38"/>
      <c r="D119" s="38"/>
      <c r="E119" s="39"/>
    </row>
    <row r="120" spans="1:5" s="6" customFormat="1" ht="12.75">
      <c r="A120" s="36"/>
      <c r="B120" s="37"/>
      <c r="C120" s="38"/>
      <c r="D120" s="38"/>
      <c r="E120" s="39"/>
    </row>
    <row r="121" spans="1:5" s="6" customFormat="1" ht="12.75">
      <c r="A121" s="36"/>
      <c r="B121" s="37"/>
      <c r="C121" s="38"/>
      <c r="D121" s="38"/>
      <c r="E121" s="41"/>
    </row>
    <row r="122" spans="1:5" s="6" customFormat="1" ht="12.75">
      <c r="A122" s="36"/>
      <c r="B122" s="44"/>
      <c r="C122" s="38"/>
      <c r="D122" s="38"/>
      <c r="E122" s="39"/>
    </row>
    <row r="123" spans="1:5" s="6" customFormat="1" ht="12.75">
      <c r="A123" s="36"/>
      <c r="B123" s="44"/>
      <c r="C123" s="45"/>
      <c r="D123" s="38"/>
      <c r="E123" s="46"/>
    </row>
    <row r="124" spans="1:7" s="6" customFormat="1" ht="12.75">
      <c r="A124" s="4"/>
      <c r="B124" s="4"/>
      <c r="C124" s="14"/>
      <c r="D124" s="4"/>
      <c r="E124" s="8"/>
      <c r="F124" s="4"/>
      <c r="G124" s="4"/>
    </row>
    <row r="125" spans="1:7" s="6" customFormat="1" ht="12.75">
      <c r="A125" s="9"/>
      <c r="B125" s="4"/>
      <c r="C125" s="14"/>
      <c r="D125" s="4"/>
      <c r="E125" s="8"/>
      <c r="F125" s="4"/>
      <c r="G125" s="4"/>
    </row>
    <row r="126" spans="1:7" s="6" customFormat="1" ht="12.75">
      <c r="A126" s="4"/>
      <c r="B126" s="4"/>
      <c r="C126" s="4"/>
      <c r="D126" s="4"/>
      <c r="E126" s="8"/>
      <c r="F126" s="4"/>
      <c r="G126" s="4"/>
    </row>
    <row r="127" spans="1:7" s="6" customFormat="1" ht="12.75">
      <c r="A127" s="4"/>
      <c r="B127" s="9"/>
      <c r="C127" s="4"/>
      <c r="D127" s="4"/>
      <c r="E127" s="8"/>
      <c r="F127" s="4"/>
      <c r="G127" s="4"/>
    </row>
    <row r="128" spans="1:7" s="6" customFormat="1" ht="12.75">
      <c r="A128" s="4"/>
      <c r="B128" s="4"/>
      <c r="C128" s="7"/>
      <c r="D128" s="4"/>
      <c r="E128" s="8"/>
      <c r="F128" s="4"/>
      <c r="G128" s="4"/>
    </row>
    <row r="129" spans="1:7" s="6" customFormat="1" ht="13.5" customHeight="1">
      <c r="A129" s="4"/>
      <c r="B129" s="4"/>
      <c r="C129" s="12"/>
      <c r="D129" s="4"/>
      <c r="E129" s="8"/>
      <c r="F129" s="4"/>
      <c r="G129" s="4"/>
    </row>
    <row r="130" spans="1:7" s="6" customFormat="1" ht="12.75">
      <c r="A130" s="4"/>
      <c r="B130" s="4"/>
      <c r="C130" s="8"/>
      <c r="D130" s="4"/>
      <c r="E130" s="7"/>
      <c r="F130" s="4"/>
      <c r="G130" s="4"/>
    </row>
    <row r="131" spans="1:7" s="6" customFormat="1" ht="12.75">
      <c r="A131" s="9"/>
      <c r="B131" s="9"/>
      <c r="C131" s="10"/>
      <c r="D131" s="9"/>
      <c r="E131" s="11"/>
      <c r="F131" s="9"/>
      <c r="G131" s="9"/>
    </row>
    <row r="132" spans="1:7" s="6" customFormat="1" ht="12.75">
      <c r="A132" s="4"/>
      <c r="B132" s="9"/>
      <c r="C132" s="10"/>
      <c r="D132" s="4"/>
      <c r="E132" s="7"/>
      <c r="F132" s="4"/>
      <c r="G132" s="4"/>
    </row>
    <row r="133" spans="1:7" s="6" customFormat="1" ht="12.75">
      <c r="A133" s="4"/>
      <c r="B133" s="9"/>
      <c r="C133" s="4"/>
      <c r="D133" s="4"/>
      <c r="E133" s="5"/>
      <c r="F133" s="4"/>
      <c r="G133" s="4"/>
    </row>
    <row r="134" spans="1:7" s="6" customFormat="1" ht="12.75">
      <c r="A134" s="4"/>
      <c r="B134" s="4"/>
      <c r="C134" s="8"/>
      <c r="D134" s="4"/>
      <c r="E134" s="5"/>
      <c r="F134" s="4"/>
      <c r="G134" s="4"/>
    </row>
    <row r="135" spans="1:7" s="6" customFormat="1" ht="12.75">
      <c r="A135" s="4"/>
      <c r="B135" s="4"/>
      <c r="C135" s="12"/>
      <c r="D135" s="4"/>
      <c r="E135" s="5"/>
      <c r="F135" s="4"/>
      <c r="G135" s="4"/>
    </row>
    <row r="136" spans="1:7" s="6" customFormat="1" ht="12.75">
      <c r="A136" s="4"/>
      <c r="B136" s="4"/>
      <c r="C136" s="8"/>
      <c r="D136" s="4"/>
      <c r="E136" s="5"/>
      <c r="F136" s="4"/>
      <c r="G136" s="4"/>
    </row>
    <row r="137" spans="1:7" s="6" customFormat="1" ht="12.75">
      <c r="A137" s="9"/>
      <c r="B137" s="9"/>
      <c r="C137" s="10"/>
      <c r="D137" s="9"/>
      <c r="E137" s="13"/>
      <c r="F137" s="9"/>
      <c r="G137" s="9"/>
    </row>
    <row r="138" spans="1:7" s="6" customFormat="1" ht="12.75">
      <c r="A138" s="4"/>
      <c r="B138" s="4"/>
      <c r="C138" s="4"/>
      <c r="D138" s="4"/>
      <c r="E138" s="5"/>
      <c r="F138" s="4"/>
      <c r="G138" s="4"/>
    </row>
    <row r="139" spans="1:7" s="6" customFormat="1" ht="12.75">
      <c r="A139" s="4"/>
      <c r="B139" s="9"/>
      <c r="C139" s="4"/>
      <c r="D139" s="4"/>
      <c r="E139" s="5"/>
      <c r="F139" s="4"/>
      <c r="G139" s="4"/>
    </row>
    <row r="140" spans="1:7" s="6" customFormat="1" ht="12.75">
      <c r="A140" s="4"/>
      <c r="B140" s="4"/>
      <c r="C140" s="8"/>
      <c r="D140" s="4"/>
      <c r="E140" s="5"/>
      <c r="F140" s="4"/>
      <c r="G140" s="4"/>
    </row>
    <row r="141" spans="1:7" s="6" customFormat="1" ht="12.75">
      <c r="A141" s="4"/>
      <c r="B141" s="4"/>
      <c r="C141" s="12"/>
      <c r="D141" s="4"/>
      <c r="E141" s="5"/>
      <c r="F141" s="4"/>
      <c r="G141" s="4"/>
    </row>
    <row r="142" spans="1:7" s="6" customFormat="1" ht="12.75">
      <c r="A142" s="4"/>
      <c r="B142" s="4"/>
      <c r="C142" s="14"/>
      <c r="D142" s="4"/>
      <c r="E142" s="5"/>
      <c r="F142" s="4"/>
      <c r="G142" s="4"/>
    </row>
    <row r="143" spans="1:7" s="6" customFormat="1" ht="12.75">
      <c r="A143" s="9"/>
      <c r="B143" s="9"/>
      <c r="C143" s="10"/>
      <c r="D143" s="9"/>
      <c r="E143" s="13"/>
      <c r="F143" s="9"/>
      <c r="G143" s="9"/>
    </row>
    <row r="144" spans="1:7" s="6" customFormat="1" ht="12.75">
      <c r="A144" s="4"/>
      <c r="B144" s="4"/>
      <c r="C144" s="4"/>
      <c r="D144" s="4"/>
      <c r="E144" s="5"/>
      <c r="F144" s="4"/>
      <c r="G144" s="4"/>
    </row>
    <row r="145" spans="1:7" s="6" customFormat="1" ht="12.75">
      <c r="A145" s="4"/>
      <c r="B145" s="9"/>
      <c r="C145" s="4"/>
      <c r="D145" s="4"/>
      <c r="E145" s="5"/>
      <c r="F145" s="4"/>
      <c r="G145" s="4"/>
    </row>
    <row r="146" spans="1:7" s="6" customFormat="1" ht="12.75">
      <c r="A146" s="4"/>
      <c r="B146" s="4"/>
      <c r="C146" s="14"/>
      <c r="D146" s="4"/>
      <c r="E146" s="5"/>
      <c r="F146" s="4"/>
      <c r="G146" s="4"/>
    </row>
    <row r="147" spans="1:7" s="6" customFormat="1" ht="12.75">
      <c r="A147" s="4"/>
      <c r="B147" s="4"/>
      <c r="C147" s="14"/>
      <c r="D147" s="4"/>
      <c r="E147" s="5"/>
      <c r="F147" s="4"/>
      <c r="G147" s="4"/>
    </row>
    <row r="148" spans="1:7" s="6" customFormat="1" ht="12.75">
      <c r="A148" s="9"/>
      <c r="B148" s="9"/>
      <c r="C148" s="10"/>
      <c r="D148" s="9"/>
      <c r="E148" s="13"/>
      <c r="F148" s="9"/>
      <c r="G148" s="9"/>
    </row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</sheetData>
  <printOptions/>
  <pageMargins left="0.75" right="0.55" top="0" bottom="0" header="0.5" footer="0.5"/>
  <pageSetup horizontalDpi="600" verticalDpi="600" orientation="portrait" r:id="rId1"/>
  <rowBreaks count="1" manualBreakCount="1"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Aid Calculation Worksheet</dc:title>
  <dc:subject>General Aid Calculation Worksheet</dc:subject>
  <dc:creator>School Finance Consultant</dc:creator>
  <cp:keywords>aid,equalization aid,general aid,worksheets</cp:keywords>
  <dc:description/>
  <cp:lastModifiedBy>Donna J. Carlson</cp:lastModifiedBy>
  <dcterms:modified xsi:type="dcterms:W3CDTF">2005-12-08T20:20:37Z</dcterms:modified>
  <cp:category/>
  <cp:version/>
  <cp:contentType/>
  <cp:contentStatus/>
</cp:coreProperties>
</file>