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9600" tabRatio="723"/>
  </bookViews>
  <sheets>
    <sheet name="CCDEB SUMMARY TOTALS" sheetId="3" r:id="rId1"/>
    <sheet name="2014-15 AID BY DISTRICT" sheetId="1" r:id="rId2"/>
    <sheet name="WRITE_CCDEB" sheetId="5" r:id="rId3"/>
  </sheets>
  <definedNames>
    <definedName name="_xlnm._FilterDatabase" localSheetId="2" hidden="1">WRITE_CCDEB!$A$2:$AZ$2</definedName>
    <definedName name="_xlnm.Print_Area" localSheetId="1">'2014-15 AID BY DISTRICT'!$A$1:$P$54</definedName>
    <definedName name="_xlnm.Print_Area" localSheetId="0">'CCDEB SUMMARY TOTALS'!$A$1:$H$53</definedName>
    <definedName name="WRITE_CCDEB">WRITE_CCDEB!$A$2:$AZ$30</definedName>
  </definedNames>
  <calcPr calcId="125725"/>
</workbook>
</file>

<file path=xl/calcChain.xml><?xml version="1.0" encoding="utf-8"?>
<calcChain xmlns="http://schemas.openxmlformats.org/spreadsheetml/2006/main">
  <c r="G33" i="3"/>
  <c r="C46"/>
  <c r="D46"/>
  <c r="E46"/>
  <c r="G46"/>
  <c r="B46"/>
  <c r="C16"/>
  <c r="D16"/>
  <c r="E16"/>
  <c r="G16"/>
  <c r="B16"/>
  <c r="G44"/>
  <c r="E44"/>
  <c r="D44"/>
  <c r="C44"/>
  <c r="B44"/>
  <c r="A44"/>
  <c r="G43"/>
  <c r="E43"/>
  <c r="D43"/>
  <c r="C43"/>
  <c r="B43"/>
  <c r="A43"/>
  <c r="G42"/>
  <c r="E42"/>
  <c r="D42"/>
  <c r="C42"/>
  <c r="B42"/>
  <c r="A42"/>
  <c r="G41"/>
  <c r="E41"/>
  <c r="D41"/>
  <c r="C41"/>
  <c r="B41"/>
  <c r="A41"/>
  <c r="G40"/>
  <c r="E40"/>
  <c r="D40"/>
  <c r="C40"/>
  <c r="B40"/>
  <c r="A40"/>
  <c r="G39"/>
  <c r="E39"/>
  <c r="D39"/>
  <c r="C39"/>
  <c r="B39"/>
  <c r="A39"/>
  <c r="G38"/>
  <c r="E38"/>
  <c r="D38"/>
  <c r="C38"/>
  <c r="B38"/>
  <c r="A38"/>
  <c r="G37"/>
  <c r="E37"/>
  <c r="D37"/>
  <c r="C37"/>
  <c r="B37"/>
  <c r="A37"/>
  <c r="G26"/>
  <c r="E26"/>
  <c r="D26"/>
  <c r="C26"/>
  <c r="B26"/>
  <c r="A26"/>
  <c r="G23"/>
  <c r="E23"/>
  <c r="B23"/>
  <c r="A23"/>
  <c r="G14"/>
  <c r="E14"/>
  <c r="D14"/>
  <c r="C14"/>
  <c r="B14"/>
  <c r="A14"/>
  <c r="G13"/>
  <c r="E13"/>
  <c r="D13"/>
  <c r="C13"/>
  <c r="B13"/>
  <c r="A13"/>
  <c r="G12"/>
  <c r="E12"/>
  <c r="D12"/>
  <c r="C12"/>
  <c r="B12"/>
  <c r="A12"/>
  <c r="P43" i="1"/>
  <c r="P42"/>
  <c r="P41"/>
  <c r="P44" s="1"/>
  <c r="P48" s="1"/>
  <c r="P49" s="1"/>
  <c r="P51" s="1"/>
  <c r="P30"/>
  <c r="P25"/>
  <c r="P20"/>
  <c r="H46"/>
  <c r="G9"/>
  <c r="G10" s="1"/>
  <c r="G8"/>
  <c r="H41"/>
  <c r="H39"/>
  <c r="H38"/>
  <c r="H37"/>
  <c r="H36"/>
  <c r="H35"/>
  <c r="H34"/>
  <c r="H31"/>
  <c r="H30"/>
  <c r="H29"/>
  <c r="H27"/>
  <c r="H28" s="1"/>
  <c r="O8"/>
  <c r="H26"/>
  <c r="D36" i="3"/>
  <c r="D35"/>
  <c r="D34"/>
  <c r="D30"/>
  <c r="D33"/>
  <c r="D32"/>
  <c r="D31"/>
  <c r="D25"/>
  <c r="D24"/>
  <c r="D23"/>
  <c r="D22"/>
  <c r="D21"/>
  <c r="D20"/>
  <c r="D19"/>
  <c r="D11"/>
  <c r="D10"/>
  <c r="D9"/>
  <c r="D8"/>
  <c r="B53"/>
  <c r="G36"/>
  <c r="E36"/>
  <c r="C36"/>
  <c r="B36"/>
  <c r="G35"/>
  <c r="E35"/>
  <c r="C35"/>
  <c r="B35"/>
  <c r="G34"/>
  <c r="E34"/>
  <c r="C34"/>
  <c r="B34"/>
  <c r="E33"/>
  <c r="C33"/>
  <c r="B33"/>
  <c r="G32"/>
  <c r="E32"/>
  <c r="C32"/>
  <c r="B32"/>
  <c r="G31"/>
  <c r="E31"/>
  <c r="C31"/>
  <c r="B31"/>
  <c r="G30"/>
  <c r="E30"/>
  <c r="C30"/>
  <c r="B30"/>
  <c r="G25"/>
  <c r="E25"/>
  <c r="C25"/>
  <c r="B25"/>
  <c r="G24"/>
  <c r="E24"/>
  <c r="C24"/>
  <c r="B24"/>
  <c r="C23"/>
  <c r="G22"/>
  <c r="E22"/>
  <c r="C22"/>
  <c r="B22"/>
  <c r="G21"/>
  <c r="E21"/>
  <c r="C21"/>
  <c r="B21"/>
  <c r="G20"/>
  <c r="E20"/>
  <c r="C20"/>
  <c r="B20"/>
  <c r="G11"/>
  <c r="E11"/>
  <c r="C11"/>
  <c r="B11"/>
  <c r="G10"/>
  <c r="E10"/>
  <c r="C10"/>
  <c r="B10"/>
  <c r="G9"/>
  <c r="E9"/>
  <c r="C9"/>
  <c r="B9"/>
  <c r="A31"/>
  <c r="A20"/>
  <c r="G19"/>
  <c r="E19"/>
  <c r="C19"/>
  <c r="B19"/>
  <c r="G8"/>
  <c r="E8"/>
  <c r="C8"/>
  <c r="B8"/>
  <c r="A29"/>
  <c r="A18"/>
  <c r="A7"/>
  <c r="H21" i="1"/>
  <c r="H22" s="1"/>
  <c r="H20"/>
  <c r="F14"/>
  <c r="F15"/>
  <c r="F16"/>
  <c r="N15"/>
  <c r="N14"/>
  <c r="O11"/>
  <c r="O10"/>
  <c r="O9"/>
  <c r="A3"/>
  <c r="D6"/>
  <c r="K6"/>
  <c r="A25" i="3"/>
  <c r="A24"/>
  <c r="A36"/>
  <c r="A34"/>
  <c r="A35"/>
  <c r="A33"/>
  <c r="A32"/>
  <c r="A30"/>
  <c r="A22"/>
  <c r="A21"/>
  <c r="A19"/>
  <c r="A11"/>
  <c r="A10"/>
  <c r="A9"/>
  <c r="A8"/>
  <c r="H33" i="1"/>
  <c r="E27" i="3" l="1"/>
  <c r="D27"/>
  <c r="B27"/>
  <c r="B49" s="1"/>
  <c r="G27"/>
  <c r="C27"/>
  <c r="H32" i="1"/>
  <c r="H47"/>
  <c r="P26"/>
  <c r="P28" s="1"/>
  <c r="P31"/>
  <c r="P21"/>
  <c r="D49" i="3" l="1"/>
  <c r="E49"/>
  <c r="C49"/>
  <c r="G49"/>
  <c r="P23" i="1"/>
  <c r="P22"/>
  <c r="P33"/>
  <c r="P34" s="1"/>
  <c r="P40" s="1"/>
  <c r="P32"/>
  <c r="P27"/>
  <c r="P29" s="1"/>
  <c r="P39" s="1"/>
  <c r="P24" l="1"/>
  <c r="P38" s="1"/>
</calcChain>
</file>

<file path=xl/sharedStrings.xml><?xml version="1.0" encoding="utf-8"?>
<sst xmlns="http://schemas.openxmlformats.org/spreadsheetml/2006/main" count="261" uniqueCount="190">
  <si>
    <t>WISCONSIN DEPARTMENT OF PUBLIC INSTRUCTION</t>
  </si>
  <si>
    <t xml:space="preserve"> </t>
  </si>
  <si>
    <t>Ashwaubenon</t>
  </si>
  <si>
    <t>G1</t>
  </si>
  <si>
    <t>PRIMARY GUARANTEED VALUE PER MEMBER</t>
  </si>
  <si>
    <t>G2</t>
  </si>
  <si>
    <t>G3</t>
  </si>
  <si>
    <t>PRIMARY REQUIRED RATE (E8 / G2)</t>
  </si>
  <si>
    <t>G4</t>
  </si>
  <si>
    <t>PRIMARY NET GUARANTEED VALUE (G2 - F1)</t>
  </si>
  <si>
    <t>G5</t>
  </si>
  <si>
    <t>PRIMARY EQUALIZATION AID (G3 * G4) (NOT LESS THAN 0)</t>
  </si>
  <si>
    <t>G6</t>
  </si>
  <si>
    <t>SECONDARY GUARANTEED VALUE PER MEMB</t>
  </si>
  <si>
    <t>G7</t>
  </si>
  <si>
    <t>G8</t>
  </si>
  <si>
    <t>SECONDARY REQUIRED RATE (E11 / G7)</t>
  </si>
  <si>
    <t>G9</t>
  </si>
  <si>
    <t>SECONDARY NET GUARANTEED VALUE (G7 - F1)</t>
  </si>
  <si>
    <t>G10</t>
  </si>
  <si>
    <t>SECONDARY EQUALIZATION AID (G8 * G9)</t>
  </si>
  <si>
    <t>G11</t>
  </si>
  <si>
    <t>TERTIARY GUARANTEED VALUE PER MEMB</t>
  </si>
  <si>
    <t>G12</t>
  </si>
  <si>
    <t>G13</t>
  </si>
  <si>
    <t>TERTIARY REQUIRED RATE (E12 / G12)</t>
  </si>
  <si>
    <t>G14</t>
  </si>
  <si>
    <t>TERTIARY NET GUARANTEED VALUE (G12 - F1)</t>
  </si>
  <si>
    <t>G15</t>
  </si>
  <si>
    <t>TERTIARY EQUALIZATION AID (G13 * G14)</t>
  </si>
  <si>
    <t>+</t>
  </si>
  <si>
    <t>DISTRICT NET COST: GEN FUND + DEBT SER (C8+D11)</t>
  </si>
  <si>
    <t>E1A</t>
  </si>
  <si>
    <t>ENHANCED COST (DISTRICT + CCDEB COST)</t>
  </si>
  <si>
    <t>=</t>
  </si>
  <si>
    <t>E2</t>
  </si>
  <si>
    <t>-</t>
  </si>
  <si>
    <t>FEDERAL IMPACT AID NON-DED HOLD HARMLESS</t>
  </si>
  <si>
    <t>E4</t>
  </si>
  <si>
    <t>TOTAL ENHANCED SHARED COST FOR EQUALIZATION AID</t>
  </si>
  <si>
    <t xml:space="preserve">ENHANCED COST/ENHANCED MEMBER = </t>
  </si>
  <si>
    <t>E5</t>
  </si>
  <si>
    <t>E6</t>
  </si>
  <si>
    <t>E7</t>
  </si>
  <si>
    <t>PRIMARY CEILING (A7A * E6)</t>
  </si>
  <si>
    <t>E8</t>
  </si>
  <si>
    <t>E9</t>
  </si>
  <si>
    <t>E10</t>
  </si>
  <si>
    <t>SECONDARY CEILING (A7A * E9)</t>
  </si>
  <si>
    <t>E11</t>
  </si>
  <si>
    <t>E12</t>
  </si>
  <si>
    <t xml:space="preserve">  (GREATER OF (E5 - E8 - E11) OR 0)</t>
  </si>
  <si>
    <t>A7</t>
  </si>
  <si>
    <t xml:space="preserve">DISTRICT AID MEMBERSHIP </t>
  </si>
  <si>
    <t>A7A</t>
  </si>
  <si>
    <t>PRIMARY</t>
  </si>
  <si>
    <t>SECONDARY</t>
  </si>
  <si>
    <t>TERTIARY</t>
  </si>
  <si>
    <t>PRIMARY GUARANTEED VALUATION (A7A * G1)</t>
  </si>
  <si>
    <t>H1P</t>
  </si>
  <si>
    <t>H1S</t>
  </si>
  <si>
    <t>H1T</t>
  </si>
  <si>
    <t>H2</t>
  </si>
  <si>
    <t>H2A</t>
  </si>
  <si>
    <t>H2B</t>
  </si>
  <si>
    <t>H3</t>
  </si>
  <si>
    <t>PRIMARY EQUAL AID ELIG (FROM G5)</t>
  </si>
  <si>
    <t>SECONDARY EQUAL AID ELIG (FROM G10)</t>
  </si>
  <si>
    <t>TERTIARY EQUAL AID ELIG (FROM G15)</t>
  </si>
  <si>
    <t>PRIOR YEAR AID ADJUSTMENT</t>
  </si>
  <si>
    <t>SPECIAL ADJUSTMENT AID</t>
  </si>
  <si>
    <t>GENERAL AID ELIGIBILITY (H2+H2A+H2B)</t>
  </si>
  <si>
    <t>TOTAL EQUALIZATION AID ELIG (NOT&lt;H1P)</t>
  </si>
  <si>
    <t>I1</t>
  </si>
  <si>
    <t>I2</t>
  </si>
  <si>
    <t>I3</t>
  </si>
  <si>
    <t>CCDEB AID ELIGIBILITY (I1 * CCDEB COST) ROUNDED</t>
  </si>
  <si>
    <t>CODE</t>
  </si>
  <si>
    <t>NAME</t>
  </si>
  <si>
    <t>ccdeb_name</t>
  </si>
  <si>
    <t>PRIGVM</t>
  </si>
  <si>
    <t>SECGVM</t>
  </si>
  <si>
    <t>TERGVM</t>
  </si>
  <si>
    <t>CEILING</t>
  </si>
  <si>
    <t>SCEILING</t>
  </si>
  <si>
    <t>TIFMEMB</t>
  </si>
  <si>
    <t>BROWN COUNTY CCDEB</t>
  </si>
  <si>
    <t>Big Foot UHS</t>
  </si>
  <si>
    <t>WALWORTH COUNTY CCDEB</t>
  </si>
  <si>
    <t>Brillion</t>
  </si>
  <si>
    <t>CALUMET COUNTY CCDEB</t>
  </si>
  <si>
    <t>Chilton</t>
  </si>
  <si>
    <t>Delavan-Darien</t>
  </si>
  <si>
    <t>Denmark</t>
  </si>
  <si>
    <t>Depere</t>
  </si>
  <si>
    <t>East Troy Community</t>
  </si>
  <si>
    <t>Elkhorn Area</t>
  </si>
  <si>
    <t>Fontana J8</t>
  </si>
  <si>
    <t>Genoa City J2</t>
  </si>
  <si>
    <t>Hilbert</t>
  </si>
  <si>
    <t>Howard-Suamico</t>
  </si>
  <si>
    <t>Lake Geneva J1</t>
  </si>
  <si>
    <t>Lake Geneva-Genoa UHS</t>
  </si>
  <si>
    <t>Linn J6</t>
  </si>
  <si>
    <t>New Holstein</t>
  </si>
  <si>
    <t>Pulaski Community</t>
  </si>
  <si>
    <t>Reedsville</t>
  </si>
  <si>
    <t>Sharon J11</t>
  </si>
  <si>
    <t>Stockbridge</t>
  </si>
  <si>
    <t>Walworth J1</t>
  </si>
  <si>
    <t>West Depere</t>
  </si>
  <si>
    <t>Whitewater</t>
  </si>
  <si>
    <t>Williams Bay</t>
  </si>
  <si>
    <t>Wrightstown Community</t>
  </si>
  <si>
    <t>Use arrow at right to select district.</t>
  </si>
  <si>
    <t>CCDEB AID APPROPRIATION PRORATION***</t>
  </si>
  <si>
    <t>SECONDARY GUARANTEED VALUATION (A7A * G6)</t>
  </si>
  <si>
    <t>TERTIARY GUARANTEED VALUATION (A7A * G11)</t>
  </si>
  <si>
    <t>TOTAL CCDEB MEMBERSHIP:</t>
  </si>
  <si>
    <t>INPUT DATA FOR:</t>
  </si>
  <si>
    <t>TOTAL CCDEB NET COST:</t>
  </si>
  <si>
    <t>CCDEB AVG/COST MEMBER:</t>
  </si>
  <si>
    <t>DISTRICT SHARED COST:</t>
  </si>
  <si>
    <t>DISTRICT AID MEMBERSHIP:</t>
  </si>
  <si>
    <t xml:space="preserve">DISTRICT SOLELY-ENROL MEMBS IN CCDEB: </t>
  </si>
  <si>
    <t>DISTRICT JOINTLY-ENROL MEMBS IN CCDEB:</t>
  </si>
  <si>
    <t>FINAL AID RUN COST CEILINGS</t>
  </si>
  <si>
    <t>I4</t>
  </si>
  <si>
    <t>CCDEB PRORATED AID</t>
  </si>
  <si>
    <t>*** AID IS PRORATED BECAUSE THE STATE APPROPRIATION IS NOT ENOUGH TO FUND THE CCDEB AID ELIGIBILITY.</t>
  </si>
  <si>
    <t>CCDEB CALC ENHANCED MEMBS (DISTRICT+SOLELY)</t>
  </si>
  <si>
    <t>PRIMARY COST CEILING PER ENH MEMBER</t>
  </si>
  <si>
    <t>PRIMARY ENH SHARED COST (LESSER OF E5 OR E7)</t>
  </si>
  <si>
    <t>SECONDARY COST CEILING PER ENH MEMB</t>
  </si>
  <si>
    <t>SECONDARY ENH SHARED COST</t>
  </si>
  <si>
    <t>TERTIARY ENH SHARED COST</t>
  </si>
  <si>
    <t>CCDEB COST (CCDEB AVG COST * SOLE+JOINT MEMBS)</t>
  </si>
  <si>
    <t>SOLELY ENROLLED MEMBS IN CCDEB</t>
  </si>
  <si>
    <t xml:space="preserve">DISTRICT EQUALIZED VALUE = </t>
  </si>
  <si>
    <t>Geneva J4</t>
  </si>
  <si>
    <t>AID ELIGIBILITY</t>
  </si>
  <si>
    <t>PRORATED AID*</t>
  </si>
  <si>
    <t>GRAND TOTAL</t>
  </si>
  <si>
    <t>SOLELY ENROLLED</t>
  </si>
  <si>
    <t>NET COST FOR AID</t>
  </si>
  <si>
    <t>RATIO OF GEN AID TO ENHANCED COST (H3/E5)</t>
  </si>
  <si>
    <t>F1</t>
  </si>
  <si>
    <t xml:space="preserve">VALUE PER ENHANCED MEMBERS (F1 / A7A)= </t>
  </si>
  <si>
    <t xml:space="preserve">   (LESSER OF (E5 - E8) OR (E10 - E8)</t>
  </si>
  <si>
    <t>Kiel Area</t>
  </si>
  <si>
    <t>Linn J4</t>
  </si>
  <si>
    <t>FINAL GENERAL AID RUN GUARANTEES</t>
  </si>
  <si>
    <t>F1A</t>
  </si>
  <si>
    <t>*Final Aid Proration:</t>
  </si>
  <si>
    <t>Southern Door County</t>
  </si>
  <si>
    <t>JOINTLY ENROLLED</t>
  </si>
  <si>
    <t>chcmem1</t>
  </si>
  <si>
    <t>E1</t>
  </si>
  <si>
    <t>chccst1</t>
  </si>
  <si>
    <t>PLREDIND</t>
  </si>
  <si>
    <t>TIFOUT</t>
  </si>
  <si>
    <t>h2</t>
  </si>
  <si>
    <t>TGDIFF</t>
  </si>
  <si>
    <t>HOHARM</t>
  </si>
  <si>
    <t>h3</t>
  </si>
  <si>
    <t>i1</t>
  </si>
  <si>
    <t>i3</t>
  </si>
  <si>
    <t>CHCRATE</t>
  </si>
  <si>
    <t>CCDEB_TOT_COST</t>
  </si>
  <si>
    <t>CCDEB_TOT_KIDS</t>
  </si>
  <si>
    <t>chcmem2</t>
  </si>
  <si>
    <t>COST OF LAWSUIT AND/OR INDIGENT TRANSPORTATION</t>
  </si>
  <si>
    <t>E3</t>
  </si>
  <si>
    <t>2014-15 CCDEB FINAL AID COMPUTATION*</t>
  </si>
  <si>
    <t>SUMMARY BY CCDEB</t>
  </si>
  <si>
    <t>* See individual district computations under the "2014-15 AID BY DISTRICT" tab in this workbook.</t>
  </si>
  <si>
    <t>2014-15 CCDEB AID FINAL COMPUTATION</t>
  </si>
  <si>
    <t>PART A: 2013-14 MEMBERSHIP + CCDEB MEMBERSHIP*</t>
  </si>
  <si>
    <t>PART E: 2013-14 SHARED COST + CCDEB COST**</t>
  </si>
  <si>
    <t>PART F: 2013 EQUALIZED PROPERTY VALUE (MAY 2014 CERT) + COMP VAL</t>
  </si>
  <si>
    <t>* SOLELY ENROLLED MEMBS IN CCDEB AS REPORTED ON THE 2013-14 PI-1561.</t>
  </si>
  <si>
    <t>** NET COST OF SOLELY AND JOINTLY ENROLLED MEMBS IN CCDEB, AS REPORTED IN THE 2013-14 CCDEB ANNUALS.</t>
  </si>
  <si>
    <t>PART G: 2014-15 EQUALIZATION AID  CALCULATION</t>
  </si>
  <si>
    <t>PART H: 2014-15 GENERAL AID ELIGIBILITY</t>
  </si>
  <si>
    <t>PART I: 2014-15 CCDEB AID</t>
  </si>
  <si>
    <t>2013-14 Final Aid Adjustment**</t>
  </si>
  <si>
    <t>** CCDEB Aid is computed by using the guarantees from the Final General Aid Computation from the same year. Subsequent to the 2013-14 Final Aid run in June, 2014, it became necessary</t>
  </si>
  <si>
    <t>to re-run 2013-04 Final Aid in September, 2014 due to a data error. CCDEB Aid for the 2013-14 was also computed at that time. Since CCDEB Aid for the 2013-14 aid year had been vouchered</t>
  </si>
  <si>
    <t>in June, 2014, any resulting changes would need to be applied to the 2014-15 Final Aid amounts.</t>
  </si>
  <si>
    <t>June 2015</t>
  </si>
</sst>
</file>

<file path=xl/styles.xml><?xml version="1.0" encoding="utf-8"?>
<styleSheet xmlns="http://schemas.openxmlformats.org/spreadsheetml/2006/main">
  <numFmts count="5">
    <numFmt numFmtId="164" formatCode="&quot;$&quot;#,##0"/>
    <numFmt numFmtId="165" formatCode="0.0000000000"/>
    <numFmt numFmtId="166" formatCode="0.00000000"/>
    <numFmt numFmtId="167" formatCode="0.000000000"/>
    <numFmt numFmtId="168" formatCode="#,##0.00000000000"/>
  </numFmts>
  <fonts count="24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8"/>
      <color rgb="FF0070C0"/>
      <name val="Arial"/>
      <family val="2"/>
    </font>
    <font>
      <b/>
      <sz val="11"/>
      <name val="Calibri"/>
      <family val="2"/>
      <scheme val="minor"/>
    </font>
    <font>
      <b/>
      <u val="double"/>
      <sz val="13"/>
      <color theme="1"/>
      <name val="Arial"/>
      <family val="2"/>
    </font>
    <font>
      <b/>
      <u/>
      <sz val="8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quotePrefix="1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/>
    <xf numFmtId="3" fontId="4" fillId="0" borderId="7" xfId="0" applyNumberFormat="1" applyFont="1" applyBorder="1"/>
    <xf numFmtId="0" fontId="4" fillId="0" borderId="5" xfId="0" applyFont="1" applyBorder="1" applyAlignment="1"/>
    <xf numFmtId="3" fontId="4" fillId="0" borderId="8" xfId="0" applyNumberFormat="1" applyFont="1" applyBorder="1"/>
    <xf numFmtId="4" fontId="4" fillId="0" borderId="8" xfId="0" applyNumberFormat="1" applyFont="1" applyBorder="1"/>
    <xf numFmtId="0" fontId="8" fillId="0" borderId="0" xfId="0" applyFont="1" applyBorder="1" applyAlignment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0" fontId="9" fillId="0" borderId="0" xfId="0" quotePrefix="1" applyFont="1" applyAlignment="1">
      <alignment horizontal="right"/>
    </xf>
    <xf numFmtId="0" fontId="6" fillId="0" borderId="0" xfId="0" quotePrefix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 applyBorder="1"/>
    <xf numFmtId="0" fontId="9" fillId="0" borderId="9" xfId="0" applyFont="1" applyBorder="1" applyAlignment="1">
      <alignment horizontal="right"/>
    </xf>
    <xf numFmtId="3" fontId="12" fillId="0" borderId="0" xfId="0" applyNumberFormat="1" applyFont="1"/>
    <xf numFmtId="3" fontId="11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15" fillId="0" borderId="0" xfId="0" applyFont="1" applyFill="1" applyAlignment="1"/>
    <xf numFmtId="0" fontId="5" fillId="0" borderId="0" xfId="0" applyFont="1" applyFill="1" applyAlignment="1"/>
    <xf numFmtId="0" fontId="14" fillId="0" borderId="0" xfId="0" applyFont="1"/>
    <xf numFmtId="0" fontId="12" fillId="0" borderId="0" xfId="0" applyFont="1" applyBorder="1"/>
    <xf numFmtId="0" fontId="16" fillId="0" borderId="0" xfId="0" applyFont="1" applyFill="1"/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/>
    <xf numFmtId="164" fontId="17" fillId="0" borderId="10" xfId="0" applyNumberFormat="1" applyFont="1" applyBorder="1"/>
    <xf numFmtId="0" fontId="3" fillId="0" borderId="10" xfId="0" applyFont="1" applyBorder="1"/>
    <xf numFmtId="0" fontId="14" fillId="0" borderId="11" xfId="0" applyFont="1" applyBorder="1"/>
    <xf numFmtId="3" fontId="14" fillId="0" borderId="11" xfId="0" applyNumberFormat="1" applyFont="1" applyBorder="1"/>
    <xf numFmtId="164" fontId="14" fillId="0" borderId="11" xfId="0" applyNumberFormat="1" applyFont="1" applyBorder="1"/>
    <xf numFmtId="0" fontId="12" fillId="0" borderId="11" xfId="0" applyFont="1" applyBorder="1"/>
    <xf numFmtId="164" fontId="12" fillId="0" borderId="11" xfId="0" applyNumberFormat="1" applyFont="1" applyBorder="1"/>
    <xf numFmtId="1" fontId="14" fillId="0" borderId="11" xfId="0" applyNumberFormat="1" applyFont="1" applyBorder="1"/>
    <xf numFmtId="3" fontId="18" fillId="0" borderId="0" xfId="1" applyNumberFormat="1" applyFont="1" applyFill="1" applyProtection="1"/>
    <xf numFmtId="0" fontId="18" fillId="0" borderId="0" xfId="1" applyFont="1" applyFill="1" applyProtection="1"/>
    <xf numFmtId="0" fontId="4" fillId="0" borderId="0" xfId="0" applyFont="1" applyAlignment="1">
      <alignment horizontal="right"/>
    </xf>
    <xf numFmtId="165" fontId="18" fillId="0" borderId="0" xfId="1" applyNumberFormat="1" applyFont="1" applyFill="1" applyProtection="1"/>
    <xf numFmtId="0" fontId="19" fillId="0" borderId="0" xfId="0" applyFont="1"/>
    <xf numFmtId="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1" applyFont="1" applyFill="1" applyAlignment="1" applyProtection="1">
      <alignment horizontal="center"/>
    </xf>
    <xf numFmtId="0" fontId="20" fillId="0" borderId="0" xfId="1" quotePrefix="1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 applyFill="1" applyProtection="1"/>
    <xf numFmtId="164" fontId="14" fillId="0" borderId="12" xfId="0" applyNumberFormat="1" applyFont="1" applyBorder="1"/>
    <xf numFmtId="167" fontId="10" fillId="0" borderId="0" xfId="0" applyNumberFormat="1" applyFont="1" applyProtection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/>
    <xf numFmtId="166" fontId="4" fillId="0" borderId="0" xfId="0" applyNumberFormat="1" applyFont="1"/>
    <xf numFmtId="4" fontId="4" fillId="0" borderId="0" xfId="0" applyNumberFormat="1" applyFont="1" applyFill="1" applyBorder="1"/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7" fontId="9" fillId="0" borderId="0" xfId="0" quotePrefix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0" zoomScaleNormal="80" workbookViewId="0">
      <pane ySplit="6" topLeftCell="A7" activePane="bottomLeft" state="frozenSplit"/>
      <selection pane="bottomLeft" activeCell="N20" sqref="N20"/>
    </sheetView>
  </sheetViews>
  <sheetFormatPr defaultRowHeight="14.25"/>
  <cols>
    <col min="1" max="1" width="48.85546875" style="1" customWidth="1"/>
    <col min="2" max="4" width="22" style="1" customWidth="1"/>
    <col min="5" max="5" width="18.28515625" style="1" customWidth="1"/>
    <col min="6" max="6" width="2.5703125" style="1" customWidth="1"/>
    <col min="7" max="7" width="18.42578125" style="1" customWidth="1"/>
    <col min="8" max="16384" width="9.140625" style="1"/>
  </cols>
  <sheetData>
    <row r="1" spans="1:16" ht="16.5">
      <c r="A1" s="101" t="s">
        <v>0</v>
      </c>
      <c r="B1" s="101"/>
      <c r="C1" s="101"/>
      <c r="D1" s="101"/>
      <c r="E1" s="101"/>
      <c r="F1" s="101"/>
      <c r="G1" s="101"/>
      <c r="H1" s="101"/>
      <c r="I1" s="12"/>
      <c r="J1" s="12"/>
      <c r="K1" s="12"/>
      <c r="L1" s="12"/>
      <c r="M1" s="12"/>
      <c r="N1" s="12"/>
      <c r="O1" s="12"/>
      <c r="P1" s="12"/>
    </row>
    <row r="2" spans="1:16" ht="16.5">
      <c r="A2" s="101" t="s">
        <v>173</v>
      </c>
      <c r="B2" s="101"/>
      <c r="C2" s="101"/>
      <c r="D2" s="101"/>
      <c r="E2" s="101"/>
      <c r="F2" s="101"/>
      <c r="G2" s="101"/>
      <c r="H2" s="101"/>
      <c r="I2" s="12"/>
      <c r="J2" s="12"/>
      <c r="K2" s="12"/>
      <c r="L2" s="12"/>
      <c r="M2" s="12"/>
      <c r="N2" s="12"/>
      <c r="O2" s="12"/>
      <c r="P2" s="12"/>
    </row>
    <row r="3" spans="1:16" ht="16.5">
      <c r="A3" s="102" t="s">
        <v>174</v>
      </c>
      <c r="B3" s="102"/>
      <c r="C3" s="102"/>
      <c r="D3" s="102"/>
      <c r="E3" s="102"/>
      <c r="F3" s="102"/>
      <c r="G3" s="102"/>
      <c r="H3" s="102"/>
      <c r="I3" s="12"/>
      <c r="J3" s="12"/>
      <c r="K3" s="12"/>
      <c r="L3" s="12"/>
      <c r="M3" s="12"/>
      <c r="N3" s="12"/>
      <c r="O3" s="12"/>
      <c r="P3" s="12"/>
    </row>
    <row r="4" spans="1:16" ht="15">
      <c r="A4" s="63"/>
      <c r="G4" s="118" t="s">
        <v>189</v>
      </c>
    </row>
    <row r="5" spans="1:16" ht="15.75" thickBot="1">
      <c r="A5" s="63"/>
      <c r="I5" s="45"/>
      <c r="J5" s="45"/>
    </row>
    <row r="6" spans="1:16" ht="15.75" thickBot="1">
      <c r="B6" s="58" t="s">
        <v>143</v>
      </c>
      <c r="C6" s="58" t="s">
        <v>155</v>
      </c>
      <c r="D6" s="58" t="s">
        <v>144</v>
      </c>
      <c r="E6" s="51" t="s">
        <v>140</v>
      </c>
      <c r="F6" s="51"/>
      <c r="G6" s="54" t="s">
        <v>141</v>
      </c>
      <c r="O6" s="45"/>
      <c r="P6" s="45"/>
    </row>
    <row r="7" spans="1:16" ht="18">
      <c r="A7" s="48" t="str">
        <f>WRITE_CCDEB!C3</f>
        <v>BROWN COUNTY CCDEB</v>
      </c>
      <c r="B7" s="48"/>
      <c r="C7" s="48"/>
      <c r="D7" s="48"/>
    </row>
    <row r="8" spans="1:16" s="49" customFormat="1" ht="15">
      <c r="A8" s="49" t="str">
        <f>WRITE_CCDEB!B3</f>
        <v>Ashwaubenon</v>
      </c>
      <c r="B8" s="55">
        <f>WRITE_CCDEB!J3</f>
        <v>24</v>
      </c>
      <c r="C8" s="55">
        <f>WRITE_CCDEB!K3</f>
        <v>2487</v>
      </c>
      <c r="D8" s="50">
        <f>WRITE_CCDEB!M3</f>
        <v>429954</v>
      </c>
      <c r="E8" s="50">
        <f>WRITE_CCDEB!AU3</f>
        <v>96613</v>
      </c>
      <c r="F8" s="50"/>
      <c r="G8" s="50">
        <f>WRITE_CCDEB!AV3</f>
        <v>73339</v>
      </c>
    </row>
    <row r="9" spans="1:16" s="49" customFormat="1" ht="15">
      <c r="A9" s="49" t="str">
        <f>WRITE_CCDEB!B8</f>
        <v>Denmark</v>
      </c>
      <c r="B9" s="55">
        <f>WRITE_CCDEB!J8</f>
        <v>12</v>
      </c>
      <c r="C9" s="55">
        <f>WRITE_CCDEB!K8</f>
        <v>1450</v>
      </c>
      <c r="D9" s="50">
        <f>WRITE_CCDEB!M8</f>
        <v>358295</v>
      </c>
      <c r="E9" s="50">
        <f>WRITE_CCDEB!AU8</f>
        <v>215794</v>
      </c>
      <c r="F9" s="50"/>
      <c r="G9" s="50">
        <f>WRITE_CCDEB!AV8</f>
        <v>163810</v>
      </c>
    </row>
    <row r="10" spans="1:16" s="49" customFormat="1" ht="15">
      <c r="A10" s="49" t="str">
        <f>WRITE_CCDEB!B9</f>
        <v>Depere</v>
      </c>
      <c r="B10" s="55">
        <f>WRITE_CCDEB!J9</f>
        <v>54</v>
      </c>
      <c r="C10" s="55">
        <f>WRITE_CCDEB!K9</f>
        <v>3941</v>
      </c>
      <c r="D10" s="50">
        <f>WRITE_CCDEB!M9</f>
        <v>1397352</v>
      </c>
      <c r="E10" s="50">
        <f>WRITE_CCDEB!AU9</f>
        <v>750934</v>
      </c>
      <c r="F10" s="50"/>
      <c r="G10" s="50">
        <f>WRITE_CCDEB!AV9</f>
        <v>570036</v>
      </c>
    </row>
    <row r="11" spans="1:16" s="49" customFormat="1" ht="15">
      <c r="A11" s="49" t="str">
        <f>WRITE_CCDEB!B16</f>
        <v>Howard-Suamico</v>
      </c>
      <c r="B11" s="55">
        <f>WRITE_CCDEB!J16</f>
        <v>25</v>
      </c>
      <c r="C11" s="55">
        <f>WRITE_CCDEB!K16</f>
        <v>5662</v>
      </c>
      <c r="D11" s="50">
        <f>WRITE_CCDEB!M16</f>
        <v>447869</v>
      </c>
      <c r="E11" s="50">
        <f>WRITE_CCDEB!AU16</f>
        <v>283233</v>
      </c>
      <c r="F11" s="50"/>
      <c r="G11" s="50">
        <f>WRITE_CCDEB!AV16</f>
        <v>215003</v>
      </c>
    </row>
    <row r="12" spans="1:16" s="49" customFormat="1" ht="15">
      <c r="A12" s="62" t="str">
        <f>WRITE_CCDEB!B23</f>
        <v>Pulaski Community</v>
      </c>
      <c r="B12" s="55">
        <f>WRITE_CCDEB!J23</f>
        <v>9</v>
      </c>
      <c r="C12" s="55">
        <f>WRITE_CCDEB!K23</f>
        <v>3795</v>
      </c>
      <c r="D12" s="50">
        <f>WRITE_CCDEB!M23</f>
        <v>161233</v>
      </c>
      <c r="E12" s="50">
        <f>WRITE_CCDEB!AU23</f>
        <v>101486</v>
      </c>
      <c r="F12" s="50"/>
      <c r="G12" s="50">
        <f>WRITE_CCDEB!AV23</f>
        <v>77038</v>
      </c>
    </row>
    <row r="13" spans="1:16" s="49" customFormat="1" ht="15">
      <c r="A13" s="62" t="str">
        <f>WRITE_CCDEB!B29</f>
        <v>West Depere</v>
      </c>
      <c r="B13" s="55">
        <f>WRITE_CCDEB!J29</f>
        <v>46</v>
      </c>
      <c r="C13" s="55">
        <f>WRITE_CCDEB!K29</f>
        <v>3222</v>
      </c>
      <c r="D13" s="50">
        <f>WRITE_CCDEB!M29</f>
        <v>1021142</v>
      </c>
      <c r="E13" s="50">
        <f>WRITE_CCDEB!AU29</f>
        <v>479002</v>
      </c>
      <c r="F13" s="50"/>
      <c r="G13" s="50">
        <f>WRITE_CCDEB!AV29</f>
        <v>363612</v>
      </c>
    </row>
    <row r="14" spans="1:16" s="49" customFormat="1" ht="15">
      <c r="A14" s="62" t="str">
        <f>WRITE_CCDEB!B32</f>
        <v>Wrightstown Community</v>
      </c>
      <c r="B14" s="55">
        <f>WRITE_CCDEB!J32</f>
        <v>11</v>
      </c>
      <c r="C14" s="55">
        <f>WRITE_CCDEB!K32</f>
        <v>1339</v>
      </c>
      <c r="D14" s="50">
        <f>WRITE_CCDEB!M32</f>
        <v>358295</v>
      </c>
      <c r="E14" s="50">
        <f>WRITE_CCDEB!AU32</f>
        <v>221099</v>
      </c>
      <c r="F14" s="50"/>
      <c r="G14" s="50">
        <f>WRITE_CCDEB!AV32</f>
        <v>167837</v>
      </c>
    </row>
    <row r="15" spans="1:16" s="49" customFormat="1" ht="15">
      <c r="A15" s="62" t="s">
        <v>185</v>
      </c>
      <c r="B15" s="55"/>
      <c r="C15" s="55"/>
      <c r="D15" s="50"/>
      <c r="E15" s="50"/>
      <c r="F15" s="50"/>
      <c r="G15" s="50">
        <v>2</v>
      </c>
    </row>
    <row r="16" spans="1:16" s="61" customFormat="1" ht="16.5" thickBot="1">
      <c r="A16" s="68"/>
      <c r="B16" s="69">
        <f>SUM(B8:B14)</f>
        <v>181</v>
      </c>
      <c r="C16" s="69">
        <f t="shared" ref="C16:G16" si="0">SUM(C8:C14)</f>
        <v>21896</v>
      </c>
      <c r="D16" s="69">
        <f t="shared" si="0"/>
        <v>4174140</v>
      </c>
      <c r="E16" s="69">
        <f t="shared" si="0"/>
        <v>2148161</v>
      </c>
      <c r="F16" s="69"/>
      <c r="G16" s="69">
        <f t="shared" si="0"/>
        <v>1630675</v>
      </c>
      <c r="H16" s="52"/>
    </row>
    <row r="17" spans="1:11" s="49" customFormat="1" ht="15">
      <c r="B17" s="55"/>
      <c r="C17" s="55"/>
      <c r="D17" s="55"/>
      <c r="E17" s="50"/>
      <c r="F17" s="50"/>
      <c r="G17" s="53"/>
    </row>
    <row r="18" spans="1:11" ht="18">
      <c r="A18" s="48" t="str">
        <f>WRITE_CCDEB!C5</f>
        <v>CALUMET COUNTY CCDEB</v>
      </c>
      <c r="B18" s="56"/>
      <c r="C18" s="56"/>
      <c r="D18" s="56"/>
      <c r="G18" s="40"/>
    </row>
    <row r="19" spans="1:11" s="49" customFormat="1" ht="15">
      <c r="A19" s="49" t="str">
        <f>WRITE_CCDEB!B5</f>
        <v>Brillion</v>
      </c>
      <c r="B19" s="55">
        <f>WRITE_CCDEB!J5</f>
        <v>2</v>
      </c>
      <c r="C19" s="55">
        <f>WRITE_CCDEB!K5</f>
        <v>914</v>
      </c>
      <c r="D19" s="50">
        <f>WRITE_CCDEB!M5</f>
        <v>403872</v>
      </c>
      <c r="E19" s="50">
        <f>WRITE_CCDEB!AU5</f>
        <v>254910</v>
      </c>
      <c r="F19" s="50"/>
      <c r="G19" s="50">
        <f>WRITE_CCDEB!AV5</f>
        <v>193503</v>
      </c>
    </row>
    <row r="20" spans="1:11" s="49" customFormat="1" ht="15">
      <c r="A20" s="49" t="str">
        <f>WRITE_CCDEB!B6</f>
        <v>Chilton</v>
      </c>
      <c r="B20" s="55">
        <f>WRITE_CCDEB!J6</f>
        <v>6</v>
      </c>
      <c r="C20" s="55">
        <f>WRITE_CCDEB!K6</f>
        <v>1129</v>
      </c>
      <c r="D20" s="50">
        <f>WRITE_CCDEB!M6</f>
        <v>480800</v>
      </c>
      <c r="E20" s="50">
        <f>WRITE_CCDEB!AU6</f>
        <v>271076</v>
      </c>
      <c r="F20" s="50"/>
      <c r="G20" s="50">
        <f>WRITE_CCDEB!AV6</f>
        <v>205775</v>
      </c>
    </row>
    <row r="21" spans="1:11" s="49" customFormat="1" ht="15">
      <c r="A21" s="49" t="str">
        <f>WRITE_CCDEB!B15</f>
        <v>Hilbert</v>
      </c>
      <c r="B21" s="55">
        <f>WRITE_CCDEB!J15</f>
        <v>5</v>
      </c>
      <c r="C21" s="55">
        <f>WRITE_CCDEB!K15</f>
        <v>465</v>
      </c>
      <c r="D21" s="50">
        <f>WRITE_CCDEB!M15</f>
        <v>115392</v>
      </c>
      <c r="E21" s="50">
        <f>WRITE_CCDEB!AU15</f>
        <v>65340</v>
      </c>
      <c r="F21" s="50"/>
      <c r="G21" s="50">
        <f>WRITE_CCDEB!AV15</f>
        <v>49600</v>
      </c>
    </row>
    <row r="22" spans="1:11" s="49" customFormat="1" ht="15">
      <c r="A22" s="49" t="str">
        <f>WRITE_CCDEB!B17</f>
        <v>Kiel Area</v>
      </c>
      <c r="B22" s="55">
        <f>WRITE_CCDEB!J17</f>
        <v>2</v>
      </c>
      <c r="C22" s="55">
        <f>WRITE_CCDEB!K17</f>
        <v>1406</v>
      </c>
      <c r="D22" s="50">
        <f>WRITE_CCDEB!M17</f>
        <v>38464</v>
      </c>
      <c r="E22" s="50">
        <f>WRITE_CCDEB!AU17</f>
        <v>21429</v>
      </c>
      <c r="F22" s="50"/>
      <c r="G22" s="50">
        <f>WRITE_CCDEB!AV17</f>
        <v>16267</v>
      </c>
    </row>
    <row r="23" spans="1:11" s="49" customFormat="1" ht="15">
      <c r="A23" s="49" t="str">
        <f>WRITE_CCDEB!B22</f>
        <v>New Holstein</v>
      </c>
      <c r="B23" s="55">
        <f>WRITE_CCDEB!J22</f>
        <v>3</v>
      </c>
      <c r="C23" s="55">
        <f>WRITE_CCDEB!K18</f>
        <v>2078</v>
      </c>
      <c r="D23" s="50">
        <f>WRITE_CCDEB!M18</f>
        <v>879579</v>
      </c>
      <c r="E23" s="50">
        <f>WRITE_CCDEB!AU22</f>
        <v>109145</v>
      </c>
      <c r="F23" s="50"/>
      <c r="G23" s="50">
        <f>WRITE_CCDEB!AV22</f>
        <v>82852</v>
      </c>
    </row>
    <row r="24" spans="1:11" s="49" customFormat="1" ht="15">
      <c r="A24" s="49" t="str">
        <f>WRITE_CCDEB!B24</f>
        <v>Reedsville</v>
      </c>
      <c r="B24" s="55">
        <f>WRITE_CCDEB!J24</f>
        <v>3</v>
      </c>
      <c r="C24" s="55">
        <f>WRITE_CCDEB!K24</f>
        <v>678</v>
      </c>
      <c r="D24" s="50">
        <f>WRITE_CCDEB!M24</f>
        <v>57696</v>
      </c>
      <c r="E24" s="50">
        <f>WRITE_CCDEB!AU24</f>
        <v>29865</v>
      </c>
      <c r="F24" s="50"/>
      <c r="G24" s="50">
        <f>WRITE_CCDEB!AV24</f>
        <v>22671</v>
      </c>
    </row>
    <row r="25" spans="1:11" s="49" customFormat="1" ht="15">
      <c r="A25" s="49" t="str">
        <f>WRITE_CCDEB!B26</f>
        <v>Southern Door County</v>
      </c>
      <c r="B25" s="55">
        <f>WRITE_CCDEB!J26</f>
        <v>1</v>
      </c>
      <c r="C25" s="55">
        <f>WRITE_CCDEB!K26</f>
        <v>1155</v>
      </c>
      <c r="D25" s="50">
        <f>WRITE_CCDEB!M26</f>
        <v>19232</v>
      </c>
      <c r="E25" s="50">
        <f>WRITE_CCDEB!AU26</f>
        <v>3466</v>
      </c>
      <c r="F25" s="50"/>
      <c r="G25" s="50">
        <f>WRITE_CCDEB!AV26</f>
        <v>2631</v>
      </c>
    </row>
    <row r="26" spans="1:11" s="62" customFormat="1" ht="15">
      <c r="A26" s="49" t="str">
        <f>WRITE_CCDEB!B27</f>
        <v>Stockbridge</v>
      </c>
      <c r="B26" s="55">
        <f>WRITE_CCDEB!J27</f>
        <v>4</v>
      </c>
      <c r="C26" s="55">
        <f>WRITE_CCDEB!K27</f>
        <v>243</v>
      </c>
      <c r="D26" s="50">
        <f>WRITE_CCDEB!M27</f>
        <v>76928</v>
      </c>
      <c r="E26" s="50">
        <f>WRITE_CCDEB!AU27</f>
        <v>11937</v>
      </c>
      <c r="F26" s="53"/>
      <c r="G26" s="50">
        <f>WRITE_CCDEB!AV27</f>
        <v>9061</v>
      </c>
    </row>
    <row r="27" spans="1:11" s="49" customFormat="1" ht="16.5" thickBot="1">
      <c r="A27" s="71"/>
      <c r="B27" s="69">
        <f>SUM(B19:B26)</f>
        <v>26</v>
      </c>
      <c r="C27" s="69">
        <f>SUM(C19:C26)</f>
        <v>8068</v>
      </c>
      <c r="D27" s="70">
        <f>SUM(D19:D26)</f>
        <v>2071963</v>
      </c>
      <c r="E27" s="70">
        <f>SUM(E19:E26)</f>
        <v>767168</v>
      </c>
      <c r="F27" s="72"/>
      <c r="G27" s="93">
        <f>SUM(G19:G26)</f>
        <v>582360</v>
      </c>
      <c r="H27" s="52"/>
    </row>
    <row r="28" spans="1:11">
      <c r="B28" s="57"/>
      <c r="C28" s="57"/>
      <c r="D28" s="57"/>
    </row>
    <row r="29" spans="1:11" ht="18">
      <c r="A29" s="48" t="str">
        <f>WRITE_CCDEB!C20</f>
        <v>WALWORTH COUNTY CCDEB</v>
      </c>
      <c r="B29" s="56"/>
      <c r="C29" s="56"/>
      <c r="D29" s="56"/>
    </row>
    <row r="30" spans="1:11" s="49" customFormat="1" ht="15">
      <c r="A30" s="49" t="str">
        <f>WRITE_CCDEB!B4</f>
        <v>Big Foot UHS</v>
      </c>
      <c r="B30" s="55">
        <f>WRITE_CCDEB!J4</f>
        <v>17</v>
      </c>
      <c r="C30" s="55">
        <f>WRITE_CCDEB!K4</f>
        <v>547</v>
      </c>
      <c r="D30" s="50">
        <f>WRITE_CCDEB!M4</f>
        <v>633297</v>
      </c>
      <c r="E30" s="50">
        <f>WRITE_CCDEB!AU4</f>
        <v>10701</v>
      </c>
      <c r="F30" s="50"/>
      <c r="G30" s="50">
        <f>WRITE_CCDEB!AV4</f>
        <v>8123</v>
      </c>
    </row>
    <row r="31" spans="1:11" s="49" customFormat="1" ht="15">
      <c r="A31" s="49" t="str">
        <f>WRITE_CCDEB!B7</f>
        <v>Delavan-Darien</v>
      </c>
      <c r="B31" s="55">
        <f>WRITE_CCDEB!J7</f>
        <v>25</v>
      </c>
      <c r="C31" s="55">
        <f>WRITE_CCDEB!K7</f>
        <v>2794</v>
      </c>
      <c r="D31" s="50">
        <f>WRITE_CCDEB!M7</f>
        <v>914762</v>
      </c>
      <c r="E31" s="50">
        <f>WRITE_CCDEB!AU7</f>
        <v>398083</v>
      </c>
      <c r="F31" s="50"/>
      <c r="G31" s="50">
        <f>WRITE_CCDEB!AV7</f>
        <v>302186</v>
      </c>
    </row>
    <row r="32" spans="1:11" s="49" customFormat="1" ht="15">
      <c r="A32" s="49" t="str">
        <f>WRITE_CCDEB!B10</f>
        <v>East Troy Community</v>
      </c>
      <c r="B32" s="55">
        <f>WRITE_CCDEB!J10</f>
        <v>15</v>
      </c>
      <c r="C32" s="55">
        <f>WRITE_CCDEB!K10</f>
        <v>1746</v>
      </c>
      <c r="D32" s="50">
        <f>WRITE_CCDEB!M10</f>
        <v>668480</v>
      </c>
      <c r="E32" s="50">
        <f>WRITE_CCDEB!AU10</f>
        <v>116448</v>
      </c>
      <c r="F32" s="50"/>
      <c r="G32" s="50">
        <f>WRITE_CCDEB!AV10</f>
        <v>88396</v>
      </c>
      <c r="J32" s="49" t="s">
        <v>1</v>
      </c>
      <c r="K32" s="49" t="s">
        <v>1</v>
      </c>
    </row>
    <row r="33" spans="1:8" s="49" customFormat="1" ht="15">
      <c r="A33" s="49" t="str">
        <f>WRITE_CCDEB!B11</f>
        <v>Elkhorn Area</v>
      </c>
      <c r="B33" s="55">
        <f>WRITE_CCDEB!J11</f>
        <v>47</v>
      </c>
      <c r="C33" s="55">
        <f>WRITE_CCDEB!K11</f>
        <v>3125</v>
      </c>
      <c r="D33" s="50">
        <f>WRITE_CCDEB!M11</f>
        <v>1864708</v>
      </c>
      <c r="E33" s="50">
        <f>WRITE_CCDEB!AU11</f>
        <v>782660</v>
      </c>
      <c r="F33" s="50"/>
      <c r="G33" s="50">
        <f>WRITE_CCDEB!AV11+1</f>
        <v>594120</v>
      </c>
    </row>
    <row r="34" spans="1:8" s="49" customFormat="1" ht="15">
      <c r="A34" s="49" t="str">
        <f>WRITE_CCDEB!B12</f>
        <v>Fontana J8</v>
      </c>
      <c r="B34" s="55">
        <f>WRITE_CCDEB!J12</f>
        <v>2</v>
      </c>
      <c r="C34" s="55">
        <f>WRITE_CCDEB!K12</f>
        <v>238</v>
      </c>
      <c r="D34" s="50">
        <f>WRITE_CCDEB!M12</f>
        <v>70366</v>
      </c>
      <c r="E34" s="50">
        <f>WRITE_CCDEB!AU12</f>
        <v>215</v>
      </c>
      <c r="F34" s="50"/>
      <c r="G34" s="50">
        <f>WRITE_CCDEB!AV12</f>
        <v>163</v>
      </c>
    </row>
    <row r="35" spans="1:8" s="49" customFormat="1" ht="15">
      <c r="A35" s="49" t="str">
        <f>WRITE_CCDEB!B13</f>
        <v>Geneva J4</v>
      </c>
      <c r="B35" s="55">
        <f>WRITE_CCDEB!J13</f>
        <v>2</v>
      </c>
      <c r="C35" s="55">
        <f>WRITE_CCDEB!K13</f>
        <v>124</v>
      </c>
      <c r="D35" s="50">
        <f>WRITE_CCDEB!M13</f>
        <v>70366</v>
      </c>
      <c r="E35" s="50">
        <f>WRITE_CCDEB!AU13</f>
        <v>0</v>
      </c>
      <c r="F35" s="50"/>
      <c r="G35" s="50">
        <f>WRITE_CCDEB!AV13</f>
        <v>0</v>
      </c>
    </row>
    <row r="36" spans="1:8" s="49" customFormat="1" ht="15">
      <c r="A36" s="49" t="str">
        <f>WRITE_CCDEB!B14</f>
        <v>Genoa City J2</v>
      </c>
      <c r="B36" s="55">
        <f>WRITE_CCDEB!J14</f>
        <v>10</v>
      </c>
      <c r="C36" s="55">
        <f>WRITE_CCDEB!K14</f>
        <v>629</v>
      </c>
      <c r="D36" s="50">
        <f>WRITE_CCDEB!M14</f>
        <v>422198</v>
      </c>
      <c r="E36" s="50">
        <f>WRITE_CCDEB!AU14</f>
        <v>253977</v>
      </c>
      <c r="F36" s="50"/>
      <c r="G36" s="50">
        <f>WRITE_CCDEB!AV14</f>
        <v>192795</v>
      </c>
    </row>
    <row r="37" spans="1:8" s="49" customFormat="1" ht="15">
      <c r="A37" s="49" t="str">
        <f>WRITE_CCDEB!B18</f>
        <v>Lake Geneva J1</v>
      </c>
      <c r="B37" s="55">
        <f>WRITE_CCDEB!J18</f>
        <v>23</v>
      </c>
      <c r="C37" s="55">
        <f>WRITE_CCDEB!K18</f>
        <v>2078</v>
      </c>
      <c r="D37" s="50">
        <f>WRITE_CCDEB!M18</f>
        <v>879579</v>
      </c>
      <c r="E37" s="50">
        <f>WRITE_CCDEB!AU18</f>
        <v>295111</v>
      </c>
      <c r="F37" s="50"/>
      <c r="G37" s="50">
        <f>WRITE_CCDEB!AV18</f>
        <v>224020</v>
      </c>
    </row>
    <row r="38" spans="1:8" s="49" customFormat="1" ht="15">
      <c r="A38" s="49" t="str">
        <f>WRITE_CCDEB!B19</f>
        <v>Lake Geneva-Genoa UHS</v>
      </c>
      <c r="B38" s="55">
        <f>WRITE_CCDEB!J19</f>
        <v>28</v>
      </c>
      <c r="C38" s="55">
        <f>WRITE_CCDEB!K19</f>
        <v>1446</v>
      </c>
      <c r="D38" s="50">
        <f>WRITE_CCDEB!M19</f>
        <v>985129</v>
      </c>
      <c r="E38" s="50">
        <f>WRITE_CCDEB!AU19</f>
        <v>53757</v>
      </c>
      <c r="F38" s="50"/>
      <c r="G38" s="50">
        <f>WRITE_CCDEB!AV19</f>
        <v>40807</v>
      </c>
    </row>
    <row r="39" spans="1:8" s="49" customFormat="1" ht="15">
      <c r="A39" s="49" t="str">
        <f>WRITE_CCDEB!B20</f>
        <v>Linn J4</v>
      </c>
      <c r="B39" s="55">
        <f>WRITE_CCDEB!J20</f>
        <v>1</v>
      </c>
      <c r="C39" s="55">
        <f>WRITE_CCDEB!K20</f>
        <v>122</v>
      </c>
      <c r="D39" s="50">
        <f>WRITE_CCDEB!M20</f>
        <v>35183</v>
      </c>
      <c r="E39" s="50">
        <f>WRITE_CCDEB!AU20</f>
        <v>137</v>
      </c>
      <c r="F39" s="50"/>
      <c r="G39" s="50">
        <f>WRITE_CCDEB!AV20</f>
        <v>104</v>
      </c>
    </row>
    <row r="40" spans="1:8" s="49" customFormat="1" ht="15">
      <c r="A40" s="49" t="str">
        <f>WRITE_CCDEB!B21</f>
        <v>Linn J6</v>
      </c>
      <c r="B40" s="55">
        <f>WRITE_CCDEB!J21</f>
        <v>2</v>
      </c>
      <c r="C40" s="55">
        <f>WRITE_CCDEB!K21</f>
        <v>102</v>
      </c>
      <c r="D40" s="50">
        <f>WRITE_CCDEB!M21</f>
        <v>70366</v>
      </c>
      <c r="E40" s="50">
        <f>WRITE_CCDEB!AU21</f>
        <v>82</v>
      </c>
      <c r="F40" s="50"/>
      <c r="G40" s="50">
        <f>WRITE_CCDEB!AV21</f>
        <v>62</v>
      </c>
    </row>
    <row r="41" spans="1:8" s="49" customFormat="1" ht="15">
      <c r="A41" s="49" t="str">
        <f>WRITE_CCDEB!B25</f>
        <v>Sharon J11</v>
      </c>
      <c r="B41" s="55">
        <f>WRITE_CCDEB!J25</f>
        <v>2</v>
      </c>
      <c r="C41" s="55">
        <f>WRITE_CCDEB!K25</f>
        <v>294</v>
      </c>
      <c r="D41" s="50">
        <f>WRITE_CCDEB!M25</f>
        <v>70366</v>
      </c>
      <c r="E41" s="50">
        <f>WRITE_CCDEB!AU25</f>
        <v>51442</v>
      </c>
      <c r="F41" s="50"/>
      <c r="G41" s="50">
        <f>WRITE_CCDEB!AV25</f>
        <v>39050</v>
      </c>
    </row>
    <row r="42" spans="1:8" s="62" customFormat="1" ht="15">
      <c r="A42" s="62" t="str">
        <f>WRITE_CCDEB!B28</f>
        <v>Walworth J1</v>
      </c>
      <c r="B42" s="55">
        <f>WRITE_CCDEB!J28</f>
        <v>4</v>
      </c>
      <c r="C42" s="55">
        <f>WRITE_CCDEB!K28</f>
        <v>541</v>
      </c>
      <c r="D42" s="50">
        <f>WRITE_CCDEB!M28</f>
        <v>281465</v>
      </c>
      <c r="E42" s="50">
        <f>WRITE_CCDEB!AU28</f>
        <v>173017</v>
      </c>
      <c r="F42" s="53"/>
      <c r="G42" s="50">
        <f>WRITE_CCDEB!AV28</f>
        <v>131338</v>
      </c>
    </row>
    <row r="43" spans="1:8" s="49" customFormat="1" ht="15">
      <c r="A43" s="62" t="str">
        <f>WRITE_CCDEB!B30</f>
        <v>Whitewater</v>
      </c>
      <c r="B43" s="55">
        <f>WRITE_CCDEB!J30</f>
        <v>23</v>
      </c>
      <c r="C43" s="55">
        <f>WRITE_CCDEB!K30</f>
        <v>1960</v>
      </c>
      <c r="D43" s="50">
        <f>WRITE_CCDEB!M30</f>
        <v>1090678</v>
      </c>
      <c r="E43" s="50">
        <f>WRITE_CCDEB!AU30</f>
        <v>304498</v>
      </c>
      <c r="F43" s="53"/>
      <c r="G43" s="50">
        <f>WRITE_CCDEB!AV30</f>
        <v>231145</v>
      </c>
    </row>
    <row r="44" spans="1:8" s="49" customFormat="1" ht="15">
      <c r="A44" s="62" t="str">
        <f>WRITE_CCDEB!B31</f>
        <v>Williams Bay</v>
      </c>
      <c r="B44" s="55">
        <f>WRITE_CCDEB!J31</f>
        <v>8</v>
      </c>
      <c r="C44" s="55">
        <f>WRITE_CCDEB!K31</f>
        <v>544</v>
      </c>
      <c r="D44" s="50">
        <f>WRITE_CCDEB!M31</f>
        <v>527747</v>
      </c>
      <c r="E44" s="50">
        <f>WRITE_CCDEB!AU31</f>
        <v>2580</v>
      </c>
      <c r="F44" s="62"/>
      <c r="G44" s="50">
        <f>WRITE_CCDEB!AV31</f>
        <v>1958</v>
      </c>
    </row>
    <row r="45" spans="1:8" s="49" customFormat="1" ht="15">
      <c r="A45" s="62" t="s">
        <v>185</v>
      </c>
      <c r="B45" s="55"/>
      <c r="C45" s="55"/>
      <c r="D45" s="50"/>
      <c r="E45" s="50"/>
      <c r="F45" s="53"/>
      <c r="G45" s="50">
        <v>-2</v>
      </c>
    </row>
    <row r="46" spans="1:8" s="49" customFormat="1" ht="16.5" thickBot="1">
      <c r="A46" s="71"/>
      <c r="B46" s="73">
        <f>SUM(B30:B45)</f>
        <v>209</v>
      </c>
      <c r="C46" s="73">
        <f t="shared" ref="C46:G46" si="1">SUM(C30:C45)</f>
        <v>16290</v>
      </c>
      <c r="D46" s="70">
        <f t="shared" si="1"/>
        <v>8584690</v>
      </c>
      <c r="E46" s="70">
        <f t="shared" si="1"/>
        <v>2442708</v>
      </c>
      <c r="F46" s="70"/>
      <c r="G46" s="70">
        <f t="shared" si="1"/>
        <v>1854265</v>
      </c>
      <c r="H46" s="52"/>
    </row>
    <row r="49" spans="1:7" s="40" customFormat="1" ht="18.75" thickBot="1">
      <c r="A49" s="64" t="s">
        <v>142</v>
      </c>
      <c r="B49" s="65">
        <f>B16+B27+B46</f>
        <v>416</v>
      </c>
      <c r="C49" s="65">
        <f>C16+C27+C46</f>
        <v>46254</v>
      </c>
      <c r="D49" s="66">
        <f>D16+D27+D46</f>
        <v>14830793</v>
      </c>
      <c r="E49" s="66">
        <f>E16+E27+E46</f>
        <v>5358037</v>
      </c>
      <c r="F49" s="67"/>
      <c r="G49" s="66">
        <f>G16+G27+G46</f>
        <v>4067300</v>
      </c>
    </row>
    <row r="50" spans="1:7" ht="15" thickTop="1"/>
    <row r="51" spans="1:7" s="47" customFormat="1" ht="12">
      <c r="A51" s="47" t="s">
        <v>175</v>
      </c>
    </row>
    <row r="52" spans="1:7" s="47" customFormat="1" ht="12"/>
    <row r="53" spans="1:7" s="47" customFormat="1" ht="12">
      <c r="A53" s="88" t="s">
        <v>153</v>
      </c>
      <c r="B53" s="94">
        <f>WRITE_CCDEB!AW3</f>
        <v>0.759102634</v>
      </c>
    </row>
    <row r="55" spans="1:7" s="47" customFormat="1" ht="12">
      <c r="A55" s="47" t="s">
        <v>186</v>
      </c>
    </row>
    <row r="56" spans="1:7" s="47" customFormat="1" ht="12">
      <c r="A56" s="47" t="s">
        <v>187</v>
      </c>
    </row>
    <row r="57" spans="1:7" s="47" customFormat="1" ht="12">
      <c r="A57" s="47" t="s">
        <v>188</v>
      </c>
    </row>
    <row r="58" spans="1:7" s="47" customFormat="1" ht="12"/>
    <row r="59" spans="1:7" s="47" customFormat="1" ht="12"/>
    <row r="60" spans="1:7" s="47" customFormat="1" ht="12"/>
  </sheetData>
  <mergeCells count="3">
    <mergeCell ref="A1:H1"/>
    <mergeCell ref="A2:H2"/>
    <mergeCell ref="A3:H3"/>
  </mergeCells>
  <printOptions horizontalCentered="1"/>
  <pageMargins left="0.75" right="0.75" top="0.34" bottom="0.3" header="0.17" footer="0.17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85" zoomScaleNormal="85" workbookViewId="0">
      <pane ySplit="11" topLeftCell="A12" activePane="bottomLeft" state="frozenSplit"/>
      <selection pane="bottomLeft" activeCell="B4" sqref="B4"/>
    </sheetView>
  </sheetViews>
  <sheetFormatPr defaultRowHeight="12" customHeight="1"/>
  <cols>
    <col min="1" max="1" width="3.85546875" style="1" customWidth="1"/>
    <col min="2" max="2" width="1" style="1" customWidth="1"/>
    <col min="3" max="3" width="13.5703125" style="1" customWidth="1"/>
    <col min="4" max="4" width="9.85546875" style="7" customWidth="1"/>
    <col min="5" max="5" width="4.42578125" style="1" customWidth="1"/>
    <col min="6" max="6" width="16.85546875" style="1" customWidth="1"/>
    <col min="7" max="7" width="8.85546875" style="1" customWidth="1"/>
    <col min="8" max="8" width="11.28515625" style="1" customWidth="1"/>
    <col min="9" max="9" width="1.5703125" style="1" customWidth="1"/>
    <col min="10" max="10" width="4.42578125" style="6" customWidth="1"/>
    <col min="11" max="11" width="1" style="1" customWidth="1"/>
    <col min="12" max="12" width="11" style="1" customWidth="1"/>
    <col min="13" max="13" width="9.140625" style="1"/>
    <col min="14" max="14" width="14.42578125" style="1" customWidth="1"/>
    <col min="15" max="15" width="12.5703125" style="1" customWidth="1"/>
    <col min="16" max="16" width="16.7109375" style="1" customWidth="1"/>
    <col min="17" max="16384" width="9.140625" style="1"/>
  </cols>
  <sheetData>
    <row r="1" spans="1:16" s="2" customFormat="1" ht="16.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2" customFormat="1" ht="16.5">
      <c r="A2" s="101" t="s">
        <v>176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2" customFormat="1" ht="16.5">
      <c r="A3" s="101" t="str">
        <f>INDEX(WRITE_CCDEB!B2:B32,WRITE_CCDEB!A1)</f>
        <v>Use arrow at right to select district.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2" customFormat="1" ht="20.25" customHeight="1" thickBot="1">
      <c r="A4" s="12"/>
      <c r="C4" s="59"/>
      <c r="D4" s="60"/>
      <c r="E4" s="12"/>
      <c r="F4" s="12"/>
      <c r="G4" s="12"/>
      <c r="H4" s="12"/>
      <c r="I4" s="12"/>
      <c r="J4" s="12"/>
      <c r="K4" s="12"/>
      <c r="L4" s="12"/>
      <c r="M4" s="12"/>
    </row>
    <row r="5" spans="1:16" s="13" customFormat="1" ht="12" customHeight="1">
      <c r="D5" s="14" t="s">
        <v>119</v>
      </c>
      <c r="E5" s="15"/>
      <c r="F5" s="16"/>
      <c r="G5" s="17"/>
      <c r="K5" s="14" t="s">
        <v>119</v>
      </c>
      <c r="L5" s="29"/>
      <c r="M5" s="16"/>
      <c r="N5" s="16"/>
      <c r="O5" s="17"/>
    </row>
    <row r="6" spans="1:16" s="13" customFormat="1" ht="12" customHeight="1" thickBot="1">
      <c r="D6" s="103">
        <f>INDEX(WRITE_CCDEB!C2:C32,WRITE_CCDEB!A1)</f>
        <v>0</v>
      </c>
      <c r="E6" s="104"/>
      <c r="F6" s="104"/>
      <c r="G6" s="105"/>
      <c r="K6" s="103" t="str">
        <f>INDEX(WRITE_CCDEB!B2:B32,WRITE_CCDEB!A1)</f>
        <v>Use arrow at right to select district.</v>
      </c>
      <c r="L6" s="104"/>
      <c r="M6" s="104"/>
      <c r="N6" s="104"/>
      <c r="O6" s="105"/>
    </row>
    <row r="7" spans="1:16" s="2" customFormat="1" ht="12" customHeight="1">
      <c r="D7" s="18"/>
      <c r="E7" s="19"/>
      <c r="F7" s="20"/>
      <c r="G7" s="21"/>
      <c r="J7" s="24"/>
      <c r="K7" s="18"/>
      <c r="L7" s="30"/>
      <c r="M7" s="20"/>
      <c r="N7" s="20"/>
      <c r="O7" s="21"/>
    </row>
    <row r="8" spans="1:16" s="2" customFormat="1" ht="11.25">
      <c r="D8" s="22" t="s">
        <v>120</v>
      </c>
      <c r="E8" s="23"/>
      <c r="F8" s="24"/>
      <c r="G8" s="32">
        <f>INDEX(WRITE_CCDEB!AX2:AX32,WRITE_CCDEB!$A$1)</f>
        <v>0</v>
      </c>
      <c r="K8" s="31" t="s">
        <v>122</v>
      </c>
      <c r="L8" s="28"/>
      <c r="M8" s="28"/>
      <c r="N8" s="28"/>
      <c r="O8" s="32">
        <f>INDEX(WRITE_CCDEB!L$2:L$32,WRITE_CCDEB!$A$1)</f>
        <v>0</v>
      </c>
    </row>
    <row r="9" spans="1:16" s="2" customFormat="1" ht="11.25">
      <c r="D9" s="22" t="s">
        <v>118</v>
      </c>
      <c r="E9" s="23"/>
      <c r="F9" s="24"/>
      <c r="G9" s="32">
        <f>INDEX(WRITE_CCDEB!AY2:AY32,WRITE_CCDEB!$A$1)</f>
        <v>0</v>
      </c>
      <c r="K9" s="31" t="s">
        <v>123</v>
      </c>
      <c r="L9" s="24"/>
      <c r="M9" s="24"/>
      <c r="N9" s="24"/>
      <c r="O9" s="32">
        <f>INDEX(WRITE_CCDEB!I$2:$I32,WRITE_CCDEB!$A$1)</f>
        <v>0</v>
      </c>
    </row>
    <row r="10" spans="1:16" s="2" customFormat="1" thickBot="1">
      <c r="D10" s="25" t="s">
        <v>121</v>
      </c>
      <c r="E10" s="26"/>
      <c r="F10" s="27"/>
      <c r="G10" s="35" t="e">
        <f>ROUND((G8/G9),2)</f>
        <v>#DIV/0!</v>
      </c>
      <c r="K10" s="31" t="s">
        <v>124</v>
      </c>
      <c r="L10" s="24"/>
      <c r="M10" s="24"/>
      <c r="N10" s="24"/>
      <c r="O10" s="32">
        <f>INDEX(WRITE_CCDEB!J$2:J$32,WRITE_CCDEB!$A$1)</f>
        <v>0</v>
      </c>
    </row>
    <row r="11" spans="1:16" s="2" customFormat="1" thickBot="1">
      <c r="D11" s="10"/>
      <c r="K11" s="33" t="s">
        <v>125</v>
      </c>
      <c r="L11" s="27"/>
      <c r="M11" s="27"/>
      <c r="N11" s="27"/>
      <c r="O11" s="34">
        <f>INDEX(WRITE_CCDEB!K$2:K$32,WRITE_CCDEB!$A$1)</f>
        <v>0</v>
      </c>
    </row>
    <row r="12" spans="1:16" s="2" customFormat="1" ht="11.25">
      <c r="D12" s="10"/>
      <c r="J12" s="5"/>
    </row>
    <row r="13" spans="1:16" s="2" customFormat="1" ht="11.25">
      <c r="A13" s="10"/>
      <c r="D13" s="109" t="s">
        <v>151</v>
      </c>
      <c r="E13" s="109"/>
      <c r="F13" s="109"/>
      <c r="G13" s="109"/>
      <c r="J13" s="5"/>
      <c r="L13" s="109" t="s">
        <v>126</v>
      </c>
      <c r="M13" s="109"/>
      <c r="N13" s="109"/>
      <c r="O13" s="109"/>
    </row>
    <row r="14" spans="1:16" s="2" customFormat="1" ht="11.25">
      <c r="A14" s="10"/>
      <c r="E14" s="76" t="s">
        <v>55</v>
      </c>
      <c r="F14" s="4">
        <f>INDEX(WRITE_CCDEB!D$2:D$32,WRITE_CCDEB!$A$1)</f>
        <v>0</v>
      </c>
      <c r="J14" s="5"/>
      <c r="M14" s="10" t="s">
        <v>55</v>
      </c>
      <c r="N14" s="8">
        <f>INDEX(WRITE_CCDEB!G$2:G$32,WRITE_CCDEB!$A$1)</f>
        <v>0</v>
      </c>
    </row>
    <row r="15" spans="1:16" s="2" customFormat="1" ht="11.25">
      <c r="A15" s="10"/>
      <c r="E15" s="76" t="s">
        <v>56</v>
      </c>
      <c r="F15" s="4">
        <f>INDEX(WRITE_CCDEB!E$2:E$32,WRITE_CCDEB!$A$1)</f>
        <v>0</v>
      </c>
      <c r="J15" s="5"/>
      <c r="M15" s="10" t="s">
        <v>56</v>
      </c>
      <c r="N15" s="8">
        <f>INDEX(WRITE_CCDEB!H$2:H$32,WRITE_CCDEB!$A$1)</f>
        <v>0</v>
      </c>
    </row>
    <row r="16" spans="1:16" s="2" customFormat="1" ht="11.25">
      <c r="A16" s="10"/>
      <c r="E16" s="76" t="s">
        <v>57</v>
      </c>
      <c r="F16" s="4">
        <f>INDEX(WRITE_CCDEB!F$2:F$32,WRITE_CCDEB!$A$1)</f>
        <v>0</v>
      </c>
      <c r="J16" s="5"/>
    </row>
    <row r="17" spans="1:18" s="2" customFormat="1" ht="12" customHeight="1">
      <c r="A17" s="10"/>
      <c r="G17" s="5"/>
      <c r="J17" s="5"/>
    </row>
    <row r="18" spans="1:18" s="24" customFormat="1" ht="12" customHeight="1">
      <c r="B18" s="36"/>
      <c r="C18" s="106" t="s">
        <v>177</v>
      </c>
      <c r="D18" s="107"/>
      <c r="E18" s="107"/>
      <c r="F18" s="107"/>
      <c r="G18" s="107"/>
      <c r="H18" s="108"/>
      <c r="L18" s="106" t="s">
        <v>182</v>
      </c>
      <c r="M18" s="107"/>
      <c r="N18" s="107"/>
      <c r="O18" s="107"/>
      <c r="P18" s="108"/>
      <c r="Q18" s="36"/>
      <c r="R18" s="36"/>
    </row>
    <row r="19" spans="1:18" s="24" customFormat="1" ht="12" customHeight="1">
      <c r="B19" s="36"/>
      <c r="C19" s="43"/>
      <c r="D19" s="43"/>
      <c r="E19" s="43"/>
      <c r="F19" s="43"/>
      <c r="G19" s="43"/>
      <c r="H19" s="43"/>
      <c r="L19" s="43"/>
      <c r="M19" s="43"/>
      <c r="N19" s="43"/>
      <c r="O19" s="43"/>
      <c r="P19" s="43"/>
      <c r="Q19" s="36"/>
      <c r="R19" s="36"/>
    </row>
    <row r="20" spans="1:18" s="24" customFormat="1" ht="12" customHeight="1">
      <c r="A20" s="23" t="s">
        <v>52</v>
      </c>
      <c r="C20" s="24" t="s">
        <v>53</v>
      </c>
      <c r="G20" s="46" t="s">
        <v>30</v>
      </c>
      <c r="H20" s="37">
        <f>INDEX(WRITE_CCDEB!I$2:I$32,WRITE_CCDEB!$A$1)</f>
        <v>0</v>
      </c>
      <c r="J20" s="23" t="s">
        <v>3</v>
      </c>
      <c r="K20" s="23"/>
      <c r="L20" s="24" t="s">
        <v>4</v>
      </c>
      <c r="P20" s="37">
        <f>INDEX(WRITE_CCDEB!D$2:D$32,WRITE_CCDEB!$A$1)</f>
        <v>0</v>
      </c>
    </row>
    <row r="21" spans="1:18" s="24" customFormat="1" ht="12" customHeight="1">
      <c r="A21" s="23"/>
      <c r="C21" s="110" t="s">
        <v>137</v>
      </c>
      <c r="D21" s="110"/>
      <c r="E21" s="110"/>
      <c r="F21" s="110"/>
      <c r="G21" s="46" t="s">
        <v>30</v>
      </c>
      <c r="H21" s="37">
        <f>INDEX(WRITE_CCDEB!J$2:J$32,WRITE_CCDEB!$A$1)</f>
        <v>0</v>
      </c>
      <c r="J21" s="23" t="s">
        <v>5</v>
      </c>
      <c r="K21" s="23"/>
      <c r="L21" s="24" t="s">
        <v>58</v>
      </c>
      <c r="P21" s="37">
        <f>P20*H22</f>
        <v>0</v>
      </c>
    </row>
    <row r="22" spans="1:18" s="24" customFormat="1" ht="12" customHeight="1">
      <c r="A22" s="23" t="s">
        <v>54</v>
      </c>
      <c r="C22" s="24" t="s">
        <v>130</v>
      </c>
      <c r="G22" s="46" t="s">
        <v>34</v>
      </c>
      <c r="H22" s="37">
        <f>SUM(H20:H21)</f>
        <v>0</v>
      </c>
      <c r="J22" s="23" t="s">
        <v>6</v>
      </c>
      <c r="K22" s="23"/>
      <c r="L22" s="24" t="s">
        <v>7</v>
      </c>
      <c r="P22" s="97" t="e">
        <f>ROUND((H36/P21),8)</f>
        <v>#DIV/0!</v>
      </c>
    </row>
    <row r="23" spans="1:18" s="24" customFormat="1" ht="12" customHeight="1">
      <c r="A23" s="23"/>
      <c r="G23" s="38"/>
      <c r="J23" s="23" t="s">
        <v>8</v>
      </c>
      <c r="K23" s="23"/>
      <c r="L23" s="24" t="s">
        <v>9</v>
      </c>
      <c r="P23" s="37">
        <f>P21-H46</f>
        <v>0</v>
      </c>
    </row>
    <row r="24" spans="1:18" s="24" customFormat="1" ht="12" customHeight="1">
      <c r="B24" s="36"/>
      <c r="C24" s="106" t="s">
        <v>178</v>
      </c>
      <c r="D24" s="107"/>
      <c r="E24" s="107"/>
      <c r="F24" s="107"/>
      <c r="G24" s="107"/>
      <c r="H24" s="108"/>
      <c r="J24" s="23" t="s">
        <v>10</v>
      </c>
      <c r="K24" s="23"/>
      <c r="L24" s="24" t="s">
        <v>11</v>
      </c>
      <c r="P24" s="39" t="e">
        <f>P22*P23</f>
        <v>#DIV/0!</v>
      </c>
    </row>
    <row r="25" spans="1:18" s="40" customFormat="1" ht="12" customHeight="1">
      <c r="J25" s="23" t="s">
        <v>12</v>
      </c>
      <c r="K25" s="23"/>
      <c r="L25" s="24" t="s">
        <v>13</v>
      </c>
      <c r="M25" s="24"/>
      <c r="N25" s="24"/>
      <c r="O25" s="24"/>
      <c r="P25" s="37">
        <f>INDEX(WRITE_CCDEB!E$2:E$32,WRITE_CCDEB!$A$1)</f>
        <v>0</v>
      </c>
    </row>
    <row r="26" spans="1:18" s="24" customFormat="1" ht="12" customHeight="1">
      <c r="A26" s="23" t="s">
        <v>157</v>
      </c>
      <c r="B26" s="23"/>
      <c r="C26" s="24" t="s">
        <v>31</v>
      </c>
      <c r="H26" s="39">
        <f>O8</f>
        <v>0</v>
      </c>
      <c r="J26" s="23" t="s">
        <v>14</v>
      </c>
      <c r="K26" s="23"/>
      <c r="L26" s="24" t="s">
        <v>116</v>
      </c>
      <c r="P26" s="37">
        <f>P25*H22</f>
        <v>0</v>
      </c>
    </row>
    <row r="27" spans="1:18" s="24" customFormat="1" ht="12" customHeight="1">
      <c r="A27" s="23" t="s">
        <v>1</v>
      </c>
      <c r="C27" s="28" t="s">
        <v>136</v>
      </c>
      <c r="D27" s="28"/>
      <c r="E27" s="28"/>
      <c r="F27" s="28"/>
      <c r="G27" s="46" t="s">
        <v>30</v>
      </c>
      <c r="H27" s="39">
        <f>INDEX(WRITE_CCDEB!M$2:M$32,WRITE_CCDEB!$A$1)</f>
        <v>0</v>
      </c>
      <c r="J27" s="23" t="s">
        <v>15</v>
      </c>
      <c r="K27" s="23"/>
      <c r="L27" s="24" t="s">
        <v>16</v>
      </c>
      <c r="P27" s="24" t="e">
        <f>ROUND((H39/P26),8)</f>
        <v>#DIV/0!</v>
      </c>
    </row>
    <row r="28" spans="1:18" s="24" customFormat="1" ht="12" customHeight="1">
      <c r="A28" s="23" t="s">
        <v>32</v>
      </c>
      <c r="C28" s="24" t="s">
        <v>33</v>
      </c>
      <c r="G28" s="46" t="s">
        <v>34</v>
      </c>
      <c r="H28" s="39">
        <f>SUM(H26:H27)</f>
        <v>0</v>
      </c>
      <c r="J28" s="23" t="s">
        <v>17</v>
      </c>
      <c r="K28" s="23"/>
      <c r="L28" s="24" t="s">
        <v>18</v>
      </c>
      <c r="P28" s="37">
        <f>P26-H46</f>
        <v>0</v>
      </c>
    </row>
    <row r="29" spans="1:18" s="24" customFormat="1" ht="12" customHeight="1">
      <c r="A29" s="23" t="s">
        <v>35</v>
      </c>
      <c r="C29" s="24" t="s">
        <v>171</v>
      </c>
      <c r="G29" s="46" t="s">
        <v>36</v>
      </c>
      <c r="H29" s="39">
        <f>INDEX(WRITE_CCDEB!O$2:O$32,WRITE_CCDEB!$A$1)</f>
        <v>0</v>
      </c>
      <c r="J29" s="23" t="s">
        <v>19</v>
      </c>
      <c r="K29" s="23"/>
      <c r="L29" s="24" t="s">
        <v>20</v>
      </c>
      <c r="P29" s="39" t="e">
        <f>P27*P28</f>
        <v>#DIV/0!</v>
      </c>
    </row>
    <row r="30" spans="1:18" s="40" customFormat="1" ht="12" customHeight="1">
      <c r="A30" s="23" t="s">
        <v>172</v>
      </c>
      <c r="B30" s="24"/>
      <c r="C30" s="24" t="s">
        <v>37</v>
      </c>
      <c r="D30" s="24"/>
      <c r="E30" s="24"/>
      <c r="F30" s="24"/>
      <c r="G30" s="46" t="s">
        <v>36</v>
      </c>
      <c r="H30" s="39">
        <f>INDEX(WRITE_CCDEB!P$2:P$32,WRITE_CCDEB!$A$1)</f>
        <v>0</v>
      </c>
      <c r="J30" s="23" t="s">
        <v>21</v>
      </c>
      <c r="K30" s="23"/>
      <c r="L30" s="24" t="s">
        <v>22</v>
      </c>
      <c r="M30" s="24"/>
      <c r="N30" s="24"/>
      <c r="O30" s="24"/>
      <c r="P30" s="37">
        <f>INDEX(WRITE_CCDEB!F$2:F$32,WRITE_CCDEB!$A$1)</f>
        <v>0</v>
      </c>
    </row>
    <row r="31" spans="1:18" s="24" customFormat="1" ht="12" customHeight="1">
      <c r="A31" s="23" t="s">
        <v>38</v>
      </c>
      <c r="C31" s="24" t="s">
        <v>39</v>
      </c>
      <c r="G31" s="46" t="s">
        <v>34</v>
      </c>
      <c r="H31" s="37">
        <f>INDEX(WRITE_CCDEB!Q$2:Q$32,WRITE_CCDEB!$A$1)</f>
        <v>0</v>
      </c>
      <c r="J31" s="23" t="s">
        <v>23</v>
      </c>
      <c r="K31" s="23"/>
      <c r="L31" s="24" t="s">
        <v>117</v>
      </c>
      <c r="P31" s="37">
        <f>P30*H22</f>
        <v>0</v>
      </c>
    </row>
    <row r="32" spans="1:18" s="24" customFormat="1" ht="12" customHeight="1">
      <c r="A32" s="23" t="s">
        <v>1</v>
      </c>
      <c r="C32" s="96" t="s">
        <v>40</v>
      </c>
      <c r="D32" s="95"/>
      <c r="E32" s="95"/>
      <c r="F32" s="95"/>
      <c r="G32" s="79"/>
      <c r="H32" s="39" t="e">
        <f>H31/H22</f>
        <v>#DIV/0!</v>
      </c>
      <c r="J32" s="23" t="s">
        <v>24</v>
      </c>
      <c r="K32" s="23"/>
      <c r="L32" s="24" t="s">
        <v>25</v>
      </c>
      <c r="P32" s="24" t="e">
        <f>ROUND((H41/P31),8)</f>
        <v>#DIV/0!</v>
      </c>
    </row>
    <row r="33" spans="1:18" s="24" customFormat="1" ht="12" customHeight="1">
      <c r="A33" s="23" t="s">
        <v>41</v>
      </c>
      <c r="C33" s="24" t="s">
        <v>39</v>
      </c>
      <c r="G33" s="95"/>
      <c r="H33" s="37">
        <f>H31</f>
        <v>0</v>
      </c>
      <c r="J33" s="23" t="s">
        <v>26</v>
      </c>
      <c r="K33" s="23"/>
      <c r="L33" s="24" t="s">
        <v>27</v>
      </c>
      <c r="P33" s="37">
        <f>P31-H46</f>
        <v>0</v>
      </c>
    </row>
    <row r="34" spans="1:18" s="24" customFormat="1" ht="12" customHeight="1">
      <c r="A34" s="23" t="s">
        <v>42</v>
      </c>
      <c r="C34" s="24" t="s">
        <v>131</v>
      </c>
      <c r="G34" s="95"/>
      <c r="H34" s="37">
        <f>INDEX(WRITE_CCDEB!G$2:G$32,WRITE_CCDEB!$A$1)</f>
        <v>0</v>
      </c>
      <c r="J34" s="23" t="s">
        <v>28</v>
      </c>
      <c r="K34" s="23"/>
      <c r="L34" s="24" t="s">
        <v>29</v>
      </c>
      <c r="P34" s="39" t="e">
        <f>P33*P32</f>
        <v>#DIV/0!</v>
      </c>
    </row>
    <row r="35" spans="1:18" s="24" customFormat="1" ht="12" customHeight="1">
      <c r="A35" s="23" t="s">
        <v>43</v>
      </c>
      <c r="C35" s="24" t="s">
        <v>44</v>
      </c>
      <c r="G35" s="95"/>
      <c r="H35" s="37">
        <f>INDEX(WRITE_CCDEB!S$2:S$32,WRITE_CCDEB!$A$1)</f>
        <v>0</v>
      </c>
      <c r="J35" s="41"/>
      <c r="K35" s="40"/>
      <c r="L35" s="40"/>
      <c r="M35" s="40"/>
      <c r="N35" s="40"/>
      <c r="O35" s="40"/>
      <c r="P35" s="40"/>
    </row>
    <row r="36" spans="1:18" s="24" customFormat="1" ht="12" customHeight="1">
      <c r="A36" s="23" t="s">
        <v>45</v>
      </c>
      <c r="C36" s="24" t="s">
        <v>132</v>
      </c>
      <c r="G36" s="95"/>
      <c r="H36" s="37">
        <f>INDEX(WRITE_CCDEB!T$2:T$32,WRITE_CCDEB!$A$1)</f>
        <v>0</v>
      </c>
      <c r="J36" s="41"/>
      <c r="K36" s="40"/>
      <c r="L36" s="106" t="s">
        <v>183</v>
      </c>
      <c r="M36" s="107"/>
      <c r="N36" s="107"/>
      <c r="O36" s="107"/>
      <c r="P36" s="108"/>
    </row>
    <row r="37" spans="1:18" s="24" customFormat="1" ht="12" customHeight="1">
      <c r="A37" s="23" t="s">
        <v>46</v>
      </c>
      <c r="C37" s="24" t="s">
        <v>133</v>
      </c>
      <c r="G37" s="95"/>
      <c r="H37" s="37">
        <f>INDEX(WRITE_CCDEB!U$2:U$32,WRITE_CCDEB!$A$1)</f>
        <v>0</v>
      </c>
    </row>
    <row r="38" spans="1:18" s="24" customFormat="1" ht="12" customHeight="1">
      <c r="A38" s="23" t="s">
        <v>47</v>
      </c>
      <c r="C38" s="24" t="s">
        <v>48</v>
      </c>
      <c r="G38" s="24" t="s">
        <v>1</v>
      </c>
      <c r="H38" s="37">
        <f>INDEX(WRITE_CCDEB!V$2:V$32,WRITE_CCDEB!$A$1)</f>
        <v>0</v>
      </c>
      <c r="J38" s="23" t="s">
        <v>59</v>
      </c>
      <c r="K38" s="23"/>
      <c r="L38" s="24" t="s">
        <v>66</v>
      </c>
      <c r="N38" s="40"/>
      <c r="O38" s="40"/>
      <c r="P38" s="39" t="e">
        <f>P24</f>
        <v>#DIV/0!</v>
      </c>
    </row>
    <row r="39" spans="1:18" s="24" customFormat="1" ht="12" customHeight="1">
      <c r="A39" s="23" t="s">
        <v>49</v>
      </c>
      <c r="C39" s="24" t="s">
        <v>134</v>
      </c>
      <c r="G39" s="95"/>
      <c r="H39" s="37">
        <f>INDEX(WRITE_CCDEB!W$2:W$32,WRITE_CCDEB!$A$1)</f>
        <v>0</v>
      </c>
      <c r="J39" s="23" t="s">
        <v>60</v>
      </c>
      <c r="K39" s="23"/>
      <c r="L39" s="24" t="s">
        <v>67</v>
      </c>
      <c r="N39" s="40"/>
      <c r="O39" s="40"/>
      <c r="P39" s="39" t="e">
        <f>P29</f>
        <v>#DIV/0!</v>
      </c>
    </row>
    <row r="40" spans="1:18" s="24" customFormat="1" ht="12" customHeight="1">
      <c r="A40" s="23"/>
      <c r="C40" s="24" t="s">
        <v>148</v>
      </c>
      <c r="G40" s="95"/>
      <c r="H40" s="39"/>
      <c r="J40" s="23" t="s">
        <v>61</v>
      </c>
      <c r="K40" s="23"/>
      <c r="L40" s="24" t="s">
        <v>68</v>
      </c>
      <c r="N40" s="40"/>
      <c r="O40" s="40"/>
      <c r="P40" s="39" t="e">
        <f>P34</f>
        <v>#DIV/0!</v>
      </c>
      <c r="R40" s="37"/>
    </row>
    <row r="41" spans="1:18" s="24" customFormat="1" ht="12" customHeight="1">
      <c r="A41" s="23" t="s">
        <v>50</v>
      </c>
      <c r="C41" s="24" t="s">
        <v>135</v>
      </c>
      <c r="G41" s="95"/>
      <c r="H41" s="37">
        <f>INDEX(WRITE_CCDEB!X$2:X$32,WRITE_CCDEB!$A$1)</f>
        <v>0</v>
      </c>
      <c r="J41" s="23" t="s">
        <v>62</v>
      </c>
      <c r="K41" s="23"/>
      <c r="L41" s="24" t="s">
        <v>72</v>
      </c>
      <c r="N41" s="40"/>
      <c r="O41" s="40"/>
      <c r="P41" s="39">
        <f>INDEX(WRITE_CCDEB!AP$2:AP$32,WRITE_CCDEB!$A$1)</f>
        <v>0</v>
      </c>
      <c r="Q41" s="84"/>
      <c r="R41" s="84"/>
    </row>
    <row r="42" spans="1:18" s="24" customFormat="1" ht="12" customHeight="1">
      <c r="A42" s="23"/>
      <c r="C42" s="24" t="s">
        <v>51</v>
      </c>
      <c r="G42" s="95"/>
      <c r="H42" s="39"/>
      <c r="J42" s="23" t="s">
        <v>63</v>
      </c>
      <c r="K42" s="23"/>
      <c r="L42" s="24" t="s">
        <v>69</v>
      </c>
      <c r="N42" s="40"/>
      <c r="O42" s="40"/>
      <c r="P42" s="37">
        <f>INDEX(WRITE_CCDEB!AQ$2:AQ$32,WRITE_CCDEB!$A$1)</f>
        <v>0</v>
      </c>
    </row>
    <row r="43" spans="1:18" s="24" customFormat="1" ht="12" customHeight="1">
      <c r="A43" s="23"/>
      <c r="B43" s="36"/>
      <c r="J43" s="23" t="s">
        <v>64</v>
      </c>
      <c r="K43" s="23"/>
      <c r="L43" s="24" t="s">
        <v>70</v>
      </c>
      <c r="N43" s="40"/>
      <c r="O43" s="40"/>
      <c r="P43" s="37">
        <f>INDEX(WRITE_CCDEB!AR$2:AR$32,WRITE_CCDEB!$A$1)</f>
        <v>0</v>
      </c>
    </row>
    <row r="44" spans="1:18" s="24" customFormat="1" ht="12" customHeight="1">
      <c r="A44" s="23"/>
      <c r="B44" s="36"/>
      <c r="C44" s="111" t="s">
        <v>179</v>
      </c>
      <c r="D44" s="112"/>
      <c r="E44" s="112"/>
      <c r="F44" s="112"/>
      <c r="G44" s="112"/>
      <c r="H44" s="113"/>
      <c r="J44" s="23" t="s">
        <v>65</v>
      </c>
      <c r="K44" s="23"/>
      <c r="L44" s="24" t="s">
        <v>71</v>
      </c>
      <c r="N44" s="40"/>
      <c r="O44" s="40"/>
      <c r="P44" s="99">
        <f>SUM(P41:P43)</f>
        <v>0</v>
      </c>
      <c r="Q44" s="84"/>
      <c r="R44" s="84"/>
    </row>
    <row r="45" spans="1:18" s="24" customFormat="1" ht="12" customHeight="1">
      <c r="A45" s="23"/>
      <c r="B45" s="42"/>
      <c r="J45" s="23"/>
      <c r="K45" s="23"/>
      <c r="N45" s="40"/>
      <c r="O45" s="40"/>
      <c r="P45" s="39"/>
    </row>
    <row r="46" spans="1:18" s="24" customFormat="1" ht="12" customHeight="1">
      <c r="A46" s="23" t="s">
        <v>146</v>
      </c>
      <c r="C46" s="96" t="s">
        <v>138</v>
      </c>
      <c r="D46" s="96"/>
      <c r="E46" s="96"/>
      <c r="F46" s="2"/>
      <c r="G46" s="44"/>
      <c r="H46" s="37">
        <f>INDEX(WRITE_CCDEB!Y$2:Y$32,WRITE_CCDEB!$A$1)</f>
        <v>0</v>
      </c>
      <c r="J46" s="41"/>
      <c r="K46" s="40"/>
      <c r="L46" s="115" t="s">
        <v>184</v>
      </c>
      <c r="M46" s="116"/>
      <c r="N46" s="116"/>
      <c r="O46" s="116"/>
      <c r="P46" s="117"/>
    </row>
    <row r="47" spans="1:18" s="2" customFormat="1" ht="12" customHeight="1">
      <c r="A47" s="2" t="s">
        <v>152</v>
      </c>
      <c r="C47" s="114" t="s">
        <v>147</v>
      </c>
      <c r="D47" s="114"/>
      <c r="E47" s="114"/>
      <c r="F47" s="114"/>
      <c r="H47" s="82" t="e">
        <f>H46/H22</f>
        <v>#DIV/0!</v>
      </c>
    </row>
    <row r="48" spans="1:18" s="2" customFormat="1" ht="12" customHeight="1">
      <c r="J48" s="3" t="s">
        <v>73</v>
      </c>
      <c r="K48" s="3"/>
      <c r="L48" s="2" t="s">
        <v>145</v>
      </c>
      <c r="M48" s="1"/>
      <c r="N48" s="1"/>
      <c r="O48" s="1"/>
      <c r="P48" s="98" t="e">
        <f>ROUND((P44/H33),8)</f>
        <v>#DIV/0!</v>
      </c>
    </row>
    <row r="49" spans="3:16" s="2" customFormat="1" ht="12" customHeight="1">
      <c r="J49" s="3" t="s">
        <v>74</v>
      </c>
      <c r="K49" s="3"/>
      <c r="L49" s="2" t="s">
        <v>76</v>
      </c>
      <c r="M49" s="1"/>
      <c r="N49" s="1"/>
      <c r="O49" s="1"/>
      <c r="P49" s="4" t="e">
        <f>ROUND((P48*H27),0)</f>
        <v>#DIV/0!</v>
      </c>
    </row>
    <row r="50" spans="3:16" s="2" customFormat="1" ht="12" customHeight="1">
      <c r="G50" s="80"/>
      <c r="H50" s="83"/>
      <c r="J50" s="3" t="s">
        <v>75</v>
      </c>
      <c r="K50" s="3"/>
      <c r="L50" s="2" t="s">
        <v>115</v>
      </c>
      <c r="P50" s="100">
        <v>0.759102634</v>
      </c>
    </row>
    <row r="51" spans="3:16" s="2" customFormat="1" ht="12" customHeight="1">
      <c r="G51" s="78"/>
      <c r="H51" s="83"/>
      <c r="J51" s="87" t="s">
        <v>127</v>
      </c>
      <c r="K51" s="11"/>
      <c r="L51" s="86" t="s">
        <v>128</v>
      </c>
      <c r="P51" s="85" t="e">
        <f>P49*P50</f>
        <v>#DIV/0!</v>
      </c>
    </row>
    <row r="52" spans="3:16" s="2" customFormat="1" ht="12" customHeight="1">
      <c r="C52" s="2" t="s">
        <v>180</v>
      </c>
      <c r="D52" s="3"/>
      <c r="J52" s="5"/>
    </row>
    <row r="53" spans="3:16" s="2" customFormat="1" ht="12" customHeight="1">
      <c r="C53" s="2" t="s">
        <v>181</v>
      </c>
      <c r="D53" s="3"/>
      <c r="J53" s="5"/>
    </row>
    <row r="54" spans="3:16" s="2" customFormat="1" ht="12" customHeight="1">
      <c r="C54" s="2" t="s">
        <v>129</v>
      </c>
      <c r="D54" s="3"/>
      <c r="J54" s="5"/>
    </row>
    <row r="55" spans="3:16" s="2" customFormat="1" ht="12" customHeight="1">
      <c r="D55" s="3"/>
      <c r="J55" s="5"/>
    </row>
    <row r="56" spans="3:16" s="2" customFormat="1" ht="12" customHeight="1">
      <c r="D56" s="3"/>
      <c r="J56" s="5"/>
    </row>
    <row r="57" spans="3:16" s="2" customFormat="1" ht="12" customHeight="1">
      <c r="D57" s="3"/>
      <c r="J57" s="5"/>
    </row>
    <row r="58" spans="3:16" s="2" customFormat="1" ht="12" customHeight="1">
      <c r="D58" s="3"/>
      <c r="G58" s="80"/>
      <c r="H58" s="81"/>
      <c r="J58" s="5"/>
    </row>
    <row r="59" spans="3:16" s="2" customFormat="1" ht="12" customHeight="1">
      <c r="D59" s="3"/>
      <c r="G59" s="80"/>
      <c r="H59" s="81"/>
      <c r="J59" s="5"/>
    </row>
    <row r="60" spans="3:16" s="2" customFormat="1" ht="12" customHeight="1">
      <c r="D60" s="3"/>
      <c r="G60" s="76"/>
      <c r="J60" s="5"/>
    </row>
  </sheetData>
  <mergeCells count="15">
    <mergeCell ref="C44:H44"/>
    <mergeCell ref="C47:F47"/>
    <mergeCell ref="L36:P36"/>
    <mergeCell ref="L46:P46"/>
    <mergeCell ref="D6:G6"/>
    <mergeCell ref="A1:P1"/>
    <mergeCell ref="A2:P2"/>
    <mergeCell ref="A3:P3"/>
    <mergeCell ref="K6:O6"/>
    <mergeCell ref="C24:H24"/>
    <mergeCell ref="L18:P18"/>
    <mergeCell ref="L13:O13"/>
    <mergeCell ref="C21:F21"/>
    <mergeCell ref="C18:H18"/>
    <mergeCell ref="D13:G13"/>
  </mergeCells>
  <pageMargins left="0.5" right="0.5" top="0.25" bottom="0.25" header="0.25" footer="0.25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2"/>
  <sheetViews>
    <sheetView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 activeCell="B25" sqref="B25"/>
    </sheetView>
  </sheetViews>
  <sheetFormatPr defaultColWidth="12.7109375" defaultRowHeight="15"/>
  <cols>
    <col min="1" max="1" width="5.85546875" style="75" bestFit="1" customWidth="1"/>
    <col min="2" max="2" width="32.42578125" style="75" bestFit="1" customWidth="1"/>
    <col min="3" max="3" width="26.140625" style="75" bestFit="1" customWidth="1"/>
    <col min="4" max="4" width="8.140625" style="74" bestFit="1" customWidth="1"/>
    <col min="5" max="6" width="8.42578125" style="74" bestFit="1" customWidth="1"/>
    <col min="7" max="7" width="7.85546875" style="74" bestFit="1" customWidth="1"/>
    <col min="8" max="8" width="8.85546875" style="74" bestFit="1" customWidth="1"/>
    <col min="9" max="9" width="5" style="74" bestFit="1" customWidth="1"/>
    <col min="10" max="10" width="9.42578125" style="74" bestFit="1" customWidth="1"/>
    <col min="11" max="11" width="4.5703125" style="74" bestFit="1" customWidth="1"/>
    <col min="12" max="12" width="12" style="74" bestFit="1" customWidth="1"/>
    <col min="13" max="13" width="8" style="74" bestFit="1" customWidth="1"/>
    <col min="14" max="14" width="12" style="74" bestFit="1" customWidth="1"/>
    <col min="15" max="15" width="3" style="74" bestFit="1" customWidth="1"/>
    <col min="16" max="16" width="9.7109375" style="74" bestFit="1" customWidth="1"/>
    <col min="17" max="17" width="12" style="74" bestFit="1" customWidth="1"/>
    <col min="18" max="18" width="5" style="74" bestFit="1" customWidth="1"/>
    <col min="19" max="20" width="8" style="74" bestFit="1" customWidth="1"/>
    <col min="21" max="21" width="5" style="74" bestFit="1" customWidth="1"/>
    <col min="22" max="23" width="9" style="74" bestFit="1" customWidth="1"/>
    <col min="24" max="25" width="11" style="74" bestFit="1" customWidth="1"/>
    <col min="26" max="26" width="9.140625" style="74" bestFit="1" customWidth="1"/>
    <col min="27" max="27" width="8" style="74" bestFit="1" customWidth="1"/>
    <col min="28" max="28" width="12" style="74" bestFit="1" customWidth="1"/>
    <col min="29" max="31" width="11" style="74" bestFit="1" customWidth="1"/>
    <col min="32" max="32" width="8" style="74" bestFit="1" customWidth="1"/>
    <col min="33" max="33" width="11" style="77" bestFit="1" customWidth="1"/>
    <col min="34" max="35" width="11" style="74" bestFit="1" customWidth="1"/>
    <col min="36" max="36" width="12" style="74" bestFit="1" customWidth="1"/>
    <col min="37" max="37" width="8" style="74" bestFit="1" customWidth="1"/>
    <col min="38" max="38" width="11" style="74" bestFit="1" customWidth="1"/>
    <col min="39" max="39" width="11" style="77" bestFit="1" customWidth="1"/>
    <col min="40" max="41" width="11.7109375" style="74" bestFit="1" customWidth="1"/>
    <col min="42" max="42" width="12" style="74" bestFit="1" customWidth="1"/>
    <col min="43" max="43" width="7.140625" style="74" bestFit="1" customWidth="1"/>
    <col min="44" max="44" width="11" style="77" bestFit="1" customWidth="1"/>
    <col min="45" max="45" width="12" style="74" bestFit="1" customWidth="1"/>
    <col min="46" max="46" width="11" style="74" bestFit="1" customWidth="1"/>
    <col min="47" max="48" width="7" style="74" bestFit="1" customWidth="1"/>
    <col min="49" max="49" width="11" style="74" bestFit="1" customWidth="1"/>
    <col min="50" max="50" width="16.85546875" style="74" bestFit="1" customWidth="1"/>
    <col min="51" max="51" width="16.28515625" style="74" bestFit="1" customWidth="1"/>
    <col min="52" max="52" width="9.42578125" style="74" bestFit="1" customWidth="1"/>
    <col min="53" max="16384" width="12.7109375" style="75"/>
  </cols>
  <sheetData>
    <row r="1" spans="1:52" s="89" customFormat="1">
      <c r="A1" s="89">
        <v>1</v>
      </c>
      <c r="B1" s="90" t="s">
        <v>78</v>
      </c>
      <c r="C1" s="9" t="s">
        <v>79</v>
      </c>
      <c r="D1" s="9" t="s">
        <v>80</v>
      </c>
      <c r="E1" s="9" t="s">
        <v>81</v>
      </c>
      <c r="F1" s="9" t="s">
        <v>82</v>
      </c>
      <c r="G1" s="9" t="s">
        <v>83</v>
      </c>
      <c r="H1" s="9" t="s">
        <v>84</v>
      </c>
      <c r="I1" s="9" t="s">
        <v>52</v>
      </c>
      <c r="J1" s="9" t="s">
        <v>156</v>
      </c>
      <c r="K1" s="9" t="s">
        <v>54</v>
      </c>
      <c r="L1" s="9" t="s">
        <v>157</v>
      </c>
      <c r="M1" s="9" t="s">
        <v>158</v>
      </c>
      <c r="N1" s="9" t="s">
        <v>32</v>
      </c>
      <c r="O1" s="9" t="s">
        <v>35</v>
      </c>
      <c r="P1" s="9" t="s">
        <v>159</v>
      </c>
      <c r="Q1" s="9" t="s">
        <v>38</v>
      </c>
      <c r="R1" s="9" t="s">
        <v>42</v>
      </c>
      <c r="S1" s="9" t="s">
        <v>43</v>
      </c>
      <c r="T1" s="9" t="s">
        <v>45</v>
      </c>
      <c r="U1" s="9" t="s">
        <v>46</v>
      </c>
      <c r="V1" s="9" t="s">
        <v>47</v>
      </c>
      <c r="W1" s="9" t="s">
        <v>49</v>
      </c>
      <c r="X1" s="9" t="s">
        <v>50</v>
      </c>
      <c r="Y1" s="9" t="s">
        <v>160</v>
      </c>
      <c r="Z1" s="9" t="s">
        <v>85</v>
      </c>
      <c r="AA1" s="9" t="s">
        <v>3</v>
      </c>
      <c r="AB1" s="9" t="s">
        <v>5</v>
      </c>
      <c r="AC1" s="9" t="s">
        <v>6</v>
      </c>
      <c r="AD1" s="9" t="s">
        <v>8</v>
      </c>
      <c r="AE1" s="9" t="s">
        <v>10</v>
      </c>
      <c r="AF1" s="9" t="s">
        <v>12</v>
      </c>
      <c r="AG1" s="9" t="s">
        <v>14</v>
      </c>
      <c r="AH1" s="9" t="s">
        <v>15</v>
      </c>
      <c r="AI1" s="9" t="s">
        <v>17</v>
      </c>
      <c r="AJ1" s="9" t="s">
        <v>19</v>
      </c>
      <c r="AK1" s="9" t="s">
        <v>21</v>
      </c>
      <c r="AL1" s="9" t="s">
        <v>23</v>
      </c>
      <c r="AM1" s="9" t="s">
        <v>24</v>
      </c>
      <c r="AN1" s="9" t="s">
        <v>26</v>
      </c>
      <c r="AO1" s="9" t="s">
        <v>28</v>
      </c>
      <c r="AP1" s="9" t="s">
        <v>161</v>
      </c>
      <c r="AQ1" s="9" t="s">
        <v>162</v>
      </c>
      <c r="AR1" s="9" t="s">
        <v>163</v>
      </c>
      <c r="AS1" s="9" t="s">
        <v>164</v>
      </c>
      <c r="AT1" s="9" t="s">
        <v>165</v>
      </c>
      <c r="AU1" s="9" t="s">
        <v>74</v>
      </c>
      <c r="AV1" s="9" t="s">
        <v>166</v>
      </c>
      <c r="AW1" s="9" t="s">
        <v>167</v>
      </c>
      <c r="AX1" s="9" t="s">
        <v>168</v>
      </c>
      <c r="AY1" s="9" t="s">
        <v>169</v>
      </c>
      <c r="AZ1" s="9" t="s">
        <v>170</v>
      </c>
    </row>
    <row r="2" spans="1:52">
      <c r="A2" s="91" t="s">
        <v>77</v>
      </c>
      <c r="B2" s="92" t="s">
        <v>114</v>
      </c>
      <c r="C2" s="75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L2" s="74">
        <v>0</v>
      </c>
      <c r="M2" s="74">
        <v>0</v>
      </c>
      <c r="N2" s="74">
        <v>0</v>
      </c>
      <c r="O2" s="74">
        <v>0</v>
      </c>
      <c r="P2" s="74">
        <v>0</v>
      </c>
      <c r="Q2" s="74">
        <v>0</v>
      </c>
      <c r="R2" s="74">
        <v>0</v>
      </c>
      <c r="S2" s="74">
        <v>0</v>
      </c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4">
        <v>0</v>
      </c>
      <c r="AI2" s="74">
        <v>0</v>
      </c>
      <c r="AJ2" s="74">
        <v>0</v>
      </c>
      <c r="AK2" s="74">
        <v>0</v>
      </c>
      <c r="AL2" s="74">
        <v>0</v>
      </c>
      <c r="AM2" s="74">
        <v>0</v>
      </c>
      <c r="AN2" s="74">
        <v>0</v>
      </c>
      <c r="AO2" s="74">
        <v>0</v>
      </c>
      <c r="AP2" s="74">
        <v>0</v>
      </c>
      <c r="AQ2" s="74">
        <v>0</v>
      </c>
      <c r="AR2" s="74">
        <v>0</v>
      </c>
      <c r="AS2" s="74">
        <v>0</v>
      </c>
      <c r="AT2" s="74">
        <v>0</v>
      </c>
      <c r="AU2" s="74">
        <v>0</v>
      </c>
      <c r="AV2" s="74">
        <v>0</v>
      </c>
      <c r="AX2" s="74">
        <v>0</v>
      </c>
      <c r="AY2" s="74">
        <v>0</v>
      </c>
      <c r="AZ2" s="74">
        <v>0</v>
      </c>
    </row>
    <row r="3" spans="1:52">
      <c r="A3" s="9">
        <v>182</v>
      </c>
      <c r="B3" s="9" t="s">
        <v>2</v>
      </c>
      <c r="C3" s="9" t="s">
        <v>86</v>
      </c>
      <c r="D3" s="9">
        <v>1930000</v>
      </c>
      <c r="E3" s="9">
        <v>1096664</v>
      </c>
      <c r="F3" s="9">
        <v>531951</v>
      </c>
      <c r="G3" s="9">
        <v>1000</v>
      </c>
      <c r="H3" s="9">
        <v>9227</v>
      </c>
      <c r="I3" s="9">
        <v>2463</v>
      </c>
      <c r="J3" s="9">
        <v>24</v>
      </c>
      <c r="K3" s="9">
        <v>2487</v>
      </c>
      <c r="L3" s="9">
        <v>25585194.809999999</v>
      </c>
      <c r="M3" s="9">
        <v>429954</v>
      </c>
      <c r="N3" s="9">
        <v>26015148.809999999</v>
      </c>
      <c r="O3" s="9">
        <v>0</v>
      </c>
      <c r="P3" s="9">
        <v>0</v>
      </c>
      <c r="Q3" s="9">
        <v>26015148.809999999</v>
      </c>
      <c r="R3" s="9">
        <v>1000</v>
      </c>
      <c r="S3" s="9">
        <v>2487000</v>
      </c>
      <c r="T3" s="9">
        <v>2487000</v>
      </c>
      <c r="U3" s="9">
        <v>9227</v>
      </c>
      <c r="V3" s="9">
        <v>22947549</v>
      </c>
      <c r="W3" s="9">
        <v>20460549</v>
      </c>
      <c r="X3" s="9">
        <v>3067599.8099999987</v>
      </c>
      <c r="Y3" s="9">
        <v>1950857664</v>
      </c>
      <c r="Z3" s="9">
        <v>784422</v>
      </c>
      <c r="AA3" s="9">
        <v>1930000</v>
      </c>
      <c r="AB3" s="9">
        <v>4799910000</v>
      </c>
      <c r="AC3" s="9">
        <v>5.1813E-4</v>
      </c>
      <c r="AD3" s="9">
        <v>2849052336</v>
      </c>
      <c r="AE3" s="9">
        <v>1476179.49</v>
      </c>
      <c r="AF3" s="9">
        <v>1096664</v>
      </c>
      <c r="AG3" s="9">
        <v>2727403368</v>
      </c>
      <c r="AH3" s="9">
        <v>7.5018400000000001E-3</v>
      </c>
      <c r="AI3" s="9">
        <v>776545704</v>
      </c>
      <c r="AJ3" s="9">
        <v>5825521.6200000001</v>
      </c>
      <c r="AK3" s="9">
        <v>531951</v>
      </c>
      <c r="AL3" s="9">
        <v>1322962137</v>
      </c>
      <c r="AM3" s="9">
        <v>2.3187400000000001E-3</v>
      </c>
      <c r="AN3" s="9">
        <v>-627895527</v>
      </c>
      <c r="AO3" s="9">
        <v>-1455926.47</v>
      </c>
      <c r="AP3" s="9">
        <v>5845774.6399999997</v>
      </c>
      <c r="AQ3" s="9">
        <v>0</v>
      </c>
      <c r="AR3" s="9">
        <v>0</v>
      </c>
      <c r="AS3" s="9">
        <v>5845774.6399999997</v>
      </c>
      <c r="AT3" s="9">
        <v>0.22470656</v>
      </c>
      <c r="AU3" s="9">
        <v>96613</v>
      </c>
      <c r="AV3" s="9">
        <v>73339</v>
      </c>
      <c r="AW3" s="9">
        <v>0.759102634</v>
      </c>
      <c r="AX3" s="9">
        <v>0</v>
      </c>
      <c r="AY3" s="9">
        <v>2487</v>
      </c>
      <c r="AZ3" s="9">
        <v>0</v>
      </c>
    </row>
    <row r="4" spans="1:52">
      <c r="A4" s="9">
        <v>6013</v>
      </c>
      <c r="B4" s="9" t="s">
        <v>87</v>
      </c>
      <c r="C4" s="9" t="s">
        <v>88</v>
      </c>
      <c r="D4" s="9">
        <v>5790000</v>
      </c>
      <c r="E4" s="9">
        <v>3289992</v>
      </c>
      <c r="F4" s="9">
        <v>1595853</v>
      </c>
      <c r="G4" s="9">
        <v>1000</v>
      </c>
      <c r="H4" s="9">
        <v>9227</v>
      </c>
      <c r="I4" s="9">
        <v>530</v>
      </c>
      <c r="J4" s="9">
        <v>17</v>
      </c>
      <c r="K4" s="9">
        <v>547</v>
      </c>
      <c r="L4" s="9">
        <v>7864478.7600000007</v>
      </c>
      <c r="M4" s="9">
        <v>633297</v>
      </c>
      <c r="N4" s="9">
        <v>8497775.7600000016</v>
      </c>
      <c r="O4" s="9">
        <v>0</v>
      </c>
      <c r="P4" s="9">
        <v>0</v>
      </c>
      <c r="Q4" s="9">
        <v>8497775.7600000016</v>
      </c>
      <c r="R4" s="9">
        <v>1000</v>
      </c>
      <c r="S4" s="9">
        <v>547000</v>
      </c>
      <c r="T4" s="9">
        <v>547000</v>
      </c>
      <c r="U4" s="9">
        <v>9227</v>
      </c>
      <c r="V4" s="9">
        <v>5047169</v>
      </c>
      <c r="W4" s="9">
        <v>4500169</v>
      </c>
      <c r="X4" s="9">
        <v>3450606.7600000016</v>
      </c>
      <c r="Y4" s="9">
        <v>2335777098</v>
      </c>
      <c r="Z4" s="9">
        <v>4270159</v>
      </c>
      <c r="AA4" s="9">
        <v>5790000</v>
      </c>
      <c r="AB4" s="9">
        <v>3167130000</v>
      </c>
      <c r="AC4" s="9">
        <v>1.7270999999999999E-4</v>
      </c>
      <c r="AD4" s="9">
        <v>831352902</v>
      </c>
      <c r="AE4" s="9">
        <v>143582.96</v>
      </c>
      <c r="AF4" s="9">
        <v>3289992</v>
      </c>
      <c r="AG4" s="9">
        <v>1799625624</v>
      </c>
      <c r="AH4" s="9">
        <v>2.5006099999999999E-3</v>
      </c>
      <c r="AI4" s="9">
        <v>-536151474</v>
      </c>
      <c r="AJ4" s="9">
        <v>-1340705.74</v>
      </c>
      <c r="AK4" s="9">
        <v>1595853</v>
      </c>
      <c r="AL4" s="9">
        <v>872931591</v>
      </c>
      <c r="AM4" s="9">
        <v>3.9528899999999997E-3</v>
      </c>
      <c r="AN4" s="9">
        <v>-1462845507</v>
      </c>
      <c r="AO4" s="9">
        <v>-5782467.3799999999</v>
      </c>
      <c r="AP4" s="9">
        <v>143582.96</v>
      </c>
      <c r="AQ4" s="9">
        <v>0</v>
      </c>
      <c r="AR4" s="9">
        <v>0</v>
      </c>
      <c r="AS4" s="9">
        <v>143582.96</v>
      </c>
      <c r="AT4" s="9">
        <v>1.689653E-2</v>
      </c>
      <c r="AU4" s="9">
        <v>10701</v>
      </c>
      <c r="AV4" s="9">
        <v>8123</v>
      </c>
      <c r="AW4" s="9">
        <v>0.759102634</v>
      </c>
      <c r="AX4" s="9">
        <v>7864479</v>
      </c>
      <c r="AY4" s="9">
        <v>548</v>
      </c>
      <c r="AZ4" s="9">
        <v>1</v>
      </c>
    </row>
    <row r="5" spans="1:52">
      <c r="A5" s="9">
        <v>658</v>
      </c>
      <c r="B5" s="9" t="s">
        <v>89</v>
      </c>
      <c r="C5" s="9" t="s">
        <v>90</v>
      </c>
      <c r="D5" s="9">
        <v>1930000</v>
      </c>
      <c r="E5" s="9">
        <v>1096664</v>
      </c>
      <c r="F5" s="9">
        <v>531951</v>
      </c>
      <c r="G5" s="9">
        <v>1000</v>
      </c>
      <c r="H5" s="9">
        <v>9227</v>
      </c>
      <c r="I5" s="9">
        <v>912</v>
      </c>
      <c r="J5" s="9">
        <v>2</v>
      </c>
      <c r="K5" s="9">
        <v>914</v>
      </c>
      <c r="L5" s="9">
        <v>9010893.870000001</v>
      </c>
      <c r="M5" s="9">
        <v>403872</v>
      </c>
      <c r="N5" s="9">
        <v>9414765.870000001</v>
      </c>
      <c r="O5" s="9">
        <v>0</v>
      </c>
      <c r="P5" s="9">
        <v>0</v>
      </c>
      <c r="Q5" s="9">
        <v>9414765.870000001</v>
      </c>
      <c r="R5" s="9">
        <v>1000</v>
      </c>
      <c r="S5" s="9">
        <v>914000</v>
      </c>
      <c r="T5" s="9">
        <v>914000</v>
      </c>
      <c r="U5" s="9">
        <v>9227</v>
      </c>
      <c r="V5" s="9">
        <v>8433478</v>
      </c>
      <c r="W5" s="9">
        <v>7519478</v>
      </c>
      <c r="X5" s="9">
        <v>981287.87000000104</v>
      </c>
      <c r="Y5" s="9">
        <v>343409915</v>
      </c>
      <c r="Z5" s="9">
        <v>375722</v>
      </c>
      <c r="AA5" s="9">
        <v>1930000</v>
      </c>
      <c r="AB5" s="9">
        <v>1764020000</v>
      </c>
      <c r="AC5" s="9">
        <v>5.1813E-4</v>
      </c>
      <c r="AD5" s="9">
        <v>1420610085</v>
      </c>
      <c r="AE5" s="9">
        <v>736060.7</v>
      </c>
      <c r="AF5" s="9">
        <v>1096664</v>
      </c>
      <c r="AG5" s="9">
        <v>1002350896</v>
      </c>
      <c r="AH5" s="9">
        <v>7.5018400000000001E-3</v>
      </c>
      <c r="AI5" s="9">
        <v>658940981</v>
      </c>
      <c r="AJ5" s="9">
        <v>4943269.8099999996</v>
      </c>
      <c r="AK5" s="9">
        <v>531951</v>
      </c>
      <c r="AL5" s="9">
        <v>486203214</v>
      </c>
      <c r="AM5" s="9">
        <v>2.01827E-3</v>
      </c>
      <c r="AN5" s="9">
        <v>142793299</v>
      </c>
      <c r="AO5" s="9">
        <v>288195.43</v>
      </c>
      <c r="AP5" s="9">
        <v>5967525.9400000004</v>
      </c>
      <c r="AQ5" s="9">
        <v>-25250</v>
      </c>
      <c r="AR5" s="9">
        <v>0</v>
      </c>
      <c r="AS5" s="9">
        <v>5942275.9400000004</v>
      </c>
      <c r="AT5" s="9">
        <v>0.63116556000000001</v>
      </c>
      <c r="AU5" s="9">
        <v>254910</v>
      </c>
      <c r="AV5" s="9">
        <v>193503</v>
      </c>
      <c r="AW5" s="9">
        <v>0.759102634</v>
      </c>
      <c r="AX5" s="9">
        <v>9010894</v>
      </c>
      <c r="AY5" s="9">
        <v>933</v>
      </c>
      <c r="AZ5" s="9">
        <v>19</v>
      </c>
    </row>
    <row r="6" spans="1:52">
      <c r="A6" s="9">
        <v>1085</v>
      </c>
      <c r="B6" s="9" t="s">
        <v>91</v>
      </c>
      <c r="C6" s="9" t="s">
        <v>90</v>
      </c>
      <c r="D6" s="9">
        <v>1930000</v>
      </c>
      <c r="E6" s="9">
        <v>1096664</v>
      </c>
      <c r="F6" s="9">
        <v>531951</v>
      </c>
      <c r="G6" s="9">
        <v>1000</v>
      </c>
      <c r="H6" s="9">
        <v>9227</v>
      </c>
      <c r="I6" s="9">
        <v>1123</v>
      </c>
      <c r="J6" s="9">
        <v>6</v>
      </c>
      <c r="K6" s="9">
        <v>1129</v>
      </c>
      <c r="L6" s="9">
        <v>12120158.17</v>
      </c>
      <c r="M6" s="9">
        <v>480800</v>
      </c>
      <c r="N6" s="9">
        <v>12600958.17</v>
      </c>
      <c r="O6" s="9">
        <v>0</v>
      </c>
      <c r="P6" s="9">
        <v>0</v>
      </c>
      <c r="Q6" s="9">
        <v>12600958.17</v>
      </c>
      <c r="R6" s="9">
        <v>1000</v>
      </c>
      <c r="S6" s="9">
        <v>1129000</v>
      </c>
      <c r="T6" s="9">
        <v>1129000</v>
      </c>
      <c r="U6" s="9">
        <v>9227</v>
      </c>
      <c r="V6" s="9">
        <v>10417283</v>
      </c>
      <c r="W6" s="9">
        <v>9288283</v>
      </c>
      <c r="X6" s="9">
        <v>2183675.17</v>
      </c>
      <c r="Y6" s="9">
        <v>471603338</v>
      </c>
      <c r="Z6" s="9">
        <v>417718</v>
      </c>
      <c r="AA6" s="9">
        <v>1930000</v>
      </c>
      <c r="AB6" s="9">
        <v>2178970000</v>
      </c>
      <c r="AC6" s="9">
        <v>5.1813E-4</v>
      </c>
      <c r="AD6" s="9">
        <v>1707366662</v>
      </c>
      <c r="AE6" s="9">
        <v>884637.89</v>
      </c>
      <c r="AF6" s="9">
        <v>1096664</v>
      </c>
      <c r="AG6" s="9">
        <v>1238133656</v>
      </c>
      <c r="AH6" s="9">
        <v>7.5018400000000001E-3</v>
      </c>
      <c r="AI6" s="9">
        <v>766530318</v>
      </c>
      <c r="AJ6" s="9">
        <v>5750387.7999999998</v>
      </c>
      <c r="AK6" s="9">
        <v>531951</v>
      </c>
      <c r="AL6" s="9">
        <v>600572679</v>
      </c>
      <c r="AM6" s="9">
        <v>3.63599E-3</v>
      </c>
      <c r="AN6" s="9">
        <v>128969341</v>
      </c>
      <c r="AO6" s="9">
        <v>468931.23</v>
      </c>
      <c r="AP6" s="9">
        <v>7103956.9199999999</v>
      </c>
      <c r="AQ6" s="9">
        <v>489</v>
      </c>
      <c r="AR6" s="9">
        <v>0</v>
      </c>
      <c r="AS6" s="9">
        <v>7104445.9199999999</v>
      </c>
      <c r="AT6" s="9">
        <v>0.56380204</v>
      </c>
      <c r="AU6" s="9">
        <v>271076</v>
      </c>
      <c r="AV6" s="9">
        <v>205775</v>
      </c>
      <c r="AW6" s="9">
        <v>0.759102634</v>
      </c>
      <c r="AX6" s="9">
        <v>12120158</v>
      </c>
      <c r="AY6" s="9">
        <v>1148</v>
      </c>
      <c r="AZ6" s="9">
        <v>19</v>
      </c>
    </row>
    <row r="7" spans="1:52">
      <c r="A7" s="9">
        <v>1380</v>
      </c>
      <c r="B7" s="9" t="s">
        <v>92</v>
      </c>
      <c r="C7" s="9" t="s">
        <v>88</v>
      </c>
      <c r="D7" s="9">
        <v>1930000</v>
      </c>
      <c r="E7" s="9">
        <v>1096664</v>
      </c>
      <c r="F7" s="9">
        <v>531951</v>
      </c>
      <c r="G7" s="9">
        <v>1000</v>
      </c>
      <c r="H7" s="9">
        <v>9227</v>
      </c>
      <c r="I7" s="9">
        <v>2769</v>
      </c>
      <c r="J7" s="9">
        <v>25</v>
      </c>
      <c r="K7" s="9">
        <v>2794</v>
      </c>
      <c r="L7" s="9">
        <v>27457536.949999999</v>
      </c>
      <c r="M7" s="9">
        <v>914762</v>
      </c>
      <c r="N7" s="9">
        <v>28372298.949999999</v>
      </c>
      <c r="O7" s="9">
        <v>0</v>
      </c>
      <c r="P7" s="9">
        <v>0</v>
      </c>
      <c r="Q7" s="9">
        <v>28372298.949999999</v>
      </c>
      <c r="R7" s="9">
        <v>1000</v>
      </c>
      <c r="S7" s="9">
        <v>2794000</v>
      </c>
      <c r="T7" s="9">
        <v>2794000</v>
      </c>
      <c r="U7" s="9">
        <v>9227</v>
      </c>
      <c r="V7" s="9">
        <v>25780238</v>
      </c>
      <c r="W7" s="9">
        <v>22986238</v>
      </c>
      <c r="X7" s="9">
        <v>2592060.9499999993</v>
      </c>
      <c r="Y7" s="9">
        <v>1641447376</v>
      </c>
      <c r="Z7" s="9">
        <v>587490</v>
      </c>
      <c r="AA7" s="9">
        <v>1930000</v>
      </c>
      <c r="AB7" s="9">
        <v>5392420000</v>
      </c>
      <c r="AC7" s="9">
        <v>5.1813E-4</v>
      </c>
      <c r="AD7" s="9">
        <v>3750972624</v>
      </c>
      <c r="AE7" s="9">
        <v>1943491.45</v>
      </c>
      <c r="AF7" s="9">
        <v>1096664</v>
      </c>
      <c r="AG7" s="9">
        <v>3064079216</v>
      </c>
      <c r="AH7" s="9">
        <v>7.5018400000000001E-3</v>
      </c>
      <c r="AI7" s="9">
        <v>1422631840</v>
      </c>
      <c r="AJ7" s="9">
        <v>10672356.439999999</v>
      </c>
      <c r="AK7" s="9">
        <v>531951</v>
      </c>
      <c r="AL7" s="9">
        <v>1486271094</v>
      </c>
      <c r="AM7" s="9">
        <v>1.7440000000000001E-3</v>
      </c>
      <c r="AN7" s="9">
        <v>-155176282</v>
      </c>
      <c r="AO7" s="9">
        <v>-270627.44</v>
      </c>
      <c r="AP7" s="9">
        <v>12345220.449999999</v>
      </c>
      <c r="AQ7" s="9">
        <v>1729</v>
      </c>
      <c r="AR7" s="9">
        <v>0</v>
      </c>
      <c r="AS7" s="9">
        <v>12346949.449999999</v>
      </c>
      <c r="AT7" s="9">
        <v>0.43517621000000001</v>
      </c>
      <c r="AU7" s="9">
        <v>398083</v>
      </c>
      <c r="AV7" s="9">
        <v>302186</v>
      </c>
      <c r="AW7" s="9">
        <v>0.759102634</v>
      </c>
      <c r="AX7" s="9">
        <v>27457537</v>
      </c>
      <c r="AY7" s="9">
        <v>2795</v>
      </c>
      <c r="AZ7" s="9">
        <v>1</v>
      </c>
    </row>
    <row r="8" spans="1:52">
      <c r="A8" s="9">
        <v>1407</v>
      </c>
      <c r="B8" s="9" t="s">
        <v>93</v>
      </c>
      <c r="C8" s="9" t="s">
        <v>86</v>
      </c>
      <c r="D8" s="9">
        <v>1930000</v>
      </c>
      <c r="E8" s="9">
        <v>1096664</v>
      </c>
      <c r="F8" s="9">
        <v>531951</v>
      </c>
      <c r="G8" s="9">
        <v>1000</v>
      </c>
      <c r="H8" s="9">
        <v>9227</v>
      </c>
      <c r="I8" s="9">
        <v>1438</v>
      </c>
      <c r="J8" s="9">
        <v>12</v>
      </c>
      <c r="K8" s="9">
        <v>1450</v>
      </c>
      <c r="L8" s="9">
        <v>13627471.34</v>
      </c>
      <c r="M8" s="9">
        <v>358295</v>
      </c>
      <c r="N8" s="9">
        <v>13985766.34</v>
      </c>
      <c r="O8" s="9">
        <v>0</v>
      </c>
      <c r="P8" s="9">
        <v>0</v>
      </c>
      <c r="Q8" s="9">
        <v>13985766.34</v>
      </c>
      <c r="R8" s="9">
        <v>1000</v>
      </c>
      <c r="S8" s="9">
        <v>1450000</v>
      </c>
      <c r="T8" s="9">
        <v>1450000</v>
      </c>
      <c r="U8" s="9">
        <v>9227</v>
      </c>
      <c r="V8" s="9">
        <v>13379150</v>
      </c>
      <c r="W8" s="9">
        <v>11929150</v>
      </c>
      <c r="X8" s="9">
        <v>606616.33999999985</v>
      </c>
      <c r="Y8" s="9">
        <v>631697424</v>
      </c>
      <c r="Z8" s="9">
        <v>435653</v>
      </c>
      <c r="AA8" s="9">
        <v>1930000</v>
      </c>
      <c r="AB8" s="9">
        <v>2798500000</v>
      </c>
      <c r="AC8" s="9">
        <v>5.1813E-4</v>
      </c>
      <c r="AD8" s="9">
        <v>2166802576</v>
      </c>
      <c r="AE8" s="9">
        <v>1122685.42</v>
      </c>
      <c r="AF8" s="9">
        <v>1096664</v>
      </c>
      <c r="AG8" s="9">
        <v>1590162800</v>
      </c>
      <c r="AH8" s="9">
        <v>7.5018400000000001E-3</v>
      </c>
      <c r="AI8" s="9">
        <v>958465376</v>
      </c>
      <c r="AJ8" s="9">
        <v>7190253.9000000004</v>
      </c>
      <c r="AK8" s="9">
        <v>531951</v>
      </c>
      <c r="AL8" s="9">
        <v>771328950</v>
      </c>
      <c r="AM8" s="9">
        <v>7.8646E-4</v>
      </c>
      <c r="AN8" s="9">
        <v>139631526</v>
      </c>
      <c r="AO8" s="9">
        <v>109814.61</v>
      </c>
      <c r="AP8" s="9">
        <v>8422753.9299999997</v>
      </c>
      <c r="AQ8" s="9">
        <v>609</v>
      </c>
      <c r="AR8" s="9">
        <v>0</v>
      </c>
      <c r="AS8" s="9">
        <v>8423362.9299999997</v>
      </c>
      <c r="AT8" s="9">
        <v>0.60228110999999995</v>
      </c>
      <c r="AU8" s="9">
        <v>215794</v>
      </c>
      <c r="AV8" s="9">
        <v>163810</v>
      </c>
      <c r="AW8" s="9">
        <v>0.759102634</v>
      </c>
      <c r="AX8" s="9">
        <v>13627471</v>
      </c>
      <c r="AY8" s="9">
        <v>1458</v>
      </c>
      <c r="AZ8" s="9">
        <v>8</v>
      </c>
    </row>
    <row r="9" spans="1:52">
      <c r="A9" s="9">
        <v>1414</v>
      </c>
      <c r="B9" s="9" t="s">
        <v>94</v>
      </c>
      <c r="C9" s="9" t="s">
        <v>86</v>
      </c>
      <c r="D9" s="9">
        <v>1930000</v>
      </c>
      <c r="E9" s="9">
        <v>1096664</v>
      </c>
      <c r="F9" s="9">
        <v>531951</v>
      </c>
      <c r="G9" s="9">
        <v>1000</v>
      </c>
      <c r="H9" s="9">
        <v>9227</v>
      </c>
      <c r="I9" s="9">
        <v>3887</v>
      </c>
      <c r="J9" s="9">
        <v>54</v>
      </c>
      <c r="K9" s="9">
        <v>3941</v>
      </c>
      <c r="L9" s="9">
        <v>40759568.890000001</v>
      </c>
      <c r="M9" s="9">
        <v>1397352</v>
      </c>
      <c r="N9" s="9">
        <v>42156920.890000001</v>
      </c>
      <c r="O9" s="9">
        <v>0</v>
      </c>
      <c r="P9" s="9">
        <v>0</v>
      </c>
      <c r="Q9" s="9">
        <v>42156920.890000001</v>
      </c>
      <c r="R9" s="9">
        <v>1000</v>
      </c>
      <c r="S9" s="9">
        <v>3941000</v>
      </c>
      <c r="T9" s="9">
        <v>3941000</v>
      </c>
      <c r="U9" s="9">
        <v>9227</v>
      </c>
      <c r="V9" s="9">
        <v>36363607</v>
      </c>
      <c r="W9" s="9">
        <v>32422607</v>
      </c>
      <c r="X9" s="9">
        <v>5793313.8900000006</v>
      </c>
      <c r="Y9" s="9">
        <v>1808670506</v>
      </c>
      <c r="Z9" s="9">
        <v>458937</v>
      </c>
      <c r="AA9" s="9">
        <v>1930000</v>
      </c>
      <c r="AB9" s="9">
        <v>7606130000</v>
      </c>
      <c r="AC9" s="9">
        <v>5.1813E-4</v>
      </c>
      <c r="AD9" s="9">
        <v>5797459494</v>
      </c>
      <c r="AE9" s="9">
        <v>3003837.69</v>
      </c>
      <c r="AF9" s="9">
        <v>1096664</v>
      </c>
      <c r="AG9" s="9">
        <v>4321952824</v>
      </c>
      <c r="AH9" s="9">
        <v>7.5018400000000001E-3</v>
      </c>
      <c r="AI9" s="9">
        <v>2513282318</v>
      </c>
      <c r="AJ9" s="9">
        <v>18854241.82</v>
      </c>
      <c r="AK9" s="9">
        <v>531951</v>
      </c>
      <c r="AL9" s="9">
        <v>2096418891</v>
      </c>
      <c r="AM9" s="9">
        <v>2.7634299999999999E-3</v>
      </c>
      <c r="AN9" s="9">
        <v>287748385</v>
      </c>
      <c r="AO9" s="9">
        <v>795172.52</v>
      </c>
      <c r="AP9" s="9">
        <v>22653252.030000001</v>
      </c>
      <c r="AQ9" s="9">
        <v>1790</v>
      </c>
      <c r="AR9" s="9">
        <v>0</v>
      </c>
      <c r="AS9" s="9">
        <v>22655042.030000001</v>
      </c>
      <c r="AT9" s="9">
        <v>0.53739793000000002</v>
      </c>
      <c r="AU9" s="9">
        <v>750934</v>
      </c>
      <c r="AV9" s="9">
        <v>570036</v>
      </c>
      <c r="AW9" s="9">
        <v>0.759102634</v>
      </c>
      <c r="AX9" s="9">
        <v>40759569</v>
      </c>
      <c r="AY9" s="9">
        <v>3965</v>
      </c>
      <c r="AZ9" s="9">
        <v>24</v>
      </c>
    </row>
    <row r="10" spans="1:52">
      <c r="A10" s="9">
        <v>1540</v>
      </c>
      <c r="B10" s="9" t="s">
        <v>95</v>
      </c>
      <c r="C10" s="9" t="s">
        <v>88</v>
      </c>
      <c r="D10" s="9">
        <v>1930000</v>
      </c>
      <c r="E10" s="9">
        <v>1096664</v>
      </c>
      <c r="F10" s="9">
        <v>531951</v>
      </c>
      <c r="G10" s="9">
        <v>1000</v>
      </c>
      <c r="H10" s="9">
        <v>9227</v>
      </c>
      <c r="I10" s="9">
        <v>1731</v>
      </c>
      <c r="J10" s="9">
        <v>15</v>
      </c>
      <c r="K10" s="9">
        <v>1746</v>
      </c>
      <c r="L10" s="9">
        <v>18386051.550000001</v>
      </c>
      <c r="M10" s="9">
        <v>668480</v>
      </c>
      <c r="N10" s="9">
        <v>19054531.550000001</v>
      </c>
      <c r="O10" s="9">
        <v>0</v>
      </c>
      <c r="P10" s="9">
        <v>0</v>
      </c>
      <c r="Q10" s="9">
        <v>19054531.550000001</v>
      </c>
      <c r="R10" s="9">
        <v>1000</v>
      </c>
      <c r="S10" s="9">
        <v>1746000</v>
      </c>
      <c r="T10" s="9">
        <v>1746000</v>
      </c>
      <c r="U10" s="9">
        <v>9227</v>
      </c>
      <c r="V10" s="9">
        <v>16110342</v>
      </c>
      <c r="W10" s="9">
        <v>14364342</v>
      </c>
      <c r="X10" s="9">
        <v>2944189.5500000007</v>
      </c>
      <c r="Y10" s="9">
        <v>1406328907</v>
      </c>
      <c r="Z10" s="9">
        <v>805458</v>
      </c>
      <c r="AA10" s="9">
        <v>1930000</v>
      </c>
      <c r="AB10" s="9">
        <v>3369780000</v>
      </c>
      <c r="AC10" s="9">
        <v>5.1813E-4</v>
      </c>
      <c r="AD10" s="9">
        <v>1963451093</v>
      </c>
      <c r="AE10" s="9">
        <v>1017322.91</v>
      </c>
      <c r="AF10" s="9">
        <v>1096664</v>
      </c>
      <c r="AG10" s="9">
        <v>1914775344</v>
      </c>
      <c r="AH10" s="9">
        <v>7.5018400000000001E-3</v>
      </c>
      <c r="AI10" s="9">
        <v>508446437</v>
      </c>
      <c r="AJ10" s="9">
        <v>3814283.82</v>
      </c>
      <c r="AK10" s="9">
        <v>531951</v>
      </c>
      <c r="AL10" s="9">
        <v>928786446</v>
      </c>
      <c r="AM10" s="9">
        <v>3.1699300000000001E-3</v>
      </c>
      <c r="AN10" s="9">
        <v>-477542461</v>
      </c>
      <c r="AO10" s="9">
        <v>-1513776.17</v>
      </c>
      <c r="AP10" s="9">
        <v>3317830.56</v>
      </c>
      <c r="AQ10" s="9">
        <v>1440</v>
      </c>
      <c r="AR10" s="9">
        <v>0</v>
      </c>
      <c r="AS10" s="9">
        <v>3319270.56</v>
      </c>
      <c r="AT10" s="9">
        <v>0.17419849000000001</v>
      </c>
      <c r="AU10" s="9">
        <v>116448</v>
      </c>
      <c r="AV10" s="9">
        <v>88396</v>
      </c>
      <c r="AW10" s="9">
        <v>0.759102634</v>
      </c>
      <c r="AX10" s="9">
        <v>18386052</v>
      </c>
      <c r="AY10" s="9">
        <v>1750</v>
      </c>
      <c r="AZ10" s="9">
        <v>4</v>
      </c>
    </row>
    <row r="11" spans="1:52">
      <c r="A11" s="9">
        <v>1638</v>
      </c>
      <c r="B11" s="9" t="s">
        <v>96</v>
      </c>
      <c r="C11" s="9" t="s">
        <v>88</v>
      </c>
      <c r="D11" s="9">
        <v>1930000</v>
      </c>
      <c r="E11" s="9">
        <v>1096664</v>
      </c>
      <c r="F11" s="9">
        <v>531951</v>
      </c>
      <c r="G11" s="9">
        <v>1000</v>
      </c>
      <c r="H11" s="9">
        <v>9227</v>
      </c>
      <c r="I11" s="9">
        <v>3078</v>
      </c>
      <c r="J11" s="9">
        <v>47</v>
      </c>
      <c r="K11" s="9">
        <v>3125</v>
      </c>
      <c r="L11" s="9">
        <v>32188214.919999998</v>
      </c>
      <c r="M11" s="9">
        <v>1864708</v>
      </c>
      <c r="N11" s="9">
        <v>34052922.920000002</v>
      </c>
      <c r="O11" s="9">
        <v>0</v>
      </c>
      <c r="P11" s="9">
        <v>0</v>
      </c>
      <c r="Q11" s="9">
        <v>34052922.920000002</v>
      </c>
      <c r="R11" s="9">
        <v>1000</v>
      </c>
      <c r="S11" s="9">
        <v>3125000</v>
      </c>
      <c r="T11" s="9">
        <v>3125000</v>
      </c>
      <c r="U11" s="9">
        <v>9227</v>
      </c>
      <c r="V11" s="9">
        <v>28834375</v>
      </c>
      <c r="W11" s="9">
        <v>25709375</v>
      </c>
      <c r="X11" s="9">
        <v>5218547.9200000018</v>
      </c>
      <c r="Y11" s="9">
        <v>1770903239</v>
      </c>
      <c r="Z11" s="9">
        <v>566689</v>
      </c>
      <c r="AA11" s="9">
        <v>1930000</v>
      </c>
      <c r="AB11" s="9">
        <v>6031250000</v>
      </c>
      <c r="AC11" s="9">
        <v>5.1813E-4</v>
      </c>
      <c r="AD11" s="9">
        <v>4260346761</v>
      </c>
      <c r="AE11" s="9">
        <v>2207413.4700000002</v>
      </c>
      <c r="AF11" s="9">
        <v>1096664</v>
      </c>
      <c r="AG11" s="9">
        <v>3427075000</v>
      </c>
      <c r="AH11" s="9">
        <v>7.5018400000000001E-3</v>
      </c>
      <c r="AI11" s="9">
        <v>1656171761</v>
      </c>
      <c r="AJ11" s="9">
        <v>12424335.560000001</v>
      </c>
      <c r="AK11" s="9">
        <v>531951</v>
      </c>
      <c r="AL11" s="9">
        <v>1662346875</v>
      </c>
      <c r="AM11" s="9">
        <v>3.13927E-3</v>
      </c>
      <c r="AN11" s="9">
        <v>-108556364</v>
      </c>
      <c r="AO11" s="9">
        <v>-340787.74</v>
      </c>
      <c r="AP11" s="9">
        <v>14290961.289999999</v>
      </c>
      <c r="AQ11" s="9">
        <v>1811</v>
      </c>
      <c r="AR11" s="9">
        <v>0</v>
      </c>
      <c r="AS11" s="9">
        <v>14292772.289999999</v>
      </c>
      <c r="AT11" s="9">
        <v>0.41972232999999998</v>
      </c>
      <c r="AU11" s="9">
        <v>782660</v>
      </c>
      <c r="AV11" s="9">
        <v>594119</v>
      </c>
      <c r="AW11" s="9">
        <v>0.759102634</v>
      </c>
      <c r="AX11" s="9">
        <v>32188215</v>
      </c>
      <c r="AY11" s="9">
        <v>3131</v>
      </c>
      <c r="AZ11" s="9">
        <v>6</v>
      </c>
    </row>
    <row r="12" spans="1:52">
      <c r="A12" s="9">
        <v>1870</v>
      </c>
      <c r="B12" s="9" t="s">
        <v>97</v>
      </c>
      <c r="C12" s="9" t="s">
        <v>88</v>
      </c>
      <c r="D12" s="9">
        <v>2895000</v>
      </c>
      <c r="E12" s="9">
        <v>1644996</v>
      </c>
      <c r="F12" s="9">
        <v>797926</v>
      </c>
      <c r="G12" s="9">
        <v>1000</v>
      </c>
      <c r="H12" s="9">
        <v>9227</v>
      </c>
      <c r="I12" s="9">
        <v>236</v>
      </c>
      <c r="J12" s="9">
        <v>2</v>
      </c>
      <c r="K12" s="9">
        <v>238</v>
      </c>
      <c r="L12" s="9">
        <v>2978878.79</v>
      </c>
      <c r="M12" s="9">
        <v>70366</v>
      </c>
      <c r="N12" s="9">
        <v>3049244.79</v>
      </c>
      <c r="O12" s="9">
        <v>0</v>
      </c>
      <c r="P12" s="9">
        <v>0</v>
      </c>
      <c r="Q12" s="9">
        <v>3049244.79</v>
      </c>
      <c r="R12" s="9">
        <v>1000</v>
      </c>
      <c r="S12" s="9">
        <v>238000</v>
      </c>
      <c r="T12" s="9">
        <v>238000</v>
      </c>
      <c r="U12" s="9">
        <v>9227</v>
      </c>
      <c r="V12" s="9">
        <v>2196026</v>
      </c>
      <c r="W12" s="9">
        <v>1958026</v>
      </c>
      <c r="X12" s="9">
        <v>853218.79</v>
      </c>
      <c r="Y12" s="9">
        <v>1179754326</v>
      </c>
      <c r="Z12" s="9">
        <v>4956951</v>
      </c>
      <c r="AA12" s="9">
        <v>2895000</v>
      </c>
      <c r="AB12" s="9">
        <v>689010000</v>
      </c>
      <c r="AC12" s="9">
        <v>3.4541999999999998E-4</v>
      </c>
      <c r="AD12" s="9">
        <v>-490744326</v>
      </c>
      <c r="AE12" s="9">
        <v>0</v>
      </c>
      <c r="AF12" s="9">
        <v>1644996</v>
      </c>
      <c r="AG12" s="9">
        <v>391509048</v>
      </c>
      <c r="AH12" s="9">
        <v>5.0012299999999997E-3</v>
      </c>
      <c r="AI12" s="9">
        <v>-788245278</v>
      </c>
      <c r="AJ12" s="9">
        <v>-3942195.93</v>
      </c>
      <c r="AK12" s="9">
        <v>797926</v>
      </c>
      <c r="AL12" s="9">
        <v>189906388</v>
      </c>
      <c r="AM12" s="9">
        <v>4.4928399999999997E-3</v>
      </c>
      <c r="AN12" s="9">
        <v>-989847938</v>
      </c>
      <c r="AO12" s="9">
        <v>-4447228.41</v>
      </c>
      <c r="AP12" s="9">
        <v>0</v>
      </c>
      <c r="AQ12" s="9">
        <v>0</v>
      </c>
      <c r="AR12" s="9">
        <v>9327.44</v>
      </c>
      <c r="AS12" s="9">
        <v>9327.44</v>
      </c>
      <c r="AT12" s="9">
        <v>3.0589300000000001E-3</v>
      </c>
      <c r="AU12" s="9">
        <v>215</v>
      </c>
      <c r="AV12" s="9">
        <v>163</v>
      </c>
      <c r="AW12" s="9">
        <v>0.759102634</v>
      </c>
      <c r="AX12" s="9">
        <v>0</v>
      </c>
      <c r="AY12" s="9">
        <v>238</v>
      </c>
      <c r="AZ12" s="9">
        <v>0</v>
      </c>
    </row>
    <row r="13" spans="1:52">
      <c r="A13" s="9">
        <v>2044</v>
      </c>
      <c r="B13" s="9" t="s">
        <v>139</v>
      </c>
      <c r="C13" s="9" t="s">
        <v>88</v>
      </c>
      <c r="D13" s="9">
        <v>2895000</v>
      </c>
      <c r="E13" s="9">
        <v>1644996</v>
      </c>
      <c r="F13" s="9">
        <v>797926</v>
      </c>
      <c r="G13" s="9">
        <v>1000</v>
      </c>
      <c r="H13" s="9">
        <v>9227</v>
      </c>
      <c r="I13" s="9">
        <v>122</v>
      </c>
      <c r="J13" s="9">
        <v>2</v>
      </c>
      <c r="K13" s="9">
        <v>124</v>
      </c>
      <c r="L13" s="9">
        <v>1723160.5899999999</v>
      </c>
      <c r="M13" s="9">
        <v>70366</v>
      </c>
      <c r="N13" s="9">
        <v>1793526.5899999999</v>
      </c>
      <c r="O13" s="9">
        <v>0</v>
      </c>
      <c r="P13" s="9">
        <v>0</v>
      </c>
      <c r="Q13" s="9">
        <v>1793526.5899999999</v>
      </c>
      <c r="R13" s="9">
        <v>1000</v>
      </c>
      <c r="S13" s="9">
        <v>124000</v>
      </c>
      <c r="T13" s="9">
        <v>124000</v>
      </c>
      <c r="U13" s="9">
        <v>9227</v>
      </c>
      <c r="V13" s="9">
        <v>1144148</v>
      </c>
      <c r="W13" s="9">
        <v>1020148</v>
      </c>
      <c r="X13" s="9">
        <v>649378.58999999985</v>
      </c>
      <c r="Y13" s="9">
        <v>490515931</v>
      </c>
      <c r="Z13" s="9">
        <v>3955774</v>
      </c>
      <c r="AA13" s="9">
        <v>2895000</v>
      </c>
      <c r="AB13" s="9">
        <v>358980000</v>
      </c>
      <c r="AC13" s="9">
        <v>3.4541999999999998E-4</v>
      </c>
      <c r="AD13" s="9">
        <v>-131535931</v>
      </c>
      <c r="AE13" s="9">
        <v>0</v>
      </c>
      <c r="AF13" s="9">
        <v>1644996</v>
      </c>
      <c r="AG13" s="9">
        <v>203979504</v>
      </c>
      <c r="AH13" s="9">
        <v>5.0012299999999997E-3</v>
      </c>
      <c r="AI13" s="9">
        <v>-286536427</v>
      </c>
      <c r="AJ13" s="9">
        <v>-1433034.57</v>
      </c>
      <c r="AK13" s="9">
        <v>797926</v>
      </c>
      <c r="AL13" s="9">
        <v>98942824</v>
      </c>
      <c r="AM13" s="9">
        <v>6.5631700000000001E-3</v>
      </c>
      <c r="AN13" s="9">
        <v>-391573107</v>
      </c>
      <c r="AO13" s="9">
        <v>-2569960.87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0.759102634</v>
      </c>
      <c r="AX13" s="9">
        <v>0</v>
      </c>
      <c r="AY13" s="9">
        <v>124</v>
      </c>
      <c r="AZ13" s="9">
        <v>0</v>
      </c>
    </row>
    <row r="14" spans="1:52">
      <c r="A14" s="9">
        <v>2051</v>
      </c>
      <c r="B14" s="9" t="s">
        <v>98</v>
      </c>
      <c r="C14" s="9" t="s">
        <v>88</v>
      </c>
      <c r="D14" s="9">
        <v>2895000</v>
      </c>
      <c r="E14" s="9">
        <v>1644996</v>
      </c>
      <c r="F14" s="9">
        <v>797926</v>
      </c>
      <c r="G14" s="9">
        <v>1000</v>
      </c>
      <c r="H14" s="9">
        <v>9227</v>
      </c>
      <c r="I14" s="9">
        <v>619</v>
      </c>
      <c r="J14" s="9">
        <v>10</v>
      </c>
      <c r="K14" s="9">
        <v>629</v>
      </c>
      <c r="L14" s="9">
        <v>7829590.0800000001</v>
      </c>
      <c r="M14" s="9">
        <v>422198</v>
      </c>
      <c r="N14" s="9">
        <v>8251788.0800000001</v>
      </c>
      <c r="O14" s="9">
        <v>0</v>
      </c>
      <c r="P14" s="9">
        <v>0</v>
      </c>
      <c r="Q14" s="9">
        <v>8251788.0800000001</v>
      </c>
      <c r="R14" s="9">
        <v>1000</v>
      </c>
      <c r="S14" s="9">
        <v>629000</v>
      </c>
      <c r="T14" s="9">
        <v>629000</v>
      </c>
      <c r="U14" s="9">
        <v>9227</v>
      </c>
      <c r="V14" s="9">
        <v>5803783</v>
      </c>
      <c r="W14" s="9">
        <v>5174783</v>
      </c>
      <c r="X14" s="9">
        <v>2448005.08</v>
      </c>
      <c r="Y14" s="9">
        <v>321592725</v>
      </c>
      <c r="Z14" s="9">
        <v>511276</v>
      </c>
      <c r="AA14" s="9">
        <v>2895000</v>
      </c>
      <c r="AB14" s="9">
        <v>1820955000</v>
      </c>
      <c r="AC14" s="9">
        <v>3.4541999999999998E-4</v>
      </c>
      <c r="AD14" s="9">
        <v>1499362275</v>
      </c>
      <c r="AE14" s="9">
        <v>517909.72</v>
      </c>
      <c r="AF14" s="9">
        <v>1644996</v>
      </c>
      <c r="AG14" s="9">
        <v>1034702484</v>
      </c>
      <c r="AH14" s="9">
        <v>5.0012299999999997E-3</v>
      </c>
      <c r="AI14" s="9">
        <v>713109759</v>
      </c>
      <c r="AJ14" s="9">
        <v>3566425.92</v>
      </c>
      <c r="AK14" s="9">
        <v>797926</v>
      </c>
      <c r="AL14" s="9">
        <v>501895454</v>
      </c>
      <c r="AM14" s="9">
        <v>4.8775199999999998E-3</v>
      </c>
      <c r="AN14" s="9">
        <v>180302729</v>
      </c>
      <c r="AO14" s="9">
        <v>879430.17</v>
      </c>
      <c r="AP14" s="9">
        <v>4963765.8099999996</v>
      </c>
      <c r="AQ14" s="9">
        <v>178</v>
      </c>
      <c r="AR14" s="9">
        <v>0</v>
      </c>
      <c r="AS14" s="9">
        <v>4963943.8099999996</v>
      </c>
      <c r="AT14" s="9">
        <v>0.60155977999999999</v>
      </c>
      <c r="AU14" s="9">
        <v>253977</v>
      </c>
      <c r="AV14" s="9">
        <v>192795</v>
      </c>
      <c r="AW14" s="9">
        <v>0.759102634</v>
      </c>
      <c r="AX14" s="9">
        <v>7829590</v>
      </c>
      <c r="AY14" s="9">
        <v>631</v>
      </c>
      <c r="AZ14" s="9">
        <v>2</v>
      </c>
    </row>
    <row r="15" spans="1:52">
      <c r="A15" s="9">
        <v>2534</v>
      </c>
      <c r="B15" s="9" t="s">
        <v>99</v>
      </c>
      <c r="C15" s="9" t="s">
        <v>90</v>
      </c>
      <c r="D15" s="9">
        <v>1930000</v>
      </c>
      <c r="E15" s="9">
        <v>1096664</v>
      </c>
      <c r="F15" s="9">
        <v>531951</v>
      </c>
      <c r="G15" s="9">
        <v>1000</v>
      </c>
      <c r="H15" s="9">
        <v>9227</v>
      </c>
      <c r="I15" s="9">
        <v>460</v>
      </c>
      <c r="J15" s="9">
        <v>5</v>
      </c>
      <c r="K15" s="9">
        <v>465</v>
      </c>
      <c r="L15" s="9">
        <v>4844926.46</v>
      </c>
      <c r="M15" s="9">
        <v>115392</v>
      </c>
      <c r="N15" s="9">
        <v>4960318.46</v>
      </c>
      <c r="O15" s="9">
        <v>0</v>
      </c>
      <c r="P15" s="9">
        <v>0</v>
      </c>
      <c r="Q15" s="9">
        <v>4960318.46</v>
      </c>
      <c r="R15" s="9">
        <v>1000</v>
      </c>
      <c r="S15" s="9">
        <v>465000</v>
      </c>
      <c r="T15" s="9">
        <v>465000</v>
      </c>
      <c r="U15" s="9">
        <v>9227</v>
      </c>
      <c r="V15" s="9">
        <v>4290555</v>
      </c>
      <c r="W15" s="9">
        <v>3825555</v>
      </c>
      <c r="X15" s="9">
        <v>669763.46</v>
      </c>
      <c r="Y15" s="9">
        <v>200580067</v>
      </c>
      <c r="Z15" s="9">
        <v>431355</v>
      </c>
      <c r="AA15" s="9">
        <v>1930000</v>
      </c>
      <c r="AB15" s="9">
        <v>897450000</v>
      </c>
      <c r="AC15" s="9">
        <v>5.1813E-4</v>
      </c>
      <c r="AD15" s="9">
        <v>696869933</v>
      </c>
      <c r="AE15" s="9">
        <v>361069.22</v>
      </c>
      <c r="AF15" s="9">
        <v>1096664</v>
      </c>
      <c r="AG15" s="9">
        <v>509948760</v>
      </c>
      <c r="AH15" s="9">
        <v>7.5018400000000001E-3</v>
      </c>
      <c r="AI15" s="9">
        <v>309368693</v>
      </c>
      <c r="AJ15" s="9">
        <v>2320834.44</v>
      </c>
      <c r="AK15" s="9">
        <v>531951</v>
      </c>
      <c r="AL15" s="9">
        <v>247357215</v>
      </c>
      <c r="AM15" s="9">
        <v>2.7076800000000001E-3</v>
      </c>
      <c r="AN15" s="9">
        <v>46777148</v>
      </c>
      <c r="AO15" s="9">
        <v>126657.55</v>
      </c>
      <c r="AP15" s="9">
        <v>2808561.21</v>
      </c>
      <c r="AQ15" s="9">
        <v>205</v>
      </c>
      <c r="AR15" s="9">
        <v>0</v>
      </c>
      <c r="AS15" s="9">
        <v>2808766.21</v>
      </c>
      <c r="AT15" s="9">
        <v>0.56624715000000003</v>
      </c>
      <c r="AU15" s="9">
        <v>65340</v>
      </c>
      <c r="AV15" s="9">
        <v>49600</v>
      </c>
      <c r="AW15" s="9">
        <v>0.759102634</v>
      </c>
      <c r="AX15" s="9">
        <v>4844926</v>
      </c>
      <c r="AY15" s="9">
        <v>466</v>
      </c>
      <c r="AZ15" s="9">
        <v>1</v>
      </c>
    </row>
    <row r="16" spans="1:52">
      <c r="A16" s="9">
        <v>2604</v>
      </c>
      <c r="B16" s="9" t="s">
        <v>100</v>
      </c>
      <c r="C16" s="9" t="s">
        <v>86</v>
      </c>
      <c r="D16" s="9">
        <v>1930000</v>
      </c>
      <c r="E16" s="9">
        <v>1096664</v>
      </c>
      <c r="F16" s="9">
        <v>531951</v>
      </c>
      <c r="G16" s="9">
        <v>1000</v>
      </c>
      <c r="H16" s="9">
        <v>9227</v>
      </c>
      <c r="I16" s="9">
        <v>5637</v>
      </c>
      <c r="J16" s="9">
        <v>25</v>
      </c>
      <c r="K16" s="9">
        <v>5662</v>
      </c>
      <c r="L16" s="9">
        <v>54641536.829999998</v>
      </c>
      <c r="M16" s="9">
        <v>447869</v>
      </c>
      <c r="N16" s="9">
        <v>55089405.829999998</v>
      </c>
      <c r="O16" s="9">
        <v>0</v>
      </c>
      <c r="P16" s="9">
        <v>0</v>
      </c>
      <c r="Q16" s="9">
        <v>55089405.829999998</v>
      </c>
      <c r="R16" s="9">
        <v>1000</v>
      </c>
      <c r="S16" s="9">
        <v>5662000</v>
      </c>
      <c r="T16" s="9">
        <v>5662000</v>
      </c>
      <c r="U16" s="9">
        <v>9227</v>
      </c>
      <c r="V16" s="9">
        <v>52243274</v>
      </c>
      <c r="W16" s="9">
        <v>46581274</v>
      </c>
      <c r="X16" s="9">
        <v>2846131.8299999982</v>
      </c>
      <c r="Y16" s="9">
        <v>2259126664</v>
      </c>
      <c r="Z16" s="9">
        <v>398998</v>
      </c>
      <c r="AA16" s="9">
        <v>1930000</v>
      </c>
      <c r="AB16" s="9">
        <v>10927660000</v>
      </c>
      <c r="AC16" s="9">
        <v>5.1813E-4</v>
      </c>
      <c r="AD16" s="9">
        <v>8668533336</v>
      </c>
      <c r="AE16" s="9">
        <v>4491427.18</v>
      </c>
      <c r="AF16" s="9">
        <v>1096664</v>
      </c>
      <c r="AG16" s="9">
        <v>6209311568</v>
      </c>
      <c r="AH16" s="9">
        <v>7.5018400000000001E-3</v>
      </c>
      <c r="AI16" s="9">
        <v>3950184904</v>
      </c>
      <c r="AJ16" s="9">
        <v>29633655.120000001</v>
      </c>
      <c r="AK16" s="9">
        <v>531951</v>
      </c>
      <c r="AL16" s="9">
        <v>3011906562</v>
      </c>
      <c r="AM16" s="9">
        <v>9.4496000000000001E-4</v>
      </c>
      <c r="AN16" s="9">
        <v>752779898</v>
      </c>
      <c r="AO16" s="9">
        <v>711346.89</v>
      </c>
      <c r="AP16" s="9">
        <v>34836429.189999998</v>
      </c>
      <c r="AQ16" s="9">
        <v>2215</v>
      </c>
      <c r="AR16" s="9">
        <v>0</v>
      </c>
      <c r="AS16" s="9">
        <v>34838644.189999998</v>
      </c>
      <c r="AT16" s="9">
        <v>0.63240189000000002</v>
      </c>
      <c r="AU16" s="9">
        <v>283233</v>
      </c>
      <c r="AV16" s="9">
        <v>215003</v>
      </c>
      <c r="AW16" s="9">
        <v>0.759102634</v>
      </c>
      <c r="AX16" s="9">
        <v>0</v>
      </c>
      <c r="AY16" s="9">
        <v>5662</v>
      </c>
      <c r="AZ16" s="9">
        <v>0</v>
      </c>
    </row>
    <row r="17" spans="1:52">
      <c r="A17" s="9">
        <v>2828</v>
      </c>
      <c r="B17" s="9" t="s">
        <v>149</v>
      </c>
      <c r="C17" s="9" t="s">
        <v>90</v>
      </c>
      <c r="D17" s="9">
        <v>1930000</v>
      </c>
      <c r="E17" s="9">
        <v>1096664</v>
      </c>
      <c r="F17" s="9">
        <v>531951</v>
      </c>
      <c r="G17" s="9">
        <v>1000</v>
      </c>
      <c r="H17" s="9">
        <v>9227</v>
      </c>
      <c r="I17" s="9">
        <v>1404</v>
      </c>
      <c r="J17" s="9">
        <v>2</v>
      </c>
      <c r="K17" s="9">
        <v>1406</v>
      </c>
      <c r="L17" s="9">
        <v>13540637.629999999</v>
      </c>
      <c r="M17" s="9">
        <v>38464</v>
      </c>
      <c r="N17" s="9">
        <v>13579101.629999999</v>
      </c>
      <c r="O17" s="9">
        <v>0</v>
      </c>
      <c r="P17" s="9">
        <v>0</v>
      </c>
      <c r="Q17" s="9">
        <v>13579101.629999999</v>
      </c>
      <c r="R17" s="9">
        <v>1000</v>
      </c>
      <c r="S17" s="9">
        <v>1406000</v>
      </c>
      <c r="T17" s="9">
        <v>1406000</v>
      </c>
      <c r="U17" s="9">
        <v>9227</v>
      </c>
      <c r="V17" s="9">
        <v>12973162</v>
      </c>
      <c r="W17" s="9">
        <v>11567162</v>
      </c>
      <c r="X17" s="9">
        <v>605939.62999999896</v>
      </c>
      <c r="Y17" s="9">
        <v>681139609</v>
      </c>
      <c r="Z17" s="9">
        <v>484452</v>
      </c>
      <c r="AA17" s="9">
        <v>1930000</v>
      </c>
      <c r="AB17" s="9">
        <v>2713580000</v>
      </c>
      <c r="AC17" s="9">
        <v>5.1813E-4</v>
      </c>
      <c r="AD17" s="9">
        <v>2032440391</v>
      </c>
      <c r="AE17" s="9">
        <v>1053068.3400000001</v>
      </c>
      <c r="AF17" s="9">
        <v>1096664</v>
      </c>
      <c r="AG17" s="9">
        <v>1541909584</v>
      </c>
      <c r="AH17" s="9">
        <v>7.5018400000000001E-3</v>
      </c>
      <c r="AI17" s="9">
        <v>860769975</v>
      </c>
      <c r="AJ17" s="9">
        <v>6457358.6299999999</v>
      </c>
      <c r="AK17" s="9">
        <v>531951</v>
      </c>
      <c r="AL17" s="9">
        <v>747923106</v>
      </c>
      <c r="AM17" s="9">
        <v>8.1015999999999998E-4</v>
      </c>
      <c r="AN17" s="9">
        <v>66783497</v>
      </c>
      <c r="AO17" s="9">
        <v>54105.32</v>
      </c>
      <c r="AP17" s="9">
        <v>7564532.29</v>
      </c>
      <c r="AQ17" s="9">
        <v>673</v>
      </c>
      <c r="AR17" s="9">
        <v>0</v>
      </c>
      <c r="AS17" s="9">
        <v>7565205.29</v>
      </c>
      <c r="AT17" s="9">
        <v>0.55712119000000004</v>
      </c>
      <c r="AU17" s="9">
        <v>21429</v>
      </c>
      <c r="AV17" s="9">
        <v>16267</v>
      </c>
      <c r="AW17" s="9">
        <v>0.759102634</v>
      </c>
      <c r="AX17" s="9">
        <v>0</v>
      </c>
      <c r="AY17" s="9">
        <v>1406</v>
      </c>
      <c r="AZ17" s="9">
        <v>0</v>
      </c>
    </row>
    <row r="18" spans="1:52">
      <c r="A18" s="9">
        <v>2885</v>
      </c>
      <c r="B18" s="9" t="s">
        <v>101</v>
      </c>
      <c r="C18" s="9" t="s">
        <v>88</v>
      </c>
      <c r="D18" s="9">
        <v>2895000</v>
      </c>
      <c r="E18" s="9">
        <v>1644996</v>
      </c>
      <c r="F18" s="9">
        <v>797926</v>
      </c>
      <c r="G18" s="9">
        <v>1000</v>
      </c>
      <c r="H18" s="9">
        <v>9227</v>
      </c>
      <c r="I18" s="9">
        <v>2055</v>
      </c>
      <c r="J18" s="9">
        <v>23</v>
      </c>
      <c r="K18" s="9">
        <v>2078</v>
      </c>
      <c r="L18" s="9">
        <v>20860215.259999998</v>
      </c>
      <c r="M18" s="9">
        <v>879579</v>
      </c>
      <c r="N18" s="9">
        <v>21739794.259999998</v>
      </c>
      <c r="O18" s="9">
        <v>0</v>
      </c>
      <c r="P18" s="9">
        <v>0</v>
      </c>
      <c r="Q18" s="9">
        <v>21739794.259999998</v>
      </c>
      <c r="R18" s="9">
        <v>1000</v>
      </c>
      <c r="S18" s="9">
        <v>2078000</v>
      </c>
      <c r="T18" s="9">
        <v>2078000</v>
      </c>
      <c r="U18" s="9">
        <v>9227</v>
      </c>
      <c r="V18" s="9">
        <v>19173706</v>
      </c>
      <c r="W18" s="9">
        <v>17095706</v>
      </c>
      <c r="X18" s="9">
        <v>2566088.2599999979</v>
      </c>
      <c r="Y18" s="9">
        <v>2095548958</v>
      </c>
      <c r="Z18" s="9">
        <v>1008445</v>
      </c>
      <c r="AA18" s="9">
        <v>2895000</v>
      </c>
      <c r="AB18" s="9">
        <v>6015810000</v>
      </c>
      <c r="AC18" s="9">
        <v>3.4541999999999998E-4</v>
      </c>
      <c r="AD18" s="9">
        <v>3920261042</v>
      </c>
      <c r="AE18" s="9">
        <v>1354136.57</v>
      </c>
      <c r="AF18" s="9">
        <v>1644996</v>
      </c>
      <c r="AG18" s="9">
        <v>3418301688</v>
      </c>
      <c r="AH18" s="9">
        <v>5.0012299999999997E-3</v>
      </c>
      <c r="AI18" s="9">
        <v>1322752730</v>
      </c>
      <c r="AJ18" s="9">
        <v>6615390.6399999997</v>
      </c>
      <c r="AK18" s="9">
        <v>797926</v>
      </c>
      <c r="AL18" s="9">
        <v>1658090228</v>
      </c>
      <c r="AM18" s="9">
        <v>1.54762E-3</v>
      </c>
      <c r="AN18" s="9">
        <v>-437458730</v>
      </c>
      <c r="AO18" s="9">
        <v>-677019.88</v>
      </c>
      <c r="AP18" s="9">
        <v>7292507.3300000001</v>
      </c>
      <c r="AQ18" s="9">
        <v>1508</v>
      </c>
      <c r="AR18" s="9">
        <v>0</v>
      </c>
      <c r="AS18" s="9">
        <v>7294015.3300000001</v>
      </c>
      <c r="AT18" s="9">
        <v>0.33551446000000001</v>
      </c>
      <c r="AU18" s="9">
        <v>295111</v>
      </c>
      <c r="AV18" s="9">
        <v>224020</v>
      </c>
      <c r="AW18" s="9">
        <v>0.759102634</v>
      </c>
      <c r="AX18" s="9">
        <v>20860215</v>
      </c>
      <c r="AY18" s="9">
        <v>2080</v>
      </c>
      <c r="AZ18" s="9">
        <v>2</v>
      </c>
    </row>
    <row r="19" spans="1:52">
      <c r="A19" s="9">
        <v>2884</v>
      </c>
      <c r="B19" s="9" t="s">
        <v>102</v>
      </c>
      <c r="C19" s="9" t="s">
        <v>88</v>
      </c>
      <c r="D19" s="9">
        <v>5790000</v>
      </c>
      <c r="E19" s="9">
        <v>3289992</v>
      </c>
      <c r="F19" s="9">
        <v>1595853</v>
      </c>
      <c r="G19" s="9">
        <v>1000</v>
      </c>
      <c r="H19" s="9">
        <v>9227</v>
      </c>
      <c r="I19" s="9">
        <v>1418</v>
      </c>
      <c r="J19" s="9">
        <v>28</v>
      </c>
      <c r="K19" s="9">
        <v>1446</v>
      </c>
      <c r="L19" s="9">
        <v>19642340.859999999</v>
      </c>
      <c r="M19" s="9">
        <v>985129</v>
      </c>
      <c r="N19" s="9">
        <v>20627469.859999999</v>
      </c>
      <c r="O19" s="9">
        <v>0</v>
      </c>
      <c r="P19" s="9">
        <v>0</v>
      </c>
      <c r="Q19" s="9">
        <v>20627469.859999999</v>
      </c>
      <c r="R19" s="9">
        <v>1000</v>
      </c>
      <c r="S19" s="9">
        <v>1446000</v>
      </c>
      <c r="T19" s="9">
        <v>1446000</v>
      </c>
      <c r="U19" s="9">
        <v>9227</v>
      </c>
      <c r="V19" s="9">
        <v>13342242</v>
      </c>
      <c r="W19" s="9">
        <v>11896242</v>
      </c>
      <c r="X19" s="9">
        <v>7285227.8599999994</v>
      </c>
      <c r="Y19" s="9">
        <v>3345045282</v>
      </c>
      <c r="Z19" s="9">
        <v>2313309</v>
      </c>
      <c r="AA19" s="9">
        <v>5790000</v>
      </c>
      <c r="AB19" s="9">
        <v>8372340000</v>
      </c>
      <c r="AC19" s="9">
        <v>1.7270999999999999E-4</v>
      </c>
      <c r="AD19" s="9">
        <v>5027294718</v>
      </c>
      <c r="AE19" s="9">
        <v>868264.07</v>
      </c>
      <c r="AF19" s="9">
        <v>3289992</v>
      </c>
      <c r="AG19" s="9">
        <v>4757328432</v>
      </c>
      <c r="AH19" s="9">
        <v>2.5006099999999999E-3</v>
      </c>
      <c r="AI19" s="9">
        <v>1412283150</v>
      </c>
      <c r="AJ19" s="9">
        <v>3531569.37</v>
      </c>
      <c r="AK19" s="9">
        <v>1595853</v>
      </c>
      <c r="AL19" s="9">
        <v>2307603438</v>
      </c>
      <c r="AM19" s="9">
        <v>3.1570499999999998E-3</v>
      </c>
      <c r="AN19" s="9">
        <v>-1037441844</v>
      </c>
      <c r="AO19" s="9">
        <v>-3275255.77</v>
      </c>
      <c r="AP19" s="9">
        <v>1124577.67</v>
      </c>
      <c r="AQ19" s="9">
        <v>0</v>
      </c>
      <c r="AR19" s="9">
        <v>1025.6500000000001</v>
      </c>
      <c r="AS19" s="9">
        <v>1125603.3199999998</v>
      </c>
      <c r="AT19" s="9">
        <v>5.4568169999999999E-2</v>
      </c>
      <c r="AU19" s="9">
        <v>53757</v>
      </c>
      <c r="AV19" s="9">
        <v>40807</v>
      </c>
      <c r="AW19" s="9">
        <v>0.759102634</v>
      </c>
      <c r="AX19" s="9">
        <v>0</v>
      </c>
      <c r="AY19" s="9">
        <v>1446</v>
      </c>
      <c r="AZ19" s="9">
        <v>0</v>
      </c>
    </row>
    <row r="20" spans="1:52">
      <c r="A20" s="9">
        <v>3087</v>
      </c>
      <c r="B20" s="9" t="s">
        <v>150</v>
      </c>
      <c r="C20" s="9" t="s">
        <v>88</v>
      </c>
      <c r="D20" s="9">
        <v>2895000</v>
      </c>
      <c r="E20" s="9">
        <v>1644996</v>
      </c>
      <c r="F20" s="9">
        <v>797926</v>
      </c>
      <c r="G20" s="9">
        <v>1000</v>
      </c>
      <c r="H20" s="9">
        <v>9227</v>
      </c>
      <c r="I20" s="9">
        <v>121</v>
      </c>
      <c r="J20" s="9">
        <v>1</v>
      </c>
      <c r="K20" s="9">
        <v>122</v>
      </c>
      <c r="L20" s="9">
        <v>1966965.87</v>
      </c>
      <c r="M20" s="9">
        <v>35183</v>
      </c>
      <c r="N20" s="9">
        <v>2002148.87</v>
      </c>
      <c r="O20" s="9">
        <v>0</v>
      </c>
      <c r="P20" s="9">
        <v>0</v>
      </c>
      <c r="Q20" s="9">
        <v>2002148.87</v>
      </c>
      <c r="R20" s="9">
        <v>1000</v>
      </c>
      <c r="S20" s="9">
        <v>122000</v>
      </c>
      <c r="T20" s="9">
        <v>122000</v>
      </c>
      <c r="U20" s="9">
        <v>9227</v>
      </c>
      <c r="V20" s="9">
        <v>1125694</v>
      </c>
      <c r="W20" s="9">
        <v>1003694</v>
      </c>
      <c r="X20" s="9">
        <v>876454.87000000011</v>
      </c>
      <c r="Y20" s="9">
        <v>437387667</v>
      </c>
      <c r="Z20" s="9">
        <v>3585145</v>
      </c>
      <c r="AA20" s="9">
        <v>2895000</v>
      </c>
      <c r="AB20" s="9">
        <v>353190000</v>
      </c>
      <c r="AC20" s="9">
        <v>3.4541999999999998E-4</v>
      </c>
      <c r="AD20" s="9">
        <v>-84197667</v>
      </c>
      <c r="AE20" s="9">
        <v>0</v>
      </c>
      <c r="AF20" s="9">
        <v>1644996</v>
      </c>
      <c r="AG20" s="9">
        <v>200689512</v>
      </c>
      <c r="AH20" s="9">
        <v>5.0012299999999997E-3</v>
      </c>
      <c r="AI20" s="9">
        <v>-236698155</v>
      </c>
      <c r="AJ20" s="9">
        <v>-1183781.9099999999</v>
      </c>
      <c r="AK20" s="9">
        <v>797926</v>
      </c>
      <c r="AL20" s="9">
        <v>97346972</v>
      </c>
      <c r="AM20" s="9">
        <v>9.0034099999999999E-3</v>
      </c>
      <c r="AN20" s="9">
        <v>-340040695</v>
      </c>
      <c r="AO20" s="9">
        <v>-3061525.79</v>
      </c>
      <c r="AP20" s="9">
        <v>0</v>
      </c>
      <c r="AQ20" s="9">
        <v>0</v>
      </c>
      <c r="AR20" s="9">
        <v>7804.25</v>
      </c>
      <c r="AS20" s="9">
        <v>7804.25</v>
      </c>
      <c r="AT20" s="9">
        <v>3.8979399999999999E-3</v>
      </c>
      <c r="AU20" s="9">
        <v>137</v>
      </c>
      <c r="AV20" s="9">
        <v>104</v>
      </c>
      <c r="AW20" s="9">
        <v>0.759102634</v>
      </c>
      <c r="AX20" s="9">
        <v>0</v>
      </c>
      <c r="AY20" s="9">
        <v>122</v>
      </c>
      <c r="AZ20" s="9">
        <v>0</v>
      </c>
    </row>
    <row r="21" spans="1:52">
      <c r="A21" s="9">
        <v>3094</v>
      </c>
      <c r="B21" s="9" t="s">
        <v>103</v>
      </c>
      <c r="C21" s="9" t="s">
        <v>88</v>
      </c>
      <c r="D21" s="9">
        <v>2895000</v>
      </c>
      <c r="E21" s="9">
        <v>1644996</v>
      </c>
      <c r="F21" s="9">
        <v>797926</v>
      </c>
      <c r="G21" s="9">
        <v>1000</v>
      </c>
      <c r="H21" s="9">
        <v>9227</v>
      </c>
      <c r="I21" s="9">
        <v>100</v>
      </c>
      <c r="J21" s="9">
        <v>2</v>
      </c>
      <c r="K21" s="9">
        <v>102</v>
      </c>
      <c r="L21" s="9">
        <v>1481437.62</v>
      </c>
      <c r="M21" s="9">
        <v>70366</v>
      </c>
      <c r="N21" s="9">
        <v>1551803.62</v>
      </c>
      <c r="O21" s="9">
        <v>0</v>
      </c>
      <c r="P21" s="9">
        <v>0</v>
      </c>
      <c r="Q21" s="9">
        <v>1551803.62</v>
      </c>
      <c r="R21" s="9">
        <v>1000</v>
      </c>
      <c r="S21" s="9">
        <v>102000</v>
      </c>
      <c r="T21" s="9">
        <v>102000</v>
      </c>
      <c r="U21" s="9">
        <v>9227</v>
      </c>
      <c r="V21" s="9">
        <v>941154</v>
      </c>
      <c r="W21" s="9">
        <v>839154</v>
      </c>
      <c r="X21" s="9">
        <v>610649.62000000011</v>
      </c>
      <c r="Y21" s="9">
        <v>696923913</v>
      </c>
      <c r="Z21" s="9">
        <v>6832587</v>
      </c>
      <c r="AA21" s="9">
        <v>2895000</v>
      </c>
      <c r="AB21" s="9">
        <v>295290000</v>
      </c>
      <c r="AC21" s="9">
        <v>3.4541999999999998E-4</v>
      </c>
      <c r="AD21" s="9">
        <v>-401633913</v>
      </c>
      <c r="AE21" s="9">
        <v>0</v>
      </c>
      <c r="AF21" s="9">
        <v>1644996</v>
      </c>
      <c r="AG21" s="9">
        <v>167789592</v>
      </c>
      <c r="AH21" s="9">
        <v>5.0012299999999997E-3</v>
      </c>
      <c r="AI21" s="9">
        <v>-529134321</v>
      </c>
      <c r="AJ21" s="9">
        <v>-2646322.44</v>
      </c>
      <c r="AK21" s="9">
        <v>797926</v>
      </c>
      <c r="AL21" s="9">
        <v>81388452</v>
      </c>
      <c r="AM21" s="9">
        <v>7.5028999999999998E-3</v>
      </c>
      <c r="AN21" s="9">
        <v>-615535461</v>
      </c>
      <c r="AO21" s="9">
        <v>-4618301.01</v>
      </c>
      <c r="AP21" s="9">
        <v>0</v>
      </c>
      <c r="AQ21" s="9">
        <v>0</v>
      </c>
      <c r="AR21" s="9">
        <v>1817.47</v>
      </c>
      <c r="AS21" s="9">
        <v>1817.47</v>
      </c>
      <c r="AT21" s="9">
        <v>1.1712000000000001E-3</v>
      </c>
      <c r="AU21" s="9">
        <v>82</v>
      </c>
      <c r="AV21" s="9">
        <v>62</v>
      </c>
      <c r="AW21" s="9">
        <v>0.759102634</v>
      </c>
      <c r="AX21" s="9">
        <v>0</v>
      </c>
      <c r="AY21" s="9">
        <v>102</v>
      </c>
      <c r="AZ21" s="9">
        <v>0</v>
      </c>
    </row>
    <row r="22" spans="1:52">
      <c r="A22" s="9">
        <v>3941</v>
      </c>
      <c r="B22" s="9" t="s">
        <v>104</v>
      </c>
      <c r="C22" s="9" t="s">
        <v>90</v>
      </c>
      <c r="D22" s="9">
        <v>1930000</v>
      </c>
      <c r="E22" s="9">
        <v>1096664</v>
      </c>
      <c r="F22" s="9">
        <v>531951</v>
      </c>
      <c r="G22" s="9">
        <v>1000</v>
      </c>
      <c r="H22" s="9">
        <v>9227</v>
      </c>
      <c r="I22" s="9">
        <v>1177</v>
      </c>
      <c r="J22" s="9">
        <v>3</v>
      </c>
      <c r="K22" s="9">
        <v>1180</v>
      </c>
      <c r="L22" s="9">
        <v>12402547.439999999</v>
      </c>
      <c r="M22" s="9">
        <v>250016</v>
      </c>
      <c r="N22" s="9">
        <v>12652563.439999999</v>
      </c>
      <c r="O22" s="9">
        <v>0</v>
      </c>
      <c r="P22" s="9">
        <v>0</v>
      </c>
      <c r="Q22" s="9">
        <v>12652563.439999999</v>
      </c>
      <c r="R22" s="9">
        <v>1000</v>
      </c>
      <c r="S22" s="9">
        <v>1180000</v>
      </c>
      <c r="T22" s="9">
        <v>1180000</v>
      </c>
      <c r="U22" s="9">
        <v>9227</v>
      </c>
      <c r="V22" s="9">
        <v>10887860</v>
      </c>
      <c r="W22" s="9">
        <v>9707860</v>
      </c>
      <c r="X22" s="9">
        <v>1764703.4399999995</v>
      </c>
      <c r="Y22" s="9">
        <v>658249603</v>
      </c>
      <c r="Z22" s="9">
        <v>557839</v>
      </c>
      <c r="AA22" s="9">
        <v>1930000</v>
      </c>
      <c r="AB22" s="9">
        <v>2277400000</v>
      </c>
      <c r="AC22" s="9">
        <v>5.1813E-4</v>
      </c>
      <c r="AD22" s="9">
        <v>1619150397</v>
      </c>
      <c r="AE22" s="9">
        <v>838930.4</v>
      </c>
      <c r="AF22" s="9">
        <v>1096664</v>
      </c>
      <c r="AG22" s="9">
        <v>1294063520</v>
      </c>
      <c r="AH22" s="9">
        <v>7.5018400000000001E-3</v>
      </c>
      <c r="AI22" s="9">
        <v>635813917</v>
      </c>
      <c r="AJ22" s="9">
        <v>4769774.28</v>
      </c>
      <c r="AK22" s="9">
        <v>531951</v>
      </c>
      <c r="AL22" s="9">
        <v>627702180</v>
      </c>
      <c r="AM22" s="9">
        <v>2.8113700000000001E-3</v>
      </c>
      <c r="AN22" s="9">
        <v>-30547423</v>
      </c>
      <c r="AO22" s="9">
        <v>-85880.11</v>
      </c>
      <c r="AP22" s="9">
        <v>5522824.5700000003</v>
      </c>
      <c r="AQ22" s="9">
        <v>658</v>
      </c>
      <c r="AR22" s="9">
        <v>0</v>
      </c>
      <c r="AS22" s="9">
        <v>5523482.5700000003</v>
      </c>
      <c r="AT22" s="9">
        <v>0.43655047000000002</v>
      </c>
      <c r="AU22" s="9">
        <v>109145</v>
      </c>
      <c r="AV22" s="9">
        <v>82852</v>
      </c>
      <c r="AW22" s="9">
        <v>0.759102634</v>
      </c>
      <c r="AX22" s="9">
        <v>12402547</v>
      </c>
      <c r="AY22" s="9">
        <v>1190</v>
      </c>
      <c r="AZ22" s="9">
        <v>10</v>
      </c>
    </row>
    <row r="23" spans="1:52">
      <c r="A23" s="9">
        <v>4613</v>
      </c>
      <c r="B23" s="9" t="s">
        <v>105</v>
      </c>
      <c r="C23" s="9" t="s">
        <v>86</v>
      </c>
      <c r="D23" s="9">
        <v>1930000</v>
      </c>
      <c r="E23" s="9">
        <v>1096664</v>
      </c>
      <c r="F23" s="9">
        <v>531951</v>
      </c>
      <c r="G23" s="9">
        <v>1000</v>
      </c>
      <c r="H23" s="9">
        <v>9227</v>
      </c>
      <c r="I23" s="9">
        <v>3786</v>
      </c>
      <c r="J23" s="9">
        <v>9</v>
      </c>
      <c r="K23" s="9">
        <v>3795</v>
      </c>
      <c r="L23" s="9">
        <v>36810085.189999998</v>
      </c>
      <c r="M23" s="9">
        <v>161233</v>
      </c>
      <c r="N23" s="9">
        <v>36971318.189999998</v>
      </c>
      <c r="O23" s="9">
        <v>0</v>
      </c>
      <c r="P23" s="9">
        <v>0</v>
      </c>
      <c r="Q23" s="9">
        <v>36971318.189999998</v>
      </c>
      <c r="R23" s="9">
        <v>1000</v>
      </c>
      <c r="S23" s="9">
        <v>3795000</v>
      </c>
      <c r="T23" s="9">
        <v>3795000</v>
      </c>
      <c r="U23" s="9">
        <v>9227</v>
      </c>
      <c r="V23" s="9">
        <v>35016465</v>
      </c>
      <c r="W23" s="9">
        <v>31221465</v>
      </c>
      <c r="X23" s="9">
        <v>1954853.1899999976</v>
      </c>
      <c r="Y23" s="9">
        <v>1524378287</v>
      </c>
      <c r="Z23" s="9">
        <v>401681</v>
      </c>
      <c r="AA23" s="9">
        <v>1930000</v>
      </c>
      <c r="AB23" s="9">
        <v>7324350000</v>
      </c>
      <c r="AC23" s="9">
        <v>5.1813E-4</v>
      </c>
      <c r="AD23" s="9">
        <v>5799971713</v>
      </c>
      <c r="AE23" s="9">
        <v>3005139.34</v>
      </c>
      <c r="AF23" s="9">
        <v>1096664</v>
      </c>
      <c r="AG23" s="9">
        <v>4161839880</v>
      </c>
      <c r="AH23" s="9">
        <v>7.5018400000000001E-3</v>
      </c>
      <c r="AI23" s="9">
        <v>2637461593</v>
      </c>
      <c r="AJ23" s="9">
        <v>19785814.879999999</v>
      </c>
      <c r="AK23" s="9">
        <v>531951</v>
      </c>
      <c r="AL23" s="9">
        <v>2018754045</v>
      </c>
      <c r="AM23" s="9">
        <v>9.6834999999999998E-4</v>
      </c>
      <c r="AN23" s="9">
        <v>494375758</v>
      </c>
      <c r="AO23" s="9">
        <v>478728.77</v>
      </c>
      <c r="AP23" s="9">
        <v>23269682.989999998</v>
      </c>
      <c r="AQ23" s="9">
        <v>1513</v>
      </c>
      <c r="AR23" s="9">
        <v>0</v>
      </c>
      <c r="AS23" s="9">
        <v>23271195.989999998</v>
      </c>
      <c r="AT23" s="9">
        <v>0.62943917000000005</v>
      </c>
      <c r="AU23" s="9">
        <v>101486</v>
      </c>
      <c r="AV23" s="9">
        <v>77038</v>
      </c>
      <c r="AW23" s="9">
        <v>0.759102634</v>
      </c>
      <c r="AX23" s="9">
        <v>0</v>
      </c>
      <c r="AY23" s="9">
        <v>3795</v>
      </c>
      <c r="AZ23" s="9">
        <v>0</v>
      </c>
    </row>
    <row r="24" spans="1:52">
      <c r="A24" s="9">
        <v>4760</v>
      </c>
      <c r="B24" s="9" t="s">
        <v>106</v>
      </c>
      <c r="C24" s="9" t="s">
        <v>90</v>
      </c>
      <c r="D24" s="9">
        <v>1930000</v>
      </c>
      <c r="E24" s="9">
        <v>1096664</v>
      </c>
      <c r="F24" s="9">
        <v>531951</v>
      </c>
      <c r="G24" s="9">
        <v>1000</v>
      </c>
      <c r="H24" s="9">
        <v>9227</v>
      </c>
      <c r="I24" s="9">
        <v>675</v>
      </c>
      <c r="J24" s="9">
        <v>3</v>
      </c>
      <c r="K24" s="9">
        <v>678</v>
      </c>
      <c r="L24" s="9">
        <v>7593410.1400000006</v>
      </c>
      <c r="M24" s="9">
        <v>57696</v>
      </c>
      <c r="N24" s="9">
        <v>7651106.1400000006</v>
      </c>
      <c r="O24" s="9">
        <v>0</v>
      </c>
      <c r="P24" s="9">
        <v>0</v>
      </c>
      <c r="Q24" s="9">
        <v>7651106.1400000006</v>
      </c>
      <c r="R24" s="9">
        <v>1000</v>
      </c>
      <c r="S24" s="9">
        <v>678000</v>
      </c>
      <c r="T24" s="9">
        <v>678000</v>
      </c>
      <c r="U24" s="9">
        <v>9227</v>
      </c>
      <c r="V24" s="9">
        <v>6255906</v>
      </c>
      <c r="W24" s="9">
        <v>5577906</v>
      </c>
      <c r="X24" s="9">
        <v>1395200.1400000006</v>
      </c>
      <c r="Y24" s="9">
        <v>310474846</v>
      </c>
      <c r="Z24" s="9">
        <v>457928</v>
      </c>
      <c r="AA24" s="9">
        <v>1930000</v>
      </c>
      <c r="AB24" s="9">
        <v>1308540000</v>
      </c>
      <c r="AC24" s="9">
        <v>5.1813E-4</v>
      </c>
      <c r="AD24" s="9">
        <v>998065154</v>
      </c>
      <c r="AE24" s="9">
        <v>517127.5</v>
      </c>
      <c r="AF24" s="9">
        <v>1096664</v>
      </c>
      <c r="AG24" s="9">
        <v>743538192</v>
      </c>
      <c r="AH24" s="9">
        <v>7.5018400000000001E-3</v>
      </c>
      <c r="AI24" s="9">
        <v>433063346</v>
      </c>
      <c r="AJ24" s="9">
        <v>3248771.93</v>
      </c>
      <c r="AK24" s="9">
        <v>531951</v>
      </c>
      <c r="AL24" s="9">
        <v>360662778</v>
      </c>
      <c r="AM24" s="9">
        <v>3.86843E-3</v>
      </c>
      <c r="AN24" s="9">
        <v>50187932</v>
      </c>
      <c r="AO24" s="9">
        <v>194148.5</v>
      </c>
      <c r="AP24" s="9">
        <v>3960047.93</v>
      </c>
      <c r="AQ24" s="9">
        <v>326</v>
      </c>
      <c r="AR24" s="9">
        <v>0</v>
      </c>
      <c r="AS24" s="9">
        <v>3960373.93</v>
      </c>
      <c r="AT24" s="9">
        <v>0.51762109000000001</v>
      </c>
      <c r="AU24" s="9">
        <v>29865</v>
      </c>
      <c r="AV24" s="9">
        <v>22671</v>
      </c>
      <c r="AW24" s="9">
        <v>0.759102634</v>
      </c>
      <c r="AX24" s="9">
        <v>0</v>
      </c>
      <c r="AY24" s="9">
        <v>678</v>
      </c>
      <c r="AZ24" s="9">
        <v>0</v>
      </c>
    </row>
    <row r="25" spans="1:52">
      <c r="A25" s="9">
        <v>5258</v>
      </c>
      <c r="B25" s="9" t="s">
        <v>107</v>
      </c>
      <c r="C25" s="9" t="s">
        <v>88</v>
      </c>
      <c r="D25" s="9">
        <v>2895000</v>
      </c>
      <c r="E25" s="9">
        <v>1644996</v>
      </c>
      <c r="F25" s="9">
        <v>797926</v>
      </c>
      <c r="G25" s="9">
        <v>1000</v>
      </c>
      <c r="H25" s="9">
        <v>9227</v>
      </c>
      <c r="I25" s="9">
        <v>292</v>
      </c>
      <c r="J25" s="9">
        <v>2</v>
      </c>
      <c r="K25" s="9">
        <v>294</v>
      </c>
      <c r="L25" s="9">
        <v>3315049.9</v>
      </c>
      <c r="M25" s="9">
        <v>70366</v>
      </c>
      <c r="N25" s="9">
        <v>3385415.9</v>
      </c>
      <c r="O25" s="9">
        <v>0</v>
      </c>
      <c r="P25" s="9">
        <v>0</v>
      </c>
      <c r="Q25" s="9">
        <v>3385415.9</v>
      </c>
      <c r="R25" s="9">
        <v>1000</v>
      </c>
      <c r="S25" s="9">
        <v>294000</v>
      </c>
      <c r="T25" s="9">
        <v>294000</v>
      </c>
      <c r="U25" s="9">
        <v>9227</v>
      </c>
      <c r="V25" s="9">
        <v>2712738</v>
      </c>
      <c r="W25" s="9">
        <v>2418738</v>
      </c>
      <c r="X25" s="9">
        <v>672677.89999999991</v>
      </c>
      <c r="Y25" s="9">
        <v>110849920</v>
      </c>
      <c r="Z25" s="9">
        <v>377041</v>
      </c>
      <c r="AA25" s="9">
        <v>2895000</v>
      </c>
      <c r="AB25" s="9">
        <v>851130000</v>
      </c>
      <c r="AC25" s="9">
        <v>3.4541999999999998E-4</v>
      </c>
      <c r="AD25" s="9">
        <v>740280080</v>
      </c>
      <c r="AE25" s="9">
        <v>255707.55</v>
      </c>
      <c r="AF25" s="9">
        <v>1644996</v>
      </c>
      <c r="AG25" s="9">
        <v>483628824</v>
      </c>
      <c r="AH25" s="9">
        <v>5.0012299999999997E-3</v>
      </c>
      <c r="AI25" s="9">
        <v>372778904</v>
      </c>
      <c r="AJ25" s="9">
        <v>1864353.04</v>
      </c>
      <c r="AK25" s="9">
        <v>797926</v>
      </c>
      <c r="AL25" s="9">
        <v>234590244</v>
      </c>
      <c r="AM25" s="9">
        <v>2.8674600000000001E-3</v>
      </c>
      <c r="AN25" s="9">
        <v>123740324</v>
      </c>
      <c r="AO25" s="9">
        <v>354820.43</v>
      </c>
      <c r="AP25" s="9">
        <v>2474881.02</v>
      </c>
      <c r="AQ25" s="9">
        <v>77</v>
      </c>
      <c r="AR25" s="9">
        <v>0</v>
      </c>
      <c r="AS25" s="9">
        <v>2474958.02</v>
      </c>
      <c r="AT25" s="9">
        <v>0.73106468999999996</v>
      </c>
      <c r="AU25" s="9">
        <v>51442</v>
      </c>
      <c r="AV25" s="9">
        <v>39050</v>
      </c>
      <c r="AW25" s="9">
        <v>0.759102634</v>
      </c>
      <c r="AX25" s="9">
        <v>0</v>
      </c>
      <c r="AY25" s="9">
        <v>294</v>
      </c>
      <c r="AZ25" s="9">
        <v>0</v>
      </c>
    </row>
    <row r="26" spans="1:52">
      <c r="A26" s="9">
        <v>5457</v>
      </c>
      <c r="B26" s="9" t="s">
        <v>154</v>
      </c>
      <c r="C26" s="9" t="s">
        <v>90</v>
      </c>
      <c r="D26" s="9">
        <v>1930000</v>
      </c>
      <c r="E26" s="9">
        <v>1096664</v>
      </c>
      <c r="F26" s="9">
        <v>531951</v>
      </c>
      <c r="G26" s="9">
        <v>1000</v>
      </c>
      <c r="H26" s="9">
        <v>9227</v>
      </c>
      <c r="I26" s="9">
        <v>1154</v>
      </c>
      <c r="J26" s="9">
        <v>1</v>
      </c>
      <c r="K26" s="9">
        <v>1155</v>
      </c>
      <c r="L26" s="9">
        <v>11082143.540000001</v>
      </c>
      <c r="M26" s="9">
        <v>19232</v>
      </c>
      <c r="N26" s="9">
        <v>11101375.540000001</v>
      </c>
      <c r="O26" s="9">
        <v>0</v>
      </c>
      <c r="P26" s="9">
        <v>0</v>
      </c>
      <c r="Q26" s="9">
        <v>11101375.540000001</v>
      </c>
      <c r="R26" s="9">
        <v>1000</v>
      </c>
      <c r="S26" s="9">
        <v>1155000</v>
      </c>
      <c r="T26" s="9">
        <v>1155000</v>
      </c>
      <c r="U26" s="9">
        <v>9227</v>
      </c>
      <c r="V26" s="9">
        <v>10657185</v>
      </c>
      <c r="W26" s="9">
        <v>9502185</v>
      </c>
      <c r="X26" s="9">
        <v>444190.54000000097</v>
      </c>
      <c r="Y26" s="9">
        <v>1040902013</v>
      </c>
      <c r="Z26" s="9">
        <v>901214</v>
      </c>
      <c r="AA26" s="9">
        <v>1930000</v>
      </c>
      <c r="AB26" s="9">
        <v>2229150000</v>
      </c>
      <c r="AC26" s="9">
        <v>5.1813E-4</v>
      </c>
      <c r="AD26" s="9">
        <v>1188247987</v>
      </c>
      <c r="AE26" s="9">
        <v>615666.93000000005</v>
      </c>
      <c r="AF26" s="9">
        <v>1096664</v>
      </c>
      <c r="AG26" s="9">
        <v>1266646920</v>
      </c>
      <c r="AH26" s="9">
        <v>7.5018400000000001E-3</v>
      </c>
      <c r="AI26" s="9">
        <v>225744907</v>
      </c>
      <c r="AJ26" s="9">
        <v>1693502.17</v>
      </c>
      <c r="AK26" s="9">
        <v>531951</v>
      </c>
      <c r="AL26" s="9">
        <v>614403405</v>
      </c>
      <c r="AM26" s="9">
        <v>7.2296000000000003E-4</v>
      </c>
      <c r="AN26" s="9">
        <v>-426498608</v>
      </c>
      <c r="AO26" s="9">
        <v>-308341.43</v>
      </c>
      <c r="AP26" s="9">
        <v>2000827.67</v>
      </c>
      <c r="AQ26" s="9">
        <v>0</v>
      </c>
      <c r="AR26" s="9">
        <v>0</v>
      </c>
      <c r="AS26" s="9">
        <v>2000827.67</v>
      </c>
      <c r="AT26" s="9">
        <v>0.18023241000000001</v>
      </c>
      <c r="AU26" s="9">
        <v>3466</v>
      </c>
      <c r="AV26" s="9">
        <v>2631</v>
      </c>
      <c r="AW26" s="9">
        <v>0.759102634</v>
      </c>
      <c r="AX26" s="9">
        <v>0</v>
      </c>
      <c r="AY26" s="9">
        <v>1155</v>
      </c>
      <c r="AZ26" s="9">
        <v>0</v>
      </c>
    </row>
    <row r="27" spans="1:52">
      <c r="A27" s="9">
        <v>5614</v>
      </c>
      <c r="B27" s="9" t="s">
        <v>108</v>
      </c>
      <c r="C27" s="9" t="s">
        <v>90</v>
      </c>
      <c r="D27" s="9">
        <v>1930000</v>
      </c>
      <c r="E27" s="9">
        <v>1096664</v>
      </c>
      <c r="F27" s="9">
        <v>531951</v>
      </c>
      <c r="G27" s="9">
        <v>1000</v>
      </c>
      <c r="H27" s="9">
        <v>9227</v>
      </c>
      <c r="I27" s="9">
        <v>239</v>
      </c>
      <c r="J27" s="9">
        <v>4</v>
      </c>
      <c r="K27" s="9">
        <v>243</v>
      </c>
      <c r="L27" s="9">
        <v>2731436.07</v>
      </c>
      <c r="M27" s="9">
        <v>76928</v>
      </c>
      <c r="N27" s="9">
        <v>2808364.07</v>
      </c>
      <c r="O27" s="9">
        <v>0</v>
      </c>
      <c r="P27" s="9">
        <v>0</v>
      </c>
      <c r="Q27" s="9">
        <v>2808364.07</v>
      </c>
      <c r="R27" s="9">
        <v>1000</v>
      </c>
      <c r="S27" s="9">
        <v>243000</v>
      </c>
      <c r="T27" s="9">
        <v>243000</v>
      </c>
      <c r="U27" s="9">
        <v>9227</v>
      </c>
      <c r="V27" s="9">
        <v>2242161</v>
      </c>
      <c r="W27" s="9">
        <v>1999161</v>
      </c>
      <c r="X27" s="9">
        <v>566203.06999999983</v>
      </c>
      <c r="Y27" s="9">
        <v>191351550</v>
      </c>
      <c r="Z27" s="9">
        <v>787455</v>
      </c>
      <c r="AA27" s="9">
        <v>1930000</v>
      </c>
      <c r="AB27" s="9">
        <v>468990000</v>
      </c>
      <c r="AC27" s="9">
        <v>5.1813E-4</v>
      </c>
      <c r="AD27" s="9">
        <v>277638450</v>
      </c>
      <c r="AE27" s="9">
        <v>143852.81</v>
      </c>
      <c r="AF27" s="9">
        <v>1096664</v>
      </c>
      <c r="AG27" s="9">
        <v>266489352</v>
      </c>
      <c r="AH27" s="9">
        <v>7.5018400000000001E-3</v>
      </c>
      <c r="AI27" s="9">
        <v>75137802</v>
      </c>
      <c r="AJ27" s="9">
        <v>563671.77</v>
      </c>
      <c r="AK27" s="9">
        <v>531951</v>
      </c>
      <c r="AL27" s="9">
        <v>129264093</v>
      </c>
      <c r="AM27" s="9">
        <v>4.3801999999999999E-3</v>
      </c>
      <c r="AN27" s="9">
        <v>-62087457</v>
      </c>
      <c r="AO27" s="9">
        <v>-271955.48</v>
      </c>
      <c r="AP27" s="9">
        <v>435569.1</v>
      </c>
      <c r="AQ27" s="9">
        <v>198</v>
      </c>
      <c r="AR27" s="9">
        <v>0</v>
      </c>
      <c r="AS27" s="9">
        <v>435767.1</v>
      </c>
      <c r="AT27" s="9">
        <v>0.15516759999999999</v>
      </c>
      <c r="AU27" s="9">
        <v>11937</v>
      </c>
      <c r="AV27" s="9">
        <v>9061</v>
      </c>
      <c r="AW27" s="9">
        <v>0.759102634</v>
      </c>
      <c r="AX27" s="9">
        <v>0</v>
      </c>
      <c r="AY27" s="9">
        <v>243</v>
      </c>
      <c r="AZ27" s="9">
        <v>0</v>
      </c>
    </row>
    <row r="28" spans="1:52">
      <c r="A28" s="9">
        <v>6022</v>
      </c>
      <c r="B28" s="9" t="s">
        <v>109</v>
      </c>
      <c r="C28" s="9" t="s">
        <v>88</v>
      </c>
      <c r="D28" s="9">
        <v>2895000</v>
      </c>
      <c r="E28" s="9">
        <v>1644996</v>
      </c>
      <c r="F28" s="9">
        <v>797926</v>
      </c>
      <c r="G28" s="9">
        <v>1000</v>
      </c>
      <c r="H28" s="9">
        <v>9227</v>
      </c>
      <c r="I28" s="9">
        <v>537</v>
      </c>
      <c r="J28" s="9">
        <v>4</v>
      </c>
      <c r="K28" s="9">
        <v>541</v>
      </c>
      <c r="L28" s="9">
        <v>4859008.72</v>
      </c>
      <c r="M28" s="9">
        <v>281465</v>
      </c>
      <c r="N28" s="9">
        <v>5140473.72</v>
      </c>
      <c r="O28" s="9">
        <v>0</v>
      </c>
      <c r="P28" s="9">
        <v>0</v>
      </c>
      <c r="Q28" s="9">
        <v>5140473.72</v>
      </c>
      <c r="R28" s="9">
        <v>1000</v>
      </c>
      <c r="S28" s="9">
        <v>541000</v>
      </c>
      <c r="T28" s="9">
        <v>541000</v>
      </c>
      <c r="U28" s="9">
        <v>9227</v>
      </c>
      <c r="V28" s="9">
        <v>4991807</v>
      </c>
      <c r="W28" s="9">
        <v>4450807</v>
      </c>
      <c r="X28" s="9">
        <v>148666.71999999974</v>
      </c>
      <c r="Y28" s="9">
        <v>348248939</v>
      </c>
      <c r="Z28" s="9">
        <v>643713</v>
      </c>
      <c r="AA28" s="9">
        <v>2895000</v>
      </c>
      <c r="AB28" s="9">
        <v>1566195000</v>
      </c>
      <c r="AC28" s="9">
        <v>3.4541999999999998E-4</v>
      </c>
      <c r="AD28" s="9">
        <v>1217946061</v>
      </c>
      <c r="AE28" s="9">
        <v>420702.93</v>
      </c>
      <c r="AF28" s="9">
        <v>1644996</v>
      </c>
      <c r="AG28" s="9">
        <v>889942836</v>
      </c>
      <c r="AH28" s="9">
        <v>5.0012299999999997E-3</v>
      </c>
      <c r="AI28" s="9">
        <v>541693897</v>
      </c>
      <c r="AJ28" s="9">
        <v>2709135.77</v>
      </c>
      <c r="AK28" s="9">
        <v>797926</v>
      </c>
      <c r="AL28" s="9">
        <v>431677966</v>
      </c>
      <c r="AM28" s="9">
        <v>3.4438999999999997E-4</v>
      </c>
      <c r="AN28" s="9">
        <v>83429027</v>
      </c>
      <c r="AO28" s="9">
        <v>28732.12</v>
      </c>
      <c r="AP28" s="9">
        <v>3158570.82</v>
      </c>
      <c r="AQ28" s="9">
        <v>1295</v>
      </c>
      <c r="AR28" s="9">
        <v>0</v>
      </c>
      <c r="AS28" s="9">
        <v>3159865.82</v>
      </c>
      <c r="AT28" s="9">
        <v>0.61470323000000004</v>
      </c>
      <c r="AU28" s="9">
        <v>173017</v>
      </c>
      <c r="AV28" s="9">
        <v>131338</v>
      </c>
      <c r="AW28" s="9">
        <v>0.759102634</v>
      </c>
      <c r="AX28" s="9">
        <v>4859009</v>
      </c>
      <c r="AY28" s="9">
        <v>545</v>
      </c>
      <c r="AZ28" s="9">
        <v>4</v>
      </c>
    </row>
    <row r="29" spans="1:52">
      <c r="A29" s="9">
        <v>6328</v>
      </c>
      <c r="B29" s="9" t="s">
        <v>110</v>
      </c>
      <c r="C29" s="9" t="s">
        <v>86</v>
      </c>
      <c r="D29" s="9">
        <v>1930000</v>
      </c>
      <c r="E29" s="9">
        <v>1096664</v>
      </c>
      <c r="F29" s="9">
        <v>531951</v>
      </c>
      <c r="G29" s="9">
        <v>1000</v>
      </c>
      <c r="H29" s="9">
        <v>9227</v>
      </c>
      <c r="I29" s="9">
        <v>3176</v>
      </c>
      <c r="J29" s="9">
        <v>46</v>
      </c>
      <c r="K29" s="9">
        <v>3222</v>
      </c>
      <c r="L29" s="9">
        <v>33052808.23</v>
      </c>
      <c r="M29" s="9">
        <v>1021142</v>
      </c>
      <c r="N29" s="9">
        <v>34073950.230000004</v>
      </c>
      <c r="O29" s="9">
        <v>0</v>
      </c>
      <c r="P29" s="9">
        <v>14825</v>
      </c>
      <c r="Q29" s="9">
        <v>34059125.230000004</v>
      </c>
      <c r="R29" s="9">
        <v>1000</v>
      </c>
      <c r="S29" s="9">
        <v>3222000</v>
      </c>
      <c r="T29" s="9">
        <v>3222000</v>
      </c>
      <c r="U29" s="9">
        <v>9227</v>
      </c>
      <c r="V29" s="9">
        <v>29729394</v>
      </c>
      <c r="W29" s="9">
        <v>26507394</v>
      </c>
      <c r="X29" s="9">
        <v>4329731.2300000042</v>
      </c>
      <c r="Y29" s="9">
        <v>1717043340</v>
      </c>
      <c r="Z29" s="9">
        <v>532912</v>
      </c>
      <c r="AA29" s="9">
        <v>1930000</v>
      </c>
      <c r="AB29" s="9">
        <v>6218460000</v>
      </c>
      <c r="AC29" s="9">
        <v>5.1813E-4</v>
      </c>
      <c r="AD29" s="9">
        <v>4501416660</v>
      </c>
      <c r="AE29" s="9">
        <v>2332319.0099999998</v>
      </c>
      <c r="AF29" s="9">
        <v>1096664</v>
      </c>
      <c r="AG29" s="9">
        <v>3533451408</v>
      </c>
      <c r="AH29" s="9">
        <v>7.5018400000000001E-3</v>
      </c>
      <c r="AI29" s="9">
        <v>1816408068</v>
      </c>
      <c r="AJ29" s="9">
        <v>13626402.699999999</v>
      </c>
      <c r="AK29" s="9">
        <v>531951</v>
      </c>
      <c r="AL29" s="9">
        <v>1713946122</v>
      </c>
      <c r="AM29" s="9">
        <v>2.5261799999999998E-3</v>
      </c>
      <c r="AN29" s="9">
        <v>-3097218</v>
      </c>
      <c r="AO29" s="9">
        <v>-7824.13</v>
      </c>
      <c r="AP29" s="9">
        <v>15950897.58</v>
      </c>
      <c r="AQ29" s="9">
        <v>25714</v>
      </c>
      <c r="AR29" s="9">
        <v>0</v>
      </c>
      <c r="AS29" s="9">
        <v>15976611.58</v>
      </c>
      <c r="AT29" s="9">
        <v>0.46908461000000001</v>
      </c>
      <c r="AU29" s="9">
        <v>479002</v>
      </c>
      <c r="AV29" s="9">
        <v>363612</v>
      </c>
      <c r="AW29" s="9">
        <v>0.759102634</v>
      </c>
      <c r="AX29" s="9">
        <v>33037983</v>
      </c>
      <c r="AY29" s="9">
        <v>3233</v>
      </c>
      <c r="AZ29" s="9">
        <v>11</v>
      </c>
    </row>
    <row r="30" spans="1:52">
      <c r="A30" s="9">
        <v>6461</v>
      </c>
      <c r="B30" s="9" t="s">
        <v>111</v>
      </c>
      <c r="C30" s="9" t="s">
        <v>88</v>
      </c>
      <c r="D30" s="9">
        <v>1930000</v>
      </c>
      <c r="E30" s="9">
        <v>1096664</v>
      </c>
      <c r="F30" s="9">
        <v>531951</v>
      </c>
      <c r="G30" s="9">
        <v>1000</v>
      </c>
      <c r="H30" s="9">
        <v>9227</v>
      </c>
      <c r="I30" s="9">
        <v>1937</v>
      </c>
      <c r="J30" s="9">
        <v>23</v>
      </c>
      <c r="K30" s="9">
        <v>1960</v>
      </c>
      <c r="L30" s="9">
        <v>21344153.16</v>
      </c>
      <c r="M30" s="9">
        <v>1090678</v>
      </c>
      <c r="N30" s="9">
        <v>22434831.16</v>
      </c>
      <c r="O30" s="9">
        <v>0</v>
      </c>
      <c r="P30" s="9">
        <v>0</v>
      </c>
      <c r="Q30" s="9">
        <v>22434831.16</v>
      </c>
      <c r="R30" s="9">
        <v>1000</v>
      </c>
      <c r="S30" s="9">
        <v>1960000</v>
      </c>
      <c r="T30" s="9">
        <v>1960000</v>
      </c>
      <c r="U30" s="9">
        <v>9227</v>
      </c>
      <c r="V30" s="9">
        <v>18084920</v>
      </c>
      <c r="W30" s="9">
        <v>16124920</v>
      </c>
      <c r="X30" s="9">
        <v>4349911.16</v>
      </c>
      <c r="Y30" s="9">
        <v>1326499426</v>
      </c>
      <c r="Z30" s="9">
        <v>676785</v>
      </c>
      <c r="AA30" s="9">
        <v>1930000</v>
      </c>
      <c r="AB30" s="9">
        <v>3782800000</v>
      </c>
      <c r="AC30" s="9">
        <v>5.1813E-4</v>
      </c>
      <c r="AD30" s="9">
        <v>2456300574</v>
      </c>
      <c r="AE30" s="9">
        <v>1272683.02</v>
      </c>
      <c r="AF30" s="9">
        <v>1096664</v>
      </c>
      <c r="AG30" s="9">
        <v>2149461440</v>
      </c>
      <c r="AH30" s="9">
        <v>7.5018400000000001E-3</v>
      </c>
      <c r="AI30" s="9">
        <v>822962014</v>
      </c>
      <c r="AJ30" s="9">
        <v>6173729.3600000003</v>
      </c>
      <c r="AK30" s="9">
        <v>531951</v>
      </c>
      <c r="AL30" s="9">
        <v>1042623960</v>
      </c>
      <c r="AM30" s="9">
        <v>4.1720799999999999E-3</v>
      </c>
      <c r="AN30" s="9">
        <v>-283875466</v>
      </c>
      <c r="AO30" s="9">
        <v>-1184351.1499999999</v>
      </c>
      <c r="AP30" s="9">
        <v>6262061.2300000004</v>
      </c>
      <c r="AQ30" s="9">
        <v>1351</v>
      </c>
      <c r="AR30" s="9">
        <v>0</v>
      </c>
      <c r="AS30" s="9">
        <v>6263412.2300000004</v>
      </c>
      <c r="AT30" s="9">
        <v>0.2791825</v>
      </c>
      <c r="AU30" s="9">
        <v>304498</v>
      </c>
      <c r="AV30" s="9">
        <v>231145</v>
      </c>
      <c r="AW30" s="9">
        <v>0.759102634</v>
      </c>
      <c r="AX30" s="9">
        <v>21344153</v>
      </c>
      <c r="AY30" s="9">
        <v>1968</v>
      </c>
      <c r="AZ30" s="9">
        <v>8</v>
      </c>
    </row>
    <row r="31" spans="1:52">
      <c r="A31" s="9">
        <v>6482</v>
      </c>
      <c r="B31" s="9" t="s">
        <v>112</v>
      </c>
      <c r="C31" s="9" t="s">
        <v>88</v>
      </c>
      <c r="D31" s="9">
        <v>1930000</v>
      </c>
      <c r="E31" s="9">
        <v>1096664</v>
      </c>
      <c r="F31" s="9">
        <v>531951</v>
      </c>
      <c r="G31" s="9">
        <v>1000</v>
      </c>
      <c r="H31" s="9">
        <v>9227</v>
      </c>
      <c r="I31" s="9">
        <v>536</v>
      </c>
      <c r="J31" s="9">
        <v>8</v>
      </c>
      <c r="K31" s="9">
        <v>544</v>
      </c>
      <c r="L31" s="9">
        <v>6602898.2400000002</v>
      </c>
      <c r="M31" s="9">
        <v>527747</v>
      </c>
      <c r="N31" s="9">
        <v>7130645.2400000002</v>
      </c>
      <c r="O31" s="9">
        <v>0</v>
      </c>
      <c r="P31" s="9">
        <v>0</v>
      </c>
      <c r="Q31" s="9">
        <v>7130645.2400000002</v>
      </c>
      <c r="R31" s="9">
        <v>1000</v>
      </c>
      <c r="S31" s="9">
        <v>544000</v>
      </c>
      <c r="T31" s="9">
        <v>544000</v>
      </c>
      <c r="U31" s="9">
        <v>9227</v>
      </c>
      <c r="V31" s="9">
        <v>5019488</v>
      </c>
      <c r="W31" s="9">
        <v>4475488</v>
      </c>
      <c r="X31" s="9">
        <v>2111157.2400000002</v>
      </c>
      <c r="Y31" s="9">
        <v>982630554</v>
      </c>
      <c r="Z31" s="9">
        <v>1806306</v>
      </c>
      <c r="AA31" s="9">
        <v>1930000</v>
      </c>
      <c r="AB31" s="9">
        <v>1049920000</v>
      </c>
      <c r="AC31" s="9">
        <v>5.1813E-4</v>
      </c>
      <c r="AD31" s="9">
        <v>67289446</v>
      </c>
      <c r="AE31" s="9">
        <v>34864.68</v>
      </c>
      <c r="AF31" s="9">
        <v>1096664</v>
      </c>
      <c r="AG31" s="9">
        <v>596585216</v>
      </c>
      <c r="AH31" s="9">
        <v>7.5018400000000001E-3</v>
      </c>
      <c r="AI31" s="9">
        <v>-386045338</v>
      </c>
      <c r="AJ31" s="9">
        <v>-2896050.36</v>
      </c>
      <c r="AK31" s="9">
        <v>531951</v>
      </c>
      <c r="AL31" s="9">
        <v>289381344</v>
      </c>
      <c r="AM31" s="9">
        <v>7.2954200000000004E-3</v>
      </c>
      <c r="AN31" s="9">
        <v>-693249210</v>
      </c>
      <c r="AO31" s="9">
        <v>-5057544.1500000004</v>
      </c>
      <c r="AP31" s="9">
        <v>34864.68</v>
      </c>
      <c r="AQ31" s="9">
        <v>0</v>
      </c>
      <c r="AR31" s="9">
        <v>0</v>
      </c>
      <c r="AS31" s="9">
        <v>34864.68</v>
      </c>
      <c r="AT31" s="9">
        <v>4.8894100000000003E-3</v>
      </c>
      <c r="AU31" s="9">
        <v>2580</v>
      </c>
      <c r="AV31" s="9">
        <v>1958</v>
      </c>
      <c r="AW31" s="9">
        <v>0.759102634</v>
      </c>
      <c r="AX31" s="9">
        <v>6602898</v>
      </c>
      <c r="AY31" s="9">
        <v>551</v>
      </c>
      <c r="AZ31" s="9">
        <v>7</v>
      </c>
    </row>
    <row r="32" spans="1:52">
      <c r="A32" s="9">
        <v>6734</v>
      </c>
      <c r="B32" s="9" t="s">
        <v>113</v>
      </c>
      <c r="C32" s="9" t="s">
        <v>86</v>
      </c>
      <c r="D32" s="9">
        <v>1930000</v>
      </c>
      <c r="E32" s="9">
        <v>1096664</v>
      </c>
      <c r="F32" s="9">
        <v>531951</v>
      </c>
      <c r="G32" s="9">
        <v>1000</v>
      </c>
      <c r="H32" s="9">
        <v>9227</v>
      </c>
      <c r="I32" s="9">
        <v>1328</v>
      </c>
      <c r="J32" s="9">
        <v>11</v>
      </c>
      <c r="K32" s="9">
        <v>1339</v>
      </c>
      <c r="L32" s="9">
        <v>12678226.1</v>
      </c>
      <c r="M32" s="9">
        <v>358295</v>
      </c>
      <c r="N32" s="9">
        <v>13036521.1</v>
      </c>
      <c r="O32" s="9">
        <v>0</v>
      </c>
      <c r="P32" s="9">
        <v>0</v>
      </c>
      <c r="Q32" s="9">
        <v>13036521.1</v>
      </c>
      <c r="R32" s="9">
        <v>1000</v>
      </c>
      <c r="S32" s="9">
        <v>1339000</v>
      </c>
      <c r="T32" s="9">
        <v>1339000</v>
      </c>
      <c r="U32" s="9">
        <v>9227</v>
      </c>
      <c r="V32" s="9">
        <v>12354953</v>
      </c>
      <c r="W32" s="9">
        <v>11015953</v>
      </c>
      <c r="X32" s="9">
        <v>681568.09999999963</v>
      </c>
      <c r="Y32" s="9">
        <v>556142465</v>
      </c>
      <c r="Z32" s="9">
        <v>415342</v>
      </c>
      <c r="AA32" s="9">
        <v>1930000</v>
      </c>
      <c r="AB32" s="9">
        <v>2584270000</v>
      </c>
      <c r="AC32" s="9">
        <v>5.1813E-4</v>
      </c>
      <c r="AD32" s="9">
        <v>2028127535</v>
      </c>
      <c r="AE32" s="9">
        <v>1050833.72</v>
      </c>
      <c r="AF32" s="9">
        <v>1096664</v>
      </c>
      <c r="AG32" s="9">
        <v>1468433096</v>
      </c>
      <c r="AH32" s="9">
        <v>7.5018400000000001E-3</v>
      </c>
      <c r="AI32" s="9">
        <v>912290631</v>
      </c>
      <c r="AJ32" s="9">
        <v>6843858.3499999996</v>
      </c>
      <c r="AK32" s="9">
        <v>531951</v>
      </c>
      <c r="AL32" s="9">
        <v>712282389</v>
      </c>
      <c r="AM32" s="9">
        <v>9.5688000000000001E-4</v>
      </c>
      <c r="AN32" s="9">
        <v>156139924</v>
      </c>
      <c r="AO32" s="9">
        <v>149407.17000000001</v>
      </c>
      <c r="AP32" s="9">
        <v>8044099.2400000002</v>
      </c>
      <c r="AQ32" s="9">
        <v>547</v>
      </c>
      <c r="AR32" s="9">
        <v>0</v>
      </c>
      <c r="AS32" s="9">
        <v>8044646.2400000002</v>
      </c>
      <c r="AT32" s="9">
        <v>0.61708534999999998</v>
      </c>
      <c r="AU32" s="9">
        <v>221099</v>
      </c>
      <c r="AV32" s="9">
        <v>167837</v>
      </c>
      <c r="AW32" s="9">
        <v>0.759102634</v>
      </c>
      <c r="AX32" s="9">
        <v>12678226</v>
      </c>
      <c r="AY32" s="9">
        <v>1348</v>
      </c>
      <c r="AZ32" s="9">
        <v>9</v>
      </c>
    </row>
  </sheetData>
  <sheetProtection selectLockedCell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CCDEB SUMMARY TOTALS</vt:lpstr>
      <vt:lpstr>2014-15 AID BY DISTRICT</vt:lpstr>
      <vt:lpstr>WRITE_CCDEB</vt:lpstr>
      <vt:lpstr>'2014-15 AID BY DISTRICT'!Print_Area</vt:lpstr>
      <vt:lpstr>'CCDEB SUMMARY TOTALS'!Print_Area</vt:lpstr>
      <vt:lpstr>WRITE_CCDEB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Final Aid</dc:title>
  <dc:subject>09-10 CCDEB Aid</dc:subject>
  <dc:creator>Department of Public Instruction</dc:creator>
  <cp:keywords>CCDEB Aid</cp:keywords>
  <dc:description>This is the final computation of 09-10 CCDEB aid.</dc:description>
  <cp:lastModifiedBy>Department of Public Instruction</cp:lastModifiedBy>
  <cp:lastPrinted>2015-06-09T13:52:05Z</cp:lastPrinted>
  <dcterms:created xsi:type="dcterms:W3CDTF">2010-04-21T18:45:52Z</dcterms:created>
  <dcterms:modified xsi:type="dcterms:W3CDTF">2015-06-10T17:37:27Z</dcterms:modified>
  <cp:category>school finance</cp:category>
</cp:coreProperties>
</file>