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PSPWV01\Shared\FT\CCDEB\_Aid_Revenue Limit Calculation Files\Pay 2020-21\For Web\"/>
    </mc:Choice>
  </mc:AlternateContent>
  <xr:revisionPtr revIDLastSave="0" documentId="13_ncr:1_{B390AD6A-5E41-43A4-9319-706A64FE0835}" xr6:coauthVersionLast="47" xr6:coauthVersionMax="47" xr10:uidLastSave="{00000000-0000-0000-0000-000000000000}"/>
  <bookViews>
    <workbookView xWindow="-120" yWindow="-120" windowWidth="29040" windowHeight="15840" tabRatio="723" xr2:uid="{00000000-000D-0000-FFFF-FFFF00000000}"/>
  </bookViews>
  <sheets>
    <sheet name="CCDEB SUMMARY TOTALS" sheetId="3" r:id="rId1"/>
    <sheet name="2020-21 AID BY DISTRICT" sheetId="1" r:id="rId2"/>
    <sheet name="WORK_CCDEB_DATA" sheetId="5" r:id="rId3"/>
  </sheets>
  <definedNames>
    <definedName name="_xlnm._FilterDatabase" localSheetId="2" hidden="1">WORK_CCDEB_DATA!$A$2:$AW$2</definedName>
    <definedName name="_xlnm.Print_Area" localSheetId="1">'2020-21 AID BY DISTRICT'!$A$1:$P$55</definedName>
    <definedName name="_xlnm.Print_Area" localSheetId="0">'CCDEB SUMMARY TOTALS'!$A$1:$H$45</definedName>
    <definedName name="WRITE_CCDEB">WORK_CCDEB_DATA!$A$2:$AW$22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3" l="1"/>
  <c r="G28" i="3"/>
  <c r="G37" i="3"/>
  <c r="G36" i="3"/>
  <c r="G35" i="3"/>
  <c r="G34" i="3"/>
  <c r="G33" i="3"/>
  <c r="G32" i="3"/>
  <c r="G31" i="3"/>
  <c r="G30" i="3"/>
  <c r="G29" i="3"/>
  <c r="G27" i="3"/>
  <c r="G26" i="3"/>
  <c r="G25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1" i="3"/>
  <c r="B20" i="3"/>
  <c r="B19" i="3"/>
  <c r="B18" i="3"/>
  <c r="B14" i="3"/>
  <c r="B13" i="3"/>
  <c r="B12" i="3"/>
  <c r="B11" i="3"/>
  <c r="B10" i="3"/>
  <c r="B9" i="3"/>
  <c r="B8" i="3"/>
  <c r="A37" i="3"/>
  <c r="A36" i="3"/>
  <c r="A35" i="3"/>
  <c r="A34" i="3"/>
  <c r="A33" i="3"/>
  <c r="A32" i="3"/>
  <c r="A31" i="3"/>
  <c r="A21" i="3"/>
  <c r="G21" i="3" s="1"/>
  <c r="A20" i="3"/>
  <c r="G20" i="3" s="1"/>
  <c r="A14" i="3"/>
  <c r="E14" i="3" s="1"/>
  <c r="A13" i="3"/>
  <c r="C13" i="3" s="1"/>
  <c r="A12" i="3"/>
  <c r="G12" i="3" s="1"/>
  <c r="A11" i="3"/>
  <c r="E11" i="3" s="1"/>
  <c r="K6" i="1"/>
  <c r="D6" i="1"/>
  <c r="A3" i="1"/>
  <c r="P51" i="1"/>
  <c r="P43" i="1"/>
  <c r="P42" i="1"/>
  <c r="P41" i="1"/>
  <c r="P30" i="1"/>
  <c r="P25" i="1"/>
  <c r="P20" i="1"/>
  <c r="H47" i="1"/>
  <c r="H41" i="1"/>
  <c r="H39" i="1"/>
  <c r="H38" i="1"/>
  <c r="H37" i="1"/>
  <c r="H36" i="1"/>
  <c r="H35" i="1"/>
  <c r="H34" i="1"/>
  <c r="H31" i="1"/>
  <c r="H30" i="1"/>
  <c r="H29" i="1"/>
  <c r="H27" i="1"/>
  <c r="H21" i="1"/>
  <c r="H20" i="1"/>
  <c r="N15" i="1"/>
  <c r="N14" i="1"/>
  <c r="F16" i="1"/>
  <c r="F15" i="1"/>
  <c r="F14" i="1"/>
  <c r="O11" i="1"/>
  <c r="O10" i="1"/>
  <c r="O9" i="1"/>
  <c r="O8" i="1"/>
  <c r="G9" i="1"/>
  <c r="G8" i="1"/>
  <c r="G13" i="3" l="1"/>
  <c r="C21" i="3"/>
  <c r="D21" i="3"/>
  <c r="E21" i="3"/>
  <c r="C20" i="3"/>
  <c r="D20" i="3"/>
  <c r="E20" i="3"/>
  <c r="C14" i="3"/>
  <c r="G14" i="3"/>
  <c r="C11" i="3"/>
  <c r="D11" i="3"/>
  <c r="D14" i="3"/>
  <c r="C12" i="3"/>
  <c r="D13" i="3"/>
  <c r="G11" i="3"/>
  <c r="E12" i="3"/>
  <c r="D12" i="3"/>
  <c r="E13" i="3"/>
  <c r="J28" i="5"/>
  <c r="A30" i="3" l="1"/>
  <c r="A29" i="3"/>
  <c r="A28" i="3"/>
  <c r="A27" i="3"/>
  <c r="A26" i="3"/>
  <c r="A10" i="3"/>
  <c r="A9" i="3"/>
  <c r="C9" i="3" l="1"/>
  <c r="E9" i="3"/>
  <c r="G9" i="3"/>
  <c r="D9" i="3"/>
  <c r="D10" i="3"/>
  <c r="E10" i="3"/>
  <c r="C10" i="3"/>
  <c r="A24" i="3" l="1"/>
  <c r="A17" i="3"/>
  <c r="A7" i="3"/>
  <c r="B45" i="3"/>
  <c r="H33" i="1" l="1"/>
  <c r="H26" i="1"/>
  <c r="A19" i="3"/>
  <c r="A25" i="3"/>
  <c r="A18" i="3"/>
  <c r="A8" i="3"/>
  <c r="G18" i="3" l="1"/>
  <c r="E18" i="3"/>
  <c r="D18" i="3"/>
  <c r="C18" i="3"/>
  <c r="G19" i="3"/>
  <c r="E19" i="3"/>
  <c r="D19" i="3"/>
  <c r="C19" i="3"/>
  <c r="G8" i="3"/>
  <c r="D8" i="3"/>
  <c r="E8" i="3"/>
  <c r="C8" i="3"/>
  <c r="P44" i="1"/>
  <c r="P49" i="1" s="1"/>
  <c r="H22" i="1"/>
  <c r="P21" i="1" s="1"/>
  <c r="H28" i="1"/>
  <c r="G10" i="1"/>
  <c r="P50" i="1" l="1"/>
  <c r="P52" i="1" s="1"/>
  <c r="B22" i="3"/>
  <c r="D15" i="3"/>
  <c r="G22" i="3"/>
  <c r="E38" i="3"/>
  <c r="D22" i="3"/>
  <c r="G15" i="3"/>
  <c r="E15" i="3"/>
  <c r="D38" i="3"/>
  <c r="E22" i="3"/>
  <c r="B15" i="3"/>
  <c r="B38" i="3"/>
  <c r="G38" i="3"/>
  <c r="H32" i="1"/>
  <c r="P31" i="1"/>
  <c r="P33" i="1" s="1"/>
  <c r="P26" i="1"/>
  <c r="P28" i="1" s="1"/>
  <c r="H48" i="1"/>
  <c r="P23" i="1"/>
  <c r="P22" i="1"/>
  <c r="B41" i="3" l="1"/>
  <c r="C41" i="3"/>
  <c r="E41" i="3"/>
  <c r="G41" i="3"/>
  <c r="D41" i="3"/>
  <c r="P32" i="1"/>
  <c r="P34" i="1" s="1"/>
  <c r="P40" i="1" s="1"/>
  <c r="P27" i="1"/>
  <c r="P29" i="1" s="1"/>
  <c r="P39" i="1" s="1"/>
  <c r="P24" i="1"/>
  <c r="P38" i="1" s="1"/>
</calcChain>
</file>

<file path=xl/sharedStrings.xml><?xml version="1.0" encoding="utf-8"?>
<sst xmlns="http://schemas.openxmlformats.org/spreadsheetml/2006/main" count="243" uniqueCount="179">
  <si>
    <t>WISCONSIN DEPARTMENT OF PUBLIC INSTRUCTION</t>
  </si>
  <si>
    <t xml:space="preserve"> </t>
  </si>
  <si>
    <t>Ashwaubenon</t>
  </si>
  <si>
    <t>G1</t>
  </si>
  <si>
    <t>PRIMARY GUARANTEED VALUE PER MEMBER</t>
  </si>
  <si>
    <t>G2</t>
  </si>
  <si>
    <t>G3</t>
  </si>
  <si>
    <t>PRIMARY REQUIRED RATE (E8 / G2)</t>
  </si>
  <si>
    <t>G4</t>
  </si>
  <si>
    <t>PRIMARY NET GUARANTEED VALUE (G2 - F1)</t>
  </si>
  <si>
    <t>G5</t>
  </si>
  <si>
    <t>PRIMARY EQUALIZATION AID (G3 * G4) (NOT LESS THAN 0)</t>
  </si>
  <si>
    <t>G6</t>
  </si>
  <si>
    <t>SECONDARY GUARANTEED VALUE PER MEMB</t>
  </si>
  <si>
    <t>G7</t>
  </si>
  <si>
    <t>G8</t>
  </si>
  <si>
    <t>SECONDARY REQUIRED RATE (E11 / G7)</t>
  </si>
  <si>
    <t>G9</t>
  </si>
  <si>
    <t>SECONDARY NET GUARANTEED VALUE (G7 - F1)</t>
  </si>
  <si>
    <t>G10</t>
  </si>
  <si>
    <t>SECONDARY EQUALIZATION AID (G8 * G9)</t>
  </si>
  <si>
    <t>G11</t>
  </si>
  <si>
    <t>TERTIARY GUARANTEED VALUE PER MEMB</t>
  </si>
  <si>
    <t>G12</t>
  </si>
  <si>
    <t>G13</t>
  </si>
  <si>
    <t>TERTIARY REQUIRED RATE (E12 / G12)</t>
  </si>
  <si>
    <t>G14</t>
  </si>
  <si>
    <t>TERTIARY NET GUARANTEED VALUE (G12 - F1)</t>
  </si>
  <si>
    <t>G15</t>
  </si>
  <si>
    <t>TERTIARY EQUALIZATION AID (G13 * G14)</t>
  </si>
  <si>
    <t>+</t>
  </si>
  <si>
    <t>DISTRICT NET COST: GEN FUND + DEBT SER (C8+D11)</t>
  </si>
  <si>
    <t>E1A</t>
  </si>
  <si>
    <t>ENHANCED COST (DISTRICT + CCDEB COST)</t>
  </si>
  <si>
    <t>=</t>
  </si>
  <si>
    <t>E2</t>
  </si>
  <si>
    <t>-</t>
  </si>
  <si>
    <t>FEDERAL IMPACT AID NON-DED HOLD HARMLESS</t>
  </si>
  <si>
    <t>E4</t>
  </si>
  <si>
    <t>TOTAL ENHANCED SHARED COST FOR EQUALIZATION AID</t>
  </si>
  <si>
    <t xml:space="preserve">ENHANCED COST/ENHANCED MEMBER = </t>
  </si>
  <si>
    <t>E5</t>
  </si>
  <si>
    <t>E6</t>
  </si>
  <si>
    <t>E7</t>
  </si>
  <si>
    <t>PRIMARY CEILING (A7A * E6)</t>
  </si>
  <si>
    <t>E8</t>
  </si>
  <si>
    <t>E9</t>
  </si>
  <si>
    <t>E10</t>
  </si>
  <si>
    <t>SECONDARY CEILING (A7A * E9)</t>
  </si>
  <si>
    <t>E11</t>
  </si>
  <si>
    <t>E12</t>
  </si>
  <si>
    <t xml:space="preserve">  (GREATER OF (E5 - E8 - E11) OR 0)</t>
  </si>
  <si>
    <t>A7</t>
  </si>
  <si>
    <t xml:space="preserve">DISTRICT AID MEMBERSHIP </t>
  </si>
  <si>
    <t>A7A</t>
  </si>
  <si>
    <t>PRIMARY</t>
  </si>
  <si>
    <t>SECONDARY</t>
  </si>
  <si>
    <t>TERTIARY</t>
  </si>
  <si>
    <t>PRIMARY GUARANTEED VALUATION (A7A * G1)</t>
  </si>
  <si>
    <t>H1P</t>
  </si>
  <si>
    <t>H1S</t>
  </si>
  <si>
    <t>H1T</t>
  </si>
  <si>
    <t>H2</t>
  </si>
  <si>
    <t>H2A</t>
  </si>
  <si>
    <t>H2B</t>
  </si>
  <si>
    <t>H3</t>
  </si>
  <si>
    <t>PRIMARY EQUAL AID ELIG (FROM G5)</t>
  </si>
  <si>
    <t>SECONDARY EQUAL AID ELIG (FROM G10)</t>
  </si>
  <si>
    <t>TERTIARY EQUAL AID ELIG (FROM G15)</t>
  </si>
  <si>
    <t>PRIOR YEAR AID ADJUSTMENT</t>
  </si>
  <si>
    <t>SPECIAL ADJUSTMENT AID</t>
  </si>
  <si>
    <t>GENERAL AID ELIGIBILITY (H2+H2A+H2B)</t>
  </si>
  <si>
    <t>TOTAL EQUALIZATION AID ELIG (NOT&lt;H1P)</t>
  </si>
  <si>
    <t>I1</t>
  </si>
  <si>
    <t>I2</t>
  </si>
  <si>
    <t>I3</t>
  </si>
  <si>
    <t>CCDEB AID ELIGIBILITY (I1 * CCDEB COST) ROUNDED</t>
  </si>
  <si>
    <t>CODE</t>
  </si>
  <si>
    <t>NAME</t>
  </si>
  <si>
    <t>ccdeb_name</t>
  </si>
  <si>
    <t>PRIGVM</t>
  </si>
  <si>
    <t>SECGVM</t>
  </si>
  <si>
    <t>TERGVM</t>
  </si>
  <si>
    <t>CEILING</t>
  </si>
  <si>
    <t>SCEILING</t>
  </si>
  <si>
    <t>TIFMEMB</t>
  </si>
  <si>
    <t>BROWN COUNTY CCDEB</t>
  </si>
  <si>
    <t>Big Foot UHS</t>
  </si>
  <si>
    <t>WALWORTH COUNTY CCDEB</t>
  </si>
  <si>
    <t>Delavan-Darien</t>
  </si>
  <si>
    <t>Denmark</t>
  </si>
  <si>
    <t>Depere</t>
  </si>
  <si>
    <t>East Troy Community</t>
  </si>
  <si>
    <t>Elkhorn Area</t>
  </si>
  <si>
    <t>Fontana J8</t>
  </si>
  <si>
    <t>Genoa City J2</t>
  </si>
  <si>
    <t>Howard-Suamico</t>
  </si>
  <si>
    <t>Lake Geneva J1</t>
  </si>
  <si>
    <t>Lake Geneva-Genoa UHS</t>
  </si>
  <si>
    <t>Pulaski Community</t>
  </si>
  <si>
    <t>Sharon J11</t>
  </si>
  <si>
    <t>Walworth J1</t>
  </si>
  <si>
    <t>West Depere</t>
  </si>
  <si>
    <t>Whitewater</t>
  </si>
  <si>
    <t>Williams Bay</t>
  </si>
  <si>
    <t>Wrightstown Community</t>
  </si>
  <si>
    <t>Use arrow at right to select district.</t>
  </si>
  <si>
    <t>CCDEB AID APPROPRIATION PRORATION***</t>
  </si>
  <si>
    <t>SECONDARY GUARANTEED VALUATION (A7A * G6)</t>
  </si>
  <si>
    <t>TERTIARY GUARANTEED VALUATION (A7A * G11)</t>
  </si>
  <si>
    <t>TOTAL CCDEB MEMBERSHIP:</t>
  </si>
  <si>
    <t>INPUT DATA FOR:</t>
  </si>
  <si>
    <t>TOTAL CCDEB NET COST:</t>
  </si>
  <si>
    <t>CCDEB AVG/COST MEMBER:</t>
  </si>
  <si>
    <t>DISTRICT SHARED COST:</t>
  </si>
  <si>
    <t>DISTRICT AID MEMBERSHIP:</t>
  </si>
  <si>
    <t xml:space="preserve">DISTRICT SOLELY-ENROL MEMBS IN CCDEB: </t>
  </si>
  <si>
    <t>DISTRICT JOINTLY-ENROL MEMBS IN CCDEB:</t>
  </si>
  <si>
    <t>FINAL AID RUN COST CEILINGS</t>
  </si>
  <si>
    <t>I4</t>
  </si>
  <si>
    <t>CCDEB PRORATED AID</t>
  </si>
  <si>
    <t>*** AID IS PRORATED BECAUSE THE STATE APPROPRIATION IS NOT ENOUGH TO FUND THE CCDEB AID ELIGIBILITY.</t>
  </si>
  <si>
    <t>PRIMARY COST CEILING PER ENH MEMBER</t>
  </si>
  <si>
    <t>PRIMARY ENH SHARED COST (LESSER OF E5 OR E7)</t>
  </si>
  <si>
    <t>SECONDARY COST CEILING PER ENH MEMB</t>
  </si>
  <si>
    <t>SECONDARY ENH SHARED COST</t>
  </si>
  <si>
    <t>TERTIARY ENH SHARED COST</t>
  </si>
  <si>
    <t xml:space="preserve">DISTRICT EQUALIZED VALUE = </t>
  </si>
  <si>
    <t>AID ELIGIBILITY</t>
  </si>
  <si>
    <t>PRORATED AID*</t>
  </si>
  <si>
    <t>GRAND TOTAL</t>
  </si>
  <si>
    <t>NET COST FOR AID</t>
  </si>
  <si>
    <t>RATIO OF GEN AID TO ENHANCED COST (H3/E5)</t>
  </si>
  <si>
    <t>F1</t>
  </si>
  <si>
    <t xml:space="preserve">VALUE PER ENHANCED MEMBERS (F1 / A7A)= </t>
  </si>
  <si>
    <t xml:space="preserve">   (LESSER OF (E5 - E8) OR (E10 - E8)</t>
  </si>
  <si>
    <t>FINAL GENERAL AID RUN GUARANTEES</t>
  </si>
  <si>
    <t>F1A</t>
  </si>
  <si>
    <t>*Final Aid Proration:</t>
  </si>
  <si>
    <t>E1</t>
  </si>
  <si>
    <t>PLREDIND</t>
  </si>
  <si>
    <t>TIFOUT</t>
  </si>
  <si>
    <t>h2</t>
  </si>
  <si>
    <t>TGDIFF</t>
  </si>
  <si>
    <t>h3</t>
  </si>
  <si>
    <t>i1</t>
  </si>
  <si>
    <t>i3</t>
  </si>
  <si>
    <t>CHCRATE</t>
  </si>
  <si>
    <t>COST OF LAWSUIT AND/OR INDIGENT TRANSPORTATION</t>
  </si>
  <si>
    <t>E3</t>
  </si>
  <si>
    <t>SUMMARY BY CCDEB</t>
  </si>
  <si>
    <t>TOTAL CCDEB COST</t>
  </si>
  <si>
    <t>Linn J4</t>
  </si>
  <si>
    <t>* See individual district computations under the "2019-20 AID BY DISTRICT" tab in this workbook.</t>
  </si>
  <si>
    <t>2020-21 CCDEB FINAL AID COMPUTATION*</t>
  </si>
  <si>
    <t>2020-21 CCDEB AID FINAL COMPUTATION</t>
  </si>
  <si>
    <t>PART A: 2019-20 MEMBERSHIP + CCDEB MEMBERSHIP*</t>
  </si>
  <si>
    <t>PART E: 2019-20 SHARED COST + CCDEB COST**</t>
  </si>
  <si>
    <t>PART F: 2019 EQU PROP VALUE (MAY 2020 CERT)
+2016 COMP VAL (MAY 2017 CERT)</t>
  </si>
  <si>
    <t>PART G: 2020-21 EQUALIZATION AID  CALCULATION</t>
  </si>
  <si>
    <t>PART H: 2020-21 GENERAL AID ELIGIBILITY</t>
  </si>
  <si>
    <t>PART I: 2020-21 CCDEB AID</t>
  </si>
  <si>
    <t>** NET COST OF SOLELY AND JOINTLY ENROLLED MEMBS IN CCDEB, AS REPORTED IN THE 2019-20 CCDEB ANNUALS.</t>
  </si>
  <si>
    <t>Brillion</t>
  </si>
  <si>
    <t>CALUMET COUNTY CCDEB</t>
  </si>
  <si>
    <t>Chilton</t>
  </si>
  <si>
    <t>Hilbert</t>
  </si>
  <si>
    <t>New Holstein</t>
  </si>
  <si>
    <t>chccst_attributable_todist</t>
  </si>
  <si>
    <t>CHC_HOHARM</t>
  </si>
  <si>
    <t>ccdeb_tot_cost</t>
  </si>
  <si>
    <t>ccdeb_tot_kids</t>
  </si>
  <si>
    <t>chcmem_joint</t>
  </si>
  <si>
    <t>chcmem_sole_plus joint</t>
  </si>
  <si>
    <t>* SOLELY AND JOINTLY ENROLLED MEMBS IN CCDEB AS REPORTED ON THE 2019-20 PI-1561 &amp; PI-1562</t>
  </si>
  <si>
    <t>SOLELY &amp; JOINTLY ENROLLED MEMBS IN CCDEB</t>
  </si>
  <si>
    <t>CCDEB CALC ENHANCED MEMBS (DISTRICT+CDEB)</t>
  </si>
  <si>
    <t>CCDEB COST (CCDEB AVG COST * CDEB MEMBS)</t>
  </si>
  <si>
    <t>CDEB ENROLLED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</si>
</sst>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"/>
    <numFmt numFmtId="165" formatCode="0.0000000000"/>
    <numFmt numFmtId="166" formatCode="0.00000000"/>
    <numFmt numFmtId="167" formatCode="#,##0.00000000000"/>
    <numFmt numFmtId="168" formatCode="0.00000000000"/>
    <numFmt numFmtId="169" formatCode="#,##0.0000000000"/>
    <numFmt numFmtId="170" formatCode="&quot;$&quot;#,##0.00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3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sz val="8"/>
      <color rgb="FF0070C0"/>
      <name val="Arial"/>
      <family val="2"/>
    </font>
    <font>
      <b/>
      <u val="double"/>
      <sz val="13"/>
      <color theme="1"/>
      <name val="Arial"/>
      <family val="2"/>
    </font>
    <font>
      <b/>
      <u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6" fillId="0" borderId="2" xfId="0" applyFont="1" applyBorder="1" applyAlignment="1">
      <alignment horizontal="right"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right"/>
    </xf>
    <xf numFmtId="0" fontId="4" fillId="0" borderId="6" xfId="0" applyFont="1" applyBorder="1"/>
    <xf numFmtId="0" fontId="4" fillId="0" borderId="0" xfId="0" applyFont="1" applyBorder="1" applyAlignment="1"/>
    <xf numFmtId="0" fontId="6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/>
    <xf numFmtId="3" fontId="4" fillId="0" borderId="7" xfId="0" applyNumberFormat="1" applyFont="1" applyBorder="1"/>
    <xf numFmtId="0" fontId="4" fillId="0" borderId="5" xfId="0" applyFont="1" applyBorder="1" applyAlignment="1"/>
    <xf numFmtId="3" fontId="4" fillId="0" borderId="8" xfId="0" applyNumberFormat="1" applyFont="1" applyBorder="1"/>
    <xf numFmtId="4" fontId="4" fillId="0" borderId="8" xfId="0" applyNumberFormat="1" applyFont="1" applyBorder="1"/>
    <xf numFmtId="0" fontId="8" fillId="0" borderId="0" xfId="0" applyFont="1" applyBorder="1" applyAlignment="1"/>
    <xf numFmtId="3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3" fontId="4" fillId="0" borderId="0" xfId="0" applyNumberFormat="1" applyFont="1" applyBorder="1" applyAlignment="1"/>
    <xf numFmtId="0" fontId="9" fillId="0" borderId="0" xfId="0" quotePrefix="1" applyFont="1" applyAlignment="1">
      <alignment horizontal="right"/>
    </xf>
    <xf numFmtId="0" fontId="6" fillId="0" borderId="0" xfId="0" quotePrefix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12" fillId="0" borderId="0" xfId="0" applyNumberFormat="1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4" fontId="12" fillId="0" borderId="0" xfId="0" applyNumberFormat="1" applyFont="1" applyBorder="1"/>
    <xf numFmtId="0" fontId="9" fillId="0" borderId="9" xfId="0" applyFont="1" applyBorder="1" applyAlignment="1">
      <alignment horizontal="right"/>
    </xf>
    <xf numFmtId="0" fontId="9" fillId="0" borderId="0" xfId="0" quotePrefix="1" applyFont="1" applyAlignment="1">
      <alignment horizontal="right"/>
    </xf>
    <xf numFmtId="3" fontId="12" fillId="0" borderId="0" xfId="0" applyNumberFormat="1" applyFont="1"/>
    <xf numFmtId="3" fontId="11" fillId="0" borderId="0" xfId="0" applyNumberFormat="1" applyFont="1"/>
    <xf numFmtId="3" fontId="3" fillId="0" borderId="0" xfId="0" applyNumberFormat="1" applyFont="1"/>
    <xf numFmtId="0" fontId="13" fillId="0" borderId="0" xfId="0" applyFont="1" applyAlignment="1">
      <alignment horizontal="center"/>
    </xf>
    <xf numFmtId="0" fontId="15" fillId="0" borderId="0" xfId="0" applyFont="1" applyFill="1" applyAlignment="1"/>
    <xf numFmtId="0" fontId="5" fillId="0" borderId="0" xfId="0" applyFont="1" applyFill="1" applyAlignment="1"/>
    <xf numFmtId="0" fontId="14" fillId="0" borderId="0" xfId="0" applyFont="1"/>
    <xf numFmtId="0" fontId="12" fillId="0" borderId="0" xfId="0" applyFont="1" applyBorder="1"/>
    <xf numFmtId="0" fontId="16" fillId="0" borderId="0" xfId="0" applyFont="1" applyFill="1"/>
    <xf numFmtId="0" fontId="17" fillId="0" borderId="10" xfId="0" applyFont="1" applyBorder="1" applyAlignment="1">
      <alignment horizontal="right"/>
    </xf>
    <xf numFmtId="3" fontId="17" fillId="0" borderId="10" xfId="0" applyNumberFormat="1" applyFont="1" applyBorder="1"/>
    <xf numFmtId="164" fontId="17" fillId="0" borderId="10" xfId="0" applyNumberFormat="1" applyFont="1" applyBorder="1"/>
    <xf numFmtId="0" fontId="3" fillId="0" borderId="10" xfId="0" applyFont="1" applyBorder="1"/>
    <xf numFmtId="0" fontId="14" fillId="0" borderId="11" xfId="0" applyFont="1" applyBorder="1"/>
    <xf numFmtId="3" fontId="14" fillId="0" borderId="11" xfId="0" applyNumberFormat="1" applyFont="1" applyBorder="1"/>
    <xf numFmtId="164" fontId="14" fillId="0" borderId="11" xfId="0" applyNumberFormat="1" applyFont="1" applyBorder="1"/>
    <xf numFmtId="0" fontId="12" fillId="0" borderId="11" xfId="0" applyFont="1" applyBorder="1"/>
    <xf numFmtId="164" fontId="12" fillId="0" borderId="11" xfId="0" applyNumberFormat="1" applyFont="1" applyBorder="1"/>
    <xf numFmtId="1" fontId="14" fillId="0" borderId="11" xfId="0" applyNumberFormat="1" applyFont="1" applyBorder="1"/>
    <xf numFmtId="3" fontId="18" fillId="0" borderId="0" xfId="1" applyNumberFormat="1" applyFont="1" applyFill="1" applyProtection="1"/>
    <xf numFmtId="0" fontId="18" fillId="0" borderId="0" xfId="1" applyFont="1" applyFill="1" applyProtection="1"/>
    <xf numFmtId="0" fontId="4" fillId="0" borderId="0" xfId="0" applyFont="1" applyAlignment="1">
      <alignment horizontal="right"/>
    </xf>
    <xf numFmtId="165" fontId="18" fillId="0" borderId="0" xfId="1" applyNumberFormat="1" applyFont="1" applyFill="1" applyProtection="1"/>
    <xf numFmtId="0" fontId="19" fillId="0" borderId="0" xfId="0" applyFont="1"/>
    <xf numFmtId="4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/>
    <xf numFmtId="3" fontId="4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8" fillId="0" borderId="0" xfId="1" applyFont="1" applyFill="1" applyAlignment="1" applyProtection="1">
      <alignment horizontal="center"/>
    </xf>
    <xf numFmtId="0" fontId="2" fillId="0" borderId="0" xfId="0" applyFont="1" applyFill="1" applyProtection="1"/>
    <xf numFmtId="0" fontId="0" fillId="0" borderId="0" xfId="0" applyFont="1" applyFill="1" applyProtection="1"/>
    <xf numFmtId="164" fontId="14" fillId="0" borderId="12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7" fontId="4" fillId="0" borderId="0" xfId="0" applyNumberFormat="1" applyFont="1" applyBorder="1"/>
    <xf numFmtId="166" fontId="4" fillId="0" borderId="0" xfId="0" applyNumberFormat="1" applyFont="1"/>
    <xf numFmtId="4" fontId="4" fillId="0" borderId="0" xfId="0" applyNumberFormat="1" applyFont="1" applyFill="1" applyBorder="1"/>
    <xf numFmtId="168" fontId="10" fillId="0" borderId="0" xfId="0" applyNumberFormat="1" applyFont="1" applyProtection="1"/>
    <xf numFmtId="169" fontId="4" fillId="0" borderId="0" xfId="0" applyNumberFormat="1" applyFont="1" applyBorder="1"/>
    <xf numFmtId="4" fontId="4" fillId="0" borderId="0" xfId="0" applyNumberFormat="1" applyFont="1"/>
    <xf numFmtId="170" fontId="8" fillId="0" borderId="0" xfId="0" applyNumberFormat="1" applyFont="1"/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5" dropStyle="combo" dx="22" fmlaLink="WORK_CCDEB_DATA!$A$1" fmlaRange="WORK_CCDEB_DATA!$B$2:$B$26" noThreeD="1" sel="2" val="0"/>
</file>

<file path=xl/ctrlProps/ctrlProp2.xml><?xml version="1.0" encoding="utf-8"?>
<formControlPr xmlns="http://schemas.microsoft.com/office/spreadsheetml/2009/9/main" objectType="Drop" dropLines="15" dropStyle="combo" dx="22" fmlaLink="WORK_CCDEB_DATA!$A$1" fmlaRange="WORK_CCDEB_DATA!$A$2:$A$26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142875</xdr:colOff>
          <xdr:row>2</xdr:row>
          <xdr:rowOff>9525</xdr:rowOff>
        </xdr:from>
        <xdr:to>
          <xdr:col>14</xdr:col>
          <xdr:colOff>295275</xdr:colOff>
          <xdr:row>2</xdr:row>
          <xdr:rowOff>209550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514350</xdr:colOff>
          <xdr:row>2</xdr:row>
          <xdr:rowOff>9525</xdr:rowOff>
        </xdr:from>
        <xdr:to>
          <xdr:col>15</xdr:col>
          <xdr:colOff>390525</xdr:colOff>
          <xdr:row>2</xdr:row>
          <xdr:rowOff>200025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5"/>
  <sheetViews>
    <sheetView tabSelected="1" zoomScale="75" zoomScaleNormal="75" workbookViewId="0">
      <pane ySplit="6" topLeftCell="A7" activePane="bottomLeft" state="frozenSplit"/>
      <selection pane="bottomLeft" activeCell="G43" sqref="G43"/>
    </sheetView>
  </sheetViews>
  <sheetFormatPr defaultRowHeight="14.25" x14ac:dyDescent="0.2"/>
  <cols>
    <col min="1" max="1" width="44.140625" style="1" customWidth="1"/>
    <col min="2" max="4" width="22" style="1" customWidth="1"/>
    <col min="5" max="5" width="18.28515625" style="1" customWidth="1"/>
    <col min="6" max="6" width="2.5703125" style="1" customWidth="1"/>
    <col min="7" max="7" width="18.42578125" style="1" customWidth="1"/>
    <col min="8" max="16384" width="9.140625" style="1"/>
  </cols>
  <sheetData>
    <row r="1" spans="1:16" ht="16.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1"/>
      <c r="J1" s="11"/>
      <c r="K1" s="11"/>
      <c r="L1" s="11"/>
      <c r="M1" s="11"/>
      <c r="N1" s="11"/>
      <c r="O1" s="11"/>
      <c r="P1" s="11"/>
    </row>
    <row r="2" spans="1:16" ht="16.5" x14ac:dyDescent="0.25">
      <c r="A2" s="101" t="s">
        <v>154</v>
      </c>
      <c r="B2" s="101"/>
      <c r="C2" s="101"/>
      <c r="D2" s="101"/>
      <c r="E2" s="101"/>
      <c r="F2" s="101"/>
      <c r="G2" s="101"/>
      <c r="H2" s="101"/>
      <c r="I2" s="11"/>
      <c r="J2" s="11"/>
      <c r="K2" s="11"/>
      <c r="L2" s="11"/>
      <c r="M2" s="11"/>
      <c r="N2" s="11"/>
      <c r="O2" s="11"/>
      <c r="P2" s="11"/>
    </row>
    <row r="3" spans="1:16" ht="16.5" x14ac:dyDescent="0.25">
      <c r="A3" s="102" t="s">
        <v>150</v>
      </c>
      <c r="B3" s="102"/>
      <c r="C3" s="102"/>
      <c r="D3" s="102"/>
      <c r="E3" s="102"/>
      <c r="F3" s="102"/>
      <c r="G3" s="102"/>
      <c r="H3" s="102"/>
      <c r="I3" s="11"/>
      <c r="J3" s="11"/>
      <c r="K3" s="11"/>
      <c r="L3" s="11"/>
      <c r="M3" s="11"/>
      <c r="N3" s="11"/>
      <c r="O3" s="11"/>
      <c r="P3" s="11"/>
    </row>
    <row r="4" spans="1:16" ht="15" x14ac:dyDescent="0.25">
      <c r="A4" s="63"/>
      <c r="G4" s="54"/>
    </row>
    <row r="5" spans="1:16" ht="15.75" thickBot="1" x14ac:dyDescent="0.3">
      <c r="A5" s="63"/>
      <c r="I5" s="44"/>
      <c r="J5" s="44"/>
    </row>
    <row r="6" spans="1:16" ht="15.75" thickBot="1" x14ac:dyDescent="0.3">
      <c r="B6" s="58" t="s">
        <v>178</v>
      </c>
      <c r="C6" s="58" t="s">
        <v>151</v>
      </c>
      <c r="D6" s="58" t="s">
        <v>131</v>
      </c>
      <c r="E6" s="50" t="s">
        <v>128</v>
      </c>
      <c r="F6" s="50"/>
      <c r="G6" s="53" t="s">
        <v>129</v>
      </c>
      <c r="O6" s="44"/>
      <c r="P6" s="44"/>
    </row>
    <row r="7" spans="1:16" ht="18" x14ac:dyDescent="0.25">
      <c r="A7" s="47" t="str">
        <f>WORK_CCDEB_DATA!C3</f>
        <v>BROWN COUNTY CCDEB</v>
      </c>
      <c r="B7" s="47"/>
      <c r="C7" s="47"/>
      <c r="D7" s="47"/>
    </row>
    <row r="8" spans="1:16" s="48" customFormat="1" ht="15" x14ac:dyDescent="0.2">
      <c r="A8" s="48" t="str">
        <f>WORK_CCDEB_DATA!B3</f>
        <v>Ashwaubenon</v>
      </c>
      <c r="B8" s="55">
        <f>VLOOKUP($A8,WORK_CCDEB_DATA!$B$3:$AZ$26,9,FALSE)</f>
        <v>25</v>
      </c>
      <c r="C8" s="55">
        <f>VLOOKUP($A8,WORK_CCDEB_DATA!$B$3:$AZ$26,49,FALSE)</f>
        <v>4696162</v>
      </c>
      <c r="D8" s="55">
        <f>VLOOKUP($A8,WORK_CCDEB_DATA!$B$3:$AZ$26,12,FALSE)</f>
        <v>572703</v>
      </c>
      <c r="E8" s="55">
        <f>VLOOKUP($A8,WORK_CCDEB_DATA!$B$3:$AZ$26,46,FALSE)</f>
        <v>225042</v>
      </c>
      <c r="F8" s="55"/>
      <c r="G8" s="55">
        <f>VLOOKUP($A8,WORK_CCDEB_DATA!$B$3:$AZ$26,47,FALSE)</f>
        <v>144205</v>
      </c>
    </row>
    <row r="9" spans="1:16" s="48" customFormat="1" ht="15" x14ac:dyDescent="0.2">
      <c r="A9" s="48" t="str">
        <f>WORK_CCDEB_DATA!B8</f>
        <v>Denmark</v>
      </c>
      <c r="B9" s="55">
        <f>VLOOKUP($A9,WORK_CCDEB_DATA!$B$3:$AZ$26,9,FALSE)</f>
        <v>13</v>
      </c>
      <c r="C9" s="55">
        <f>VLOOKUP($A9,WORK_CCDEB_DATA!$B$3:$AZ$26,49,FALSE)</f>
        <v>4696162</v>
      </c>
      <c r="D9" s="55">
        <f>VLOOKUP($A9,WORK_CCDEB_DATA!$B$3:$AZ$26,12,FALSE)</f>
        <v>297805</v>
      </c>
      <c r="E9" s="55">
        <f>VLOOKUP($A9,WORK_CCDEB_DATA!$B$3:$AZ$26,46,FALSE)</f>
        <v>179037</v>
      </c>
      <c r="F9" s="49"/>
      <c r="G9" s="55">
        <f>VLOOKUP($A9,WORK_CCDEB_DATA!$B$3:$AZ$26,47,FALSE)</f>
        <v>114725</v>
      </c>
    </row>
    <row r="10" spans="1:16" s="48" customFormat="1" ht="15" x14ac:dyDescent="0.2">
      <c r="A10" s="48" t="str">
        <f>WORK_CCDEB_DATA!B9</f>
        <v>Depere</v>
      </c>
      <c r="B10" s="55">
        <f>VLOOKUP($A10,WORK_CCDEB_DATA!$B$3:$AZ$26,9,FALSE)</f>
        <v>64</v>
      </c>
      <c r="C10" s="55">
        <f>VLOOKUP($A10,WORK_CCDEB_DATA!$B$3:$AZ$26,49,FALSE)</f>
        <v>4696162</v>
      </c>
      <c r="D10" s="55">
        <f>VLOOKUP($A10,WORK_CCDEB_DATA!$B$3:$AZ$26,12,FALSE)</f>
        <v>1466119</v>
      </c>
      <c r="E10" s="55">
        <f>VLOOKUP($A10,WORK_CCDEB_DATA!$B$3:$AZ$26,46,FALSE)</f>
        <v>823034</v>
      </c>
      <c r="F10" s="49"/>
      <c r="G10" s="55">
        <f>VLOOKUP($A10,WORK_CCDEB_DATA!$B$3:$AZ$26,47,FALSE)-1</f>
        <v>527392</v>
      </c>
    </row>
    <row r="11" spans="1:16" s="48" customFormat="1" ht="15" x14ac:dyDescent="0.2">
      <c r="A11" s="48" t="str">
        <f>WORK_CCDEB_DATA!B15</f>
        <v>Howard-Suamico</v>
      </c>
      <c r="B11" s="55">
        <f>VLOOKUP($A11,WORK_CCDEB_DATA!$B$3:$AZ$26,9,FALSE)</f>
        <v>29</v>
      </c>
      <c r="C11" s="55">
        <f>VLOOKUP($A11,WORK_CCDEB_DATA!$B$3:$AZ$26,49,FALSE)</f>
        <v>4696162</v>
      </c>
      <c r="D11" s="55">
        <f>VLOOKUP($A11,WORK_CCDEB_DATA!$B$3:$AZ$26,12,FALSE)</f>
        <v>664335</v>
      </c>
      <c r="E11" s="55">
        <f>VLOOKUP($A11,WORK_CCDEB_DATA!$B$3:$AZ$26,46,FALSE)</f>
        <v>389853</v>
      </c>
      <c r="F11" s="49"/>
      <c r="G11" s="55">
        <f>VLOOKUP($A11,WORK_CCDEB_DATA!$B$3:$AZ$26,47,FALSE)</f>
        <v>249814</v>
      </c>
    </row>
    <row r="12" spans="1:16" s="48" customFormat="1" ht="15" x14ac:dyDescent="0.2">
      <c r="A12" s="48" t="str">
        <f>WORK_CCDEB_DATA!B20</f>
        <v>Pulaski Community</v>
      </c>
      <c r="B12" s="55">
        <f>VLOOKUP($A12,WORK_CCDEB_DATA!$B$3:$AZ$26,9,FALSE)</f>
        <v>6</v>
      </c>
      <c r="C12" s="55">
        <f>VLOOKUP($A12,WORK_CCDEB_DATA!$B$3:$AZ$26,49,FALSE)</f>
        <v>4696162</v>
      </c>
      <c r="D12" s="55">
        <f>VLOOKUP($A12,WORK_CCDEB_DATA!$B$3:$AZ$26,12,FALSE)</f>
        <v>137449</v>
      </c>
      <c r="E12" s="55">
        <f>VLOOKUP($A12,WORK_CCDEB_DATA!$B$3:$AZ$26,46,FALSE)</f>
        <v>94309</v>
      </c>
      <c r="F12" s="49"/>
      <c r="G12" s="55">
        <f>VLOOKUP($A12,WORK_CCDEB_DATA!$B$3:$AZ$26,47,FALSE)</f>
        <v>60432</v>
      </c>
    </row>
    <row r="13" spans="1:16" s="48" customFormat="1" ht="15" x14ac:dyDescent="0.2">
      <c r="A13" s="48" t="str">
        <f>WORK_CCDEB_DATA!B23</f>
        <v>West Depere</v>
      </c>
      <c r="B13" s="55">
        <f>VLOOKUP($A13,WORK_CCDEB_DATA!$B$3:$AZ$26,9,FALSE)</f>
        <v>50</v>
      </c>
      <c r="C13" s="55">
        <f>VLOOKUP($A13,WORK_CCDEB_DATA!$B$3:$AZ$26,49,FALSE)</f>
        <v>4696162</v>
      </c>
      <c r="D13" s="55">
        <f>VLOOKUP($A13,WORK_CCDEB_DATA!$B$3:$AZ$26,12,FALSE)</f>
        <v>1145405</v>
      </c>
      <c r="E13" s="55">
        <f>VLOOKUP($A13,WORK_CCDEB_DATA!$B$3:$AZ$26,46,FALSE)</f>
        <v>712581</v>
      </c>
      <c r="F13" s="49"/>
      <c r="G13" s="55">
        <f>VLOOKUP($A13,WORK_CCDEB_DATA!$B$3:$AZ$26,47,FALSE)</f>
        <v>456616</v>
      </c>
    </row>
    <row r="14" spans="1:16" s="48" customFormat="1" ht="15" x14ac:dyDescent="0.2">
      <c r="A14" s="48" t="str">
        <f>WORK_CCDEB_DATA!B26</f>
        <v>Wrightstown Community</v>
      </c>
      <c r="B14" s="55">
        <f>VLOOKUP($A14,WORK_CCDEB_DATA!$B$3:$AZ$26,9,FALSE)</f>
        <v>18</v>
      </c>
      <c r="C14" s="55">
        <f>VLOOKUP($A14,WORK_CCDEB_DATA!$B$3:$AZ$26,49,FALSE)</f>
        <v>4696162</v>
      </c>
      <c r="D14" s="55">
        <f>VLOOKUP($A14,WORK_CCDEB_DATA!$B$3:$AZ$26,12,FALSE)</f>
        <v>412346</v>
      </c>
      <c r="E14" s="55">
        <f>VLOOKUP($A14,WORK_CCDEB_DATA!$B$3:$AZ$26,46,FALSE)</f>
        <v>264560</v>
      </c>
      <c r="F14" s="49"/>
      <c r="G14" s="55">
        <f>VLOOKUP($A14,WORK_CCDEB_DATA!$B$3:$AZ$26,47,FALSE)</f>
        <v>169528</v>
      </c>
    </row>
    <row r="15" spans="1:16" s="61" customFormat="1" ht="16.5" thickBot="1" x14ac:dyDescent="0.3">
      <c r="A15" s="68"/>
      <c r="B15" s="69">
        <f>SUM(B8:B14)</f>
        <v>205</v>
      </c>
      <c r="C15" s="69"/>
      <c r="D15" s="70">
        <f>SUM(D8:D14)</f>
        <v>4696162</v>
      </c>
      <c r="E15" s="70">
        <f>SUM(E8:E14)</f>
        <v>2688416</v>
      </c>
      <c r="F15" s="70"/>
      <c r="G15" s="91">
        <f>SUM(G8:G14)</f>
        <v>1722712</v>
      </c>
      <c r="H15" s="51"/>
    </row>
    <row r="16" spans="1:16" s="48" customFormat="1" ht="15" x14ac:dyDescent="0.2">
      <c r="B16" s="55"/>
      <c r="C16" s="55"/>
      <c r="D16" s="55"/>
      <c r="E16" s="49"/>
      <c r="F16" s="49"/>
      <c r="G16" s="52"/>
    </row>
    <row r="17" spans="1:11" ht="18" x14ac:dyDescent="0.25">
      <c r="A17" s="47" t="str">
        <f>WORK_CCDEB_DATA!C5</f>
        <v>CALUMET COUNTY CCDEB</v>
      </c>
      <c r="B17" s="56"/>
      <c r="C17" s="56"/>
      <c r="D17" s="56"/>
      <c r="G17" s="39"/>
    </row>
    <row r="18" spans="1:11" s="48" customFormat="1" ht="15" x14ac:dyDescent="0.2">
      <c r="A18" s="48" t="str">
        <f>WORK_CCDEB_DATA!B5</f>
        <v>Brillion</v>
      </c>
      <c r="B18" s="55">
        <f>VLOOKUP($A18,WORK_CCDEB_DATA!$B$3:$AZ$26,9,FALSE)</f>
        <v>11</v>
      </c>
      <c r="C18" s="55">
        <f>VLOOKUP($A18,WORK_CCDEB_DATA!$B$3:$AZ$26,49,FALSE)</f>
        <v>1777215</v>
      </c>
      <c r="D18" s="55">
        <f>VLOOKUP($A18,WORK_CCDEB_DATA!$B$3:$AZ$26,12,FALSE)</f>
        <v>383321</v>
      </c>
      <c r="E18" s="55">
        <f>VLOOKUP($A18,WORK_CCDEB_DATA!$B$3:$AZ$26,46,FALSE)</f>
        <v>259346</v>
      </c>
      <c r="F18" s="49"/>
      <c r="G18" s="55">
        <f>VLOOKUP($A18,WORK_CCDEB_DATA!$B$3:$AZ$26,47,FALSE)</f>
        <v>166187</v>
      </c>
    </row>
    <row r="19" spans="1:11" s="48" customFormat="1" ht="15" x14ac:dyDescent="0.2">
      <c r="A19" s="48" t="str">
        <f>WORK_CCDEB_DATA!B6</f>
        <v>Chilton</v>
      </c>
      <c r="B19" s="55">
        <f>VLOOKUP($A19,WORK_CCDEB_DATA!$B$3:$AZ$26,9,FALSE)</f>
        <v>24</v>
      </c>
      <c r="C19" s="55">
        <f>VLOOKUP($A19,WORK_CCDEB_DATA!$B$3:$AZ$26,49,FALSE)</f>
        <v>1777215</v>
      </c>
      <c r="D19" s="55">
        <f>VLOOKUP($A19,WORK_CCDEB_DATA!$B$3:$AZ$26,12,FALSE)</f>
        <v>836336</v>
      </c>
      <c r="E19" s="55">
        <f>VLOOKUP($A19,WORK_CCDEB_DATA!$B$3:$AZ$26,46,FALSE)</f>
        <v>442011</v>
      </c>
      <c r="F19" s="49"/>
      <c r="G19" s="55">
        <f>VLOOKUP($A19,WORK_CCDEB_DATA!$B$3:$AZ$26,47,FALSE)</f>
        <v>283237</v>
      </c>
    </row>
    <row r="20" spans="1:11" s="48" customFormat="1" ht="15" x14ac:dyDescent="0.2">
      <c r="A20" s="48" t="str">
        <f>WORK_CCDEB_DATA!B14</f>
        <v>Hilbert</v>
      </c>
      <c r="B20" s="55">
        <f>VLOOKUP($A20,WORK_CCDEB_DATA!$B$3:$AZ$26,9,FALSE)</f>
        <v>1</v>
      </c>
      <c r="C20" s="55">
        <f>VLOOKUP($A20,WORK_CCDEB_DATA!$B$3:$AZ$26,49,FALSE)</f>
        <v>1777215</v>
      </c>
      <c r="D20" s="55">
        <f>VLOOKUP($A20,WORK_CCDEB_DATA!$B$3:$AZ$26,12,FALSE)</f>
        <v>34847</v>
      </c>
      <c r="E20" s="55">
        <f>VLOOKUP($A20,WORK_CCDEB_DATA!$B$3:$AZ$26,46,FALSE)</f>
        <v>21084</v>
      </c>
      <c r="F20" s="49"/>
      <c r="G20" s="55">
        <f>VLOOKUP($A20,WORK_CCDEB_DATA!$B$3:$AZ$26,47,FALSE)</f>
        <v>13510</v>
      </c>
    </row>
    <row r="21" spans="1:11" s="48" customFormat="1" ht="15" x14ac:dyDescent="0.2">
      <c r="A21" s="48" t="str">
        <f>WORK_CCDEB_DATA!B19</f>
        <v>New Holstein</v>
      </c>
      <c r="B21" s="55">
        <f>VLOOKUP($A21,WORK_CCDEB_DATA!$B$3:$AZ$26,9,FALSE)</f>
        <v>15</v>
      </c>
      <c r="C21" s="55">
        <f>VLOOKUP($A21,WORK_CCDEB_DATA!$B$3:$AZ$26,49,FALSE)</f>
        <v>1777215</v>
      </c>
      <c r="D21" s="55">
        <f>VLOOKUP($A21,WORK_CCDEB_DATA!$B$3:$AZ$26,12,FALSE)</f>
        <v>522710</v>
      </c>
      <c r="E21" s="55">
        <f>VLOOKUP($A21,WORK_CCDEB_DATA!$B$3:$AZ$26,46,FALSE)</f>
        <v>266796</v>
      </c>
      <c r="F21" s="49"/>
      <c r="G21" s="55">
        <f>VLOOKUP($A21,WORK_CCDEB_DATA!$B$3:$AZ$26,47,FALSE)</f>
        <v>170961</v>
      </c>
    </row>
    <row r="22" spans="1:11" s="48" customFormat="1" ht="16.5" thickBot="1" x14ac:dyDescent="0.3">
      <c r="A22" s="71"/>
      <c r="B22" s="69">
        <f>SUM(B18:B21)</f>
        <v>51</v>
      </c>
      <c r="C22" s="69"/>
      <c r="D22" s="70">
        <f>SUM(D18:D21)</f>
        <v>1777214</v>
      </c>
      <c r="E22" s="70">
        <f>SUM(E18:E21)</f>
        <v>989237</v>
      </c>
      <c r="F22" s="72"/>
      <c r="G22" s="91">
        <f>SUM(G18:G21)</f>
        <v>633895</v>
      </c>
      <c r="H22" s="51"/>
    </row>
    <row r="23" spans="1:11" x14ac:dyDescent="0.2">
      <c r="B23" s="57"/>
      <c r="C23" s="57"/>
      <c r="D23" s="57"/>
    </row>
    <row r="24" spans="1:11" ht="18" x14ac:dyDescent="0.25">
      <c r="A24" s="47" t="str">
        <f>WORK_CCDEB_DATA!C4</f>
        <v>WALWORTH COUNTY CCDEB</v>
      </c>
      <c r="B24" s="56"/>
      <c r="C24" s="56"/>
      <c r="D24" s="56"/>
    </row>
    <row r="25" spans="1:11" s="48" customFormat="1" ht="15" x14ac:dyDescent="0.2">
      <c r="A25" s="48" t="str">
        <f>WORK_CCDEB_DATA!B4</f>
        <v>Big Foot UHS</v>
      </c>
      <c r="B25" s="55">
        <f>VLOOKUP($A25,WORK_CCDEB_DATA!$B$3:$AZ$26,9,FALSE)</f>
        <v>10</v>
      </c>
      <c r="C25" s="55">
        <f>VLOOKUP($A25,WORK_CCDEB_DATA!$B$3:$AZ$26,49,FALSE)</f>
        <v>8173615</v>
      </c>
      <c r="D25" s="55">
        <f>VLOOKUP($A25,WORK_CCDEB_DATA!$B$3:$AZ$26,12,FALSE)</f>
        <v>510851</v>
      </c>
      <c r="E25" s="55">
        <f>VLOOKUP($A25,WORK_CCDEB_DATA!$B$3:$AZ$26,46,FALSE)</f>
        <v>3903</v>
      </c>
      <c r="F25" s="49"/>
      <c r="G25" s="55">
        <f>VLOOKUP($A25,WORK_CCDEB_DATA!$B$3:$AZ$26,47,FALSE)</f>
        <v>2501</v>
      </c>
    </row>
    <row r="26" spans="1:11" s="48" customFormat="1" ht="15" x14ac:dyDescent="0.2">
      <c r="A26" s="48" t="str">
        <f>WORK_CCDEB_DATA!B7</f>
        <v>Delavan-Darien</v>
      </c>
      <c r="B26" s="55">
        <f>VLOOKUP($A26,WORK_CCDEB_DATA!$B$3:$AZ$26,9,FALSE)</f>
        <v>19</v>
      </c>
      <c r="C26" s="55">
        <f>VLOOKUP($A26,WORK_CCDEB_DATA!$B$3:$AZ$26,49,FALSE)</f>
        <v>8173615</v>
      </c>
      <c r="D26" s="55">
        <f>VLOOKUP($A26,WORK_CCDEB_DATA!$B$3:$AZ$26,12,FALSE)</f>
        <v>970617</v>
      </c>
      <c r="E26" s="55">
        <f>VLOOKUP($A26,WORK_CCDEB_DATA!$B$3:$AZ$26,46,FALSE)</f>
        <v>409679</v>
      </c>
      <c r="F26" s="49"/>
      <c r="G26" s="55">
        <f>VLOOKUP($A26,WORK_CCDEB_DATA!$B$3:$AZ$26,47,FALSE)</f>
        <v>262519</v>
      </c>
    </row>
    <row r="27" spans="1:11" s="48" customFormat="1" ht="15" x14ac:dyDescent="0.2">
      <c r="A27" s="48" t="str">
        <f>WORK_CCDEB_DATA!B10</f>
        <v>East Troy Community</v>
      </c>
      <c r="B27" s="55">
        <f>VLOOKUP($A27,WORK_CCDEB_DATA!$B$3:$AZ$26,9,FALSE)</f>
        <v>9</v>
      </c>
      <c r="C27" s="55">
        <f>VLOOKUP($A27,WORK_CCDEB_DATA!$B$3:$AZ$26,49,FALSE)</f>
        <v>8173615</v>
      </c>
      <c r="D27" s="55">
        <f>VLOOKUP($A27,WORK_CCDEB_DATA!$B$3:$AZ$26,12,FALSE)</f>
        <v>459766</v>
      </c>
      <c r="E27" s="55">
        <f>VLOOKUP($A27,WORK_CCDEB_DATA!$B$3:$AZ$26,46,FALSE)</f>
        <v>137634</v>
      </c>
      <c r="F27" s="49"/>
      <c r="G27" s="55">
        <f>VLOOKUP($A27,WORK_CCDEB_DATA!$B$3:$AZ$26,47,FALSE)</f>
        <v>88195</v>
      </c>
      <c r="J27" s="48" t="s">
        <v>1</v>
      </c>
      <c r="K27" s="48" t="s">
        <v>1</v>
      </c>
    </row>
    <row r="28" spans="1:11" s="48" customFormat="1" ht="15" x14ac:dyDescent="0.2">
      <c r="A28" s="48" t="str">
        <f>WORK_CCDEB_DATA!B11</f>
        <v>Elkhorn Area</v>
      </c>
      <c r="B28" s="55">
        <f>VLOOKUP($A28,WORK_CCDEB_DATA!$B$3:$AZ$26,9,FALSE)</f>
        <v>42</v>
      </c>
      <c r="C28" s="55">
        <f>VLOOKUP($A28,WORK_CCDEB_DATA!$B$3:$AZ$26,49,FALSE)</f>
        <v>8173615</v>
      </c>
      <c r="D28" s="55">
        <f>VLOOKUP($A28,WORK_CCDEB_DATA!$B$3:$AZ$26,12,FALSE)</f>
        <v>2145574</v>
      </c>
      <c r="E28" s="55">
        <f>VLOOKUP($A28,WORK_CCDEB_DATA!$B$3:$AZ$26,46,FALSE)</f>
        <v>993408</v>
      </c>
      <c r="F28" s="49"/>
      <c r="G28" s="55">
        <f>VLOOKUP($A28,WORK_CCDEB_DATA!$B$3:$AZ$26,47,FALSE)-1</f>
        <v>636566</v>
      </c>
    </row>
    <row r="29" spans="1:11" s="48" customFormat="1" ht="15" x14ac:dyDescent="0.2">
      <c r="A29" s="48" t="str">
        <f>WORK_CCDEB_DATA!B12</f>
        <v>Fontana J8</v>
      </c>
      <c r="B29" s="55">
        <f>VLOOKUP($A29,WORK_CCDEB_DATA!$B$3:$AZ$26,9,FALSE)</f>
        <v>1</v>
      </c>
      <c r="C29" s="55">
        <f>VLOOKUP($A29,WORK_CCDEB_DATA!$B$3:$AZ$26,49,FALSE)</f>
        <v>8173615</v>
      </c>
      <c r="D29" s="55">
        <f>VLOOKUP($A29,WORK_CCDEB_DATA!$B$3:$AZ$26,12,FALSE)</f>
        <v>51085</v>
      </c>
      <c r="E29" s="55">
        <f>VLOOKUP($A29,WORK_CCDEB_DATA!$B$3:$AZ$26,46,FALSE)</f>
        <v>57</v>
      </c>
      <c r="F29" s="49"/>
      <c r="G29" s="55">
        <f>VLOOKUP($A29,WORK_CCDEB_DATA!$B$3:$AZ$26,47,FALSE)</f>
        <v>37</v>
      </c>
    </row>
    <row r="30" spans="1:11" s="48" customFormat="1" ht="15" x14ac:dyDescent="0.2">
      <c r="A30" s="48" t="str">
        <f>WORK_CCDEB_DATA!B13</f>
        <v>Genoa City J2</v>
      </c>
      <c r="B30" s="55">
        <f>VLOOKUP($A30,WORK_CCDEB_DATA!$B$3:$AZ$26,9,FALSE)</f>
        <v>5</v>
      </c>
      <c r="C30" s="55">
        <f>VLOOKUP($A30,WORK_CCDEB_DATA!$B$3:$AZ$26,49,FALSE)</f>
        <v>8173615</v>
      </c>
      <c r="D30" s="55">
        <f>VLOOKUP($A30,WORK_CCDEB_DATA!$B$3:$AZ$26,12,FALSE)</f>
        <v>255425</v>
      </c>
      <c r="E30" s="55">
        <f>VLOOKUP($A30,WORK_CCDEB_DATA!$B$3:$AZ$26,46,FALSE)</f>
        <v>163290</v>
      </c>
      <c r="F30" s="49"/>
      <c r="G30" s="55">
        <f>VLOOKUP($A30,WORK_CCDEB_DATA!$B$3:$AZ$26,47,FALSE)</f>
        <v>104635</v>
      </c>
    </row>
    <row r="31" spans="1:11" s="48" customFormat="1" ht="15" x14ac:dyDescent="0.2">
      <c r="A31" s="48" t="str">
        <f>WORK_CCDEB_DATA!B16</f>
        <v>Lake Geneva J1</v>
      </c>
      <c r="B31" s="55">
        <f>VLOOKUP($A31,WORK_CCDEB_DATA!$B$3:$AZ$26,9,FALSE)</f>
        <v>13</v>
      </c>
      <c r="C31" s="55">
        <f>VLOOKUP($A31,WORK_CCDEB_DATA!$B$3:$AZ$26,49,FALSE)</f>
        <v>8173615</v>
      </c>
      <c r="D31" s="55">
        <f>VLOOKUP($A31,WORK_CCDEB_DATA!$B$3:$AZ$26,12,FALSE)</f>
        <v>664106</v>
      </c>
      <c r="E31" s="55">
        <f>VLOOKUP($A31,WORK_CCDEB_DATA!$B$3:$AZ$26,46,FALSE)</f>
        <v>164877</v>
      </c>
      <c r="F31" s="49"/>
      <c r="G31" s="55">
        <f>VLOOKUP($A31,WORK_CCDEB_DATA!$B$3:$AZ$26,47,FALSE)</f>
        <v>105652</v>
      </c>
    </row>
    <row r="32" spans="1:11" s="48" customFormat="1" ht="15" x14ac:dyDescent="0.2">
      <c r="A32" s="48" t="str">
        <f>WORK_CCDEB_DATA!B17</f>
        <v>Lake Geneva-Genoa UHS</v>
      </c>
      <c r="B32" s="55">
        <f>VLOOKUP($A32,WORK_CCDEB_DATA!$B$3:$AZ$26,9,FALSE)</f>
        <v>27</v>
      </c>
      <c r="C32" s="55">
        <f>VLOOKUP($A32,WORK_CCDEB_DATA!$B$3:$AZ$26,49,FALSE)</f>
        <v>8173615</v>
      </c>
      <c r="D32" s="55">
        <f>VLOOKUP($A32,WORK_CCDEB_DATA!$B$3:$AZ$26,12,FALSE)</f>
        <v>1379297</v>
      </c>
      <c r="E32" s="55">
        <f>VLOOKUP($A32,WORK_CCDEB_DATA!$B$3:$AZ$26,46,FALSE)</f>
        <v>103363</v>
      </c>
      <c r="F32" s="49"/>
      <c r="G32" s="55">
        <f>VLOOKUP($A32,WORK_CCDEB_DATA!$B$3:$AZ$26,47,FALSE)</f>
        <v>66234</v>
      </c>
    </row>
    <row r="33" spans="1:8" s="48" customFormat="1" ht="15" x14ac:dyDescent="0.2">
      <c r="A33" s="48" t="str">
        <f>WORK_CCDEB_DATA!B18</f>
        <v>Linn J4</v>
      </c>
      <c r="B33" s="55">
        <f>VLOOKUP($A33,WORK_CCDEB_DATA!$B$3:$AZ$26,9,FALSE)</f>
        <v>2</v>
      </c>
      <c r="C33" s="55">
        <f>VLOOKUP($A33,WORK_CCDEB_DATA!$B$3:$AZ$26,49,FALSE)</f>
        <v>8173615</v>
      </c>
      <c r="D33" s="55">
        <f>VLOOKUP($A33,WORK_CCDEB_DATA!$B$3:$AZ$26,12,FALSE)</f>
        <v>102170</v>
      </c>
      <c r="E33" s="55">
        <f>VLOOKUP($A33,WORK_CCDEB_DATA!$B$3:$AZ$26,46,FALSE)</f>
        <v>154</v>
      </c>
      <c r="F33" s="49"/>
      <c r="G33" s="55">
        <f>VLOOKUP($A33,WORK_CCDEB_DATA!$B$3:$AZ$26,47,FALSE)</f>
        <v>99</v>
      </c>
    </row>
    <row r="34" spans="1:8" s="48" customFormat="1" ht="15" x14ac:dyDescent="0.2">
      <c r="A34" s="48" t="str">
        <f>WORK_CCDEB_DATA!B21</f>
        <v>Sharon J11</v>
      </c>
      <c r="B34" s="55">
        <f>VLOOKUP($A34,WORK_CCDEB_DATA!$B$3:$AZ$26,9,FALSE)</f>
        <v>4</v>
      </c>
      <c r="C34" s="55">
        <f>VLOOKUP($A34,WORK_CCDEB_DATA!$B$3:$AZ$26,49,FALSE)</f>
        <v>8173615</v>
      </c>
      <c r="D34" s="55">
        <f>VLOOKUP($A34,WORK_CCDEB_DATA!$B$3:$AZ$26,12,FALSE)</f>
        <v>204340</v>
      </c>
      <c r="E34" s="55">
        <f>VLOOKUP($A34,WORK_CCDEB_DATA!$B$3:$AZ$26,46,FALSE)</f>
        <v>139910</v>
      </c>
      <c r="F34" s="49"/>
      <c r="G34" s="55">
        <f>VLOOKUP($A34,WORK_CCDEB_DATA!$B$3:$AZ$26,47,FALSE)</f>
        <v>89653</v>
      </c>
    </row>
    <row r="35" spans="1:8" s="48" customFormat="1" ht="15" x14ac:dyDescent="0.2">
      <c r="A35" s="48" t="str">
        <f>WORK_CCDEB_DATA!B22</f>
        <v>Walworth J1</v>
      </c>
      <c r="B35" s="55">
        <f>VLOOKUP($A35,WORK_CCDEB_DATA!$B$3:$AZ$26,9,FALSE)</f>
        <v>3</v>
      </c>
      <c r="C35" s="55">
        <f>VLOOKUP($A35,WORK_CCDEB_DATA!$B$3:$AZ$26,49,FALSE)</f>
        <v>8173615</v>
      </c>
      <c r="D35" s="55">
        <f>VLOOKUP($A35,WORK_CCDEB_DATA!$B$3:$AZ$26,12,FALSE)</f>
        <v>153255</v>
      </c>
      <c r="E35" s="55">
        <f>VLOOKUP($A35,WORK_CCDEB_DATA!$B$3:$AZ$26,46,FALSE)</f>
        <v>68796</v>
      </c>
      <c r="F35" s="49"/>
      <c r="G35" s="55">
        <f>VLOOKUP($A35,WORK_CCDEB_DATA!$B$3:$AZ$26,47,FALSE)</f>
        <v>44084</v>
      </c>
    </row>
    <row r="36" spans="1:8" s="48" customFormat="1" ht="15" x14ac:dyDescent="0.2">
      <c r="A36" s="48" t="str">
        <f>WORK_CCDEB_DATA!B24</f>
        <v>Whitewater</v>
      </c>
      <c r="B36" s="55">
        <f>VLOOKUP($A36,WORK_CCDEB_DATA!$B$3:$AZ$26,9,FALSE)</f>
        <v>22</v>
      </c>
      <c r="C36" s="55">
        <f>VLOOKUP($A36,WORK_CCDEB_DATA!$B$3:$AZ$26,49,FALSE)</f>
        <v>8173615</v>
      </c>
      <c r="D36" s="55">
        <f>VLOOKUP($A36,WORK_CCDEB_DATA!$B$3:$AZ$26,12,FALSE)</f>
        <v>1123872</v>
      </c>
      <c r="E36" s="55">
        <f>VLOOKUP($A36,WORK_CCDEB_DATA!$B$3:$AZ$26,46,FALSE)</f>
        <v>483905</v>
      </c>
      <c r="F36" s="49"/>
      <c r="G36" s="55">
        <f>VLOOKUP($A36,WORK_CCDEB_DATA!$B$3:$AZ$26,47,FALSE)</f>
        <v>310082</v>
      </c>
    </row>
    <row r="37" spans="1:8" s="62" customFormat="1" ht="15" x14ac:dyDescent="0.2">
      <c r="A37" s="62" t="str">
        <f>WORK_CCDEB_DATA!B25</f>
        <v>Williams Bay</v>
      </c>
      <c r="B37" s="55">
        <f>VLOOKUP($A37,WORK_CCDEB_DATA!$B$3:$AZ$26,9,FALSE)</f>
        <v>3</v>
      </c>
      <c r="C37" s="55">
        <f>VLOOKUP($A37,WORK_CCDEB_DATA!$B$3:$AZ$26,49,FALSE)</f>
        <v>8173615</v>
      </c>
      <c r="D37" s="55">
        <f>VLOOKUP($A37,WORK_CCDEB_DATA!$B$3:$AZ$26,12,FALSE)</f>
        <v>153255</v>
      </c>
      <c r="E37" s="55">
        <f>VLOOKUP($A37,WORK_CCDEB_DATA!$B$3:$AZ$26,46,FALSE)</f>
        <v>680</v>
      </c>
      <c r="F37" s="52"/>
      <c r="G37" s="55">
        <f>VLOOKUP($A37,WORK_CCDEB_DATA!$B$3:$AZ$26,47,FALSE)</f>
        <v>436</v>
      </c>
    </row>
    <row r="38" spans="1:8" s="48" customFormat="1" ht="16.5" thickBot="1" x14ac:dyDescent="0.3">
      <c r="A38" s="71"/>
      <c r="B38" s="73">
        <f>SUM(B25:B37)</f>
        <v>160</v>
      </c>
      <c r="C38" s="69"/>
      <c r="D38" s="70">
        <f>SUM(D25:D37)</f>
        <v>8173613</v>
      </c>
      <c r="E38" s="70">
        <f>SUM(E25:E37)</f>
        <v>2669656</v>
      </c>
      <c r="F38" s="72"/>
      <c r="G38" s="91">
        <f>SUM(G25:G37)</f>
        <v>1710693</v>
      </c>
      <c r="H38" s="51"/>
    </row>
    <row r="41" spans="1:8" s="39" customFormat="1" ht="18.75" thickBot="1" x14ac:dyDescent="0.3">
      <c r="A41" s="64" t="s">
        <v>130</v>
      </c>
      <c r="B41" s="65">
        <f>B15+B22+B38</f>
        <v>416</v>
      </c>
      <c r="C41" s="65">
        <f>C15+C22+C38</f>
        <v>0</v>
      </c>
      <c r="D41" s="66">
        <f>D15+D22+D38</f>
        <v>14646989</v>
      </c>
      <c r="E41" s="66">
        <f>E15+E22+E38</f>
        <v>6347309</v>
      </c>
      <c r="F41" s="67"/>
      <c r="G41" s="66">
        <f>G15+G22+G38</f>
        <v>4067300</v>
      </c>
    </row>
    <row r="42" spans="1:8" ht="15" thickTop="1" x14ac:dyDescent="0.2"/>
    <row r="43" spans="1:8" s="46" customFormat="1" ht="12" x14ac:dyDescent="0.2">
      <c r="A43" s="46" t="s">
        <v>153</v>
      </c>
    </row>
    <row r="44" spans="1:8" s="46" customFormat="1" ht="12" x14ac:dyDescent="0.2"/>
    <row r="45" spans="1:8" s="46" customFormat="1" ht="12" x14ac:dyDescent="0.2">
      <c r="A45" s="87" t="s">
        <v>138</v>
      </c>
      <c r="B45" s="97">
        <f>WORK_CCDEB_DATA!AW3</f>
        <v>0.64079123900000001</v>
      </c>
    </row>
  </sheetData>
  <mergeCells count="3">
    <mergeCell ref="A1:H1"/>
    <mergeCell ref="A2:H2"/>
    <mergeCell ref="A3:H3"/>
  </mergeCells>
  <printOptions horizontalCentered="1"/>
  <pageMargins left="0.75" right="0.75" top="0.34" bottom="0.3" header="0.17" footer="0.17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1"/>
  <sheetViews>
    <sheetView zoomScale="85" zoomScaleNormal="85" workbookViewId="0">
      <pane ySplit="11" topLeftCell="A12" activePane="bottomLeft" state="frozenSplit"/>
      <selection pane="bottomLeft" activeCell="C28" sqref="C28"/>
    </sheetView>
  </sheetViews>
  <sheetFormatPr defaultRowHeight="12" customHeight="1" x14ac:dyDescent="0.2"/>
  <cols>
    <col min="1" max="1" width="3.85546875" style="1" customWidth="1"/>
    <col min="2" max="2" width="1" style="1" customWidth="1"/>
    <col min="3" max="3" width="13.5703125" style="1" customWidth="1"/>
    <col min="4" max="4" width="9.85546875" style="7" customWidth="1"/>
    <col min="5" max="5" width="4.42578125" style="1" customWidth="1"/>
    <col min="6" max="6" width="16.85546875" style="1" customWidth="1"/>
    <col min="7" max="7" width="8.85546875" style="1" customWidth="1"/>
    <col min="8" max="8" width="13.28515625" style="1" customWidth="1"/>
    <col min="9" max="9" width="1.5703125" style="1" customWidth="1"/>
    <col min="10" max="10" width="4.42578125" style="6" customWidth="1"/>
    <col min="11" max="11" width="1" style="1" customWidth="1"/>
    <col min="12" max="12" width="11" style="1" customWidth="1"/>
    <col min="13" max="13" width="9.140625" style="1"/>
    <col min="14" max="14" width="17.5703125" style="1" customWidth="1"/>
    <col min="15" max="15" width="12.5703125" style="1" customWidth="1"/>
    <col min="16" max="16" width="16.7109375" style="1" customWidth="1"/>
    <col min="17" max="16384" width="9.140625" style="1"/>
  </cols>
  <sheetData>
    <row r="1" spans="1:16" s="2" customFormat="1" ht="16.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s="2" customFormat="1" ht="16.5" x14ac:dyDescent="0.25">
      <c r="A2" s="101" t="s">
        <v>155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s="2" customFormat="1" ht="16.5" x14ac:dyDescent="0.25">
      <c r="A3" s="101" t="str">
        <f>INDEX(WORK_CCDEB_DATA!B2:B26,WORK_CCDEB_DATA!A1)</f>
        <v>Ashwaubenon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2" customFormat="1" ht="6.75" customHeight="1" thickBot="1" x14ac:dyDescent="0.3">
      <c r="A4" s="11"/>
      <c r="C4" s="59"/>
      <c r="D4" s="60"/>
      <c r="E4" s="11"/>
      <c r="F4" s="11"/>
      <c r="G4" s="11"/>
      <c r="H4" s="11"/>
      <c r="I4" s="11"/>
      <c r="J4" s="11"/>
      <c r="K4" s="11"/>
      <c r="L4" s="11"/>
      <c r="M4" s="11"/>
    </row>
    <row r="5" spans="1:16" s="12" customFormat="1" ht="12" customHeight="1" x14ac:dyDescent="0.25">
      <c r="D5" s="13" t="s">
        <v>111</v>
      </c>
      <c r="E5" s="14"/>
      <c r="F5" s="15"/>
      <c r="G5" s="16"/>
      <c r="K5" s="13" t="s">
        <v>111</v>
      </c>
      <c r="L5" s="28"/>
      <c r="M5" s="15"/>
      <c r="N5" s="15"/>
      <c r="O5" s="16"/>
    </row>
    <row r="6" spans="1:16" s="12" customFormat="1" ht="12" customHeight="1" thickBot="1" x14ac:dyDescent="0.3">
      <c r="D6" s="118" t="str">
        <f>INDEX(WORK_CCDEB_DATA!C2:C26,WORK_CCDEB_DATA!A1)</f>
        <v>BROWN COUNTY CCDEB</v>
      </c>
      <c r="E6" s="119"/>
      <c r="F6" s="119"/>
      <c r="G6" s="120"/>
      <c r="K6" s="118" t="str">
        <f>INDEX(WORK_CCDEB_DATA!B2:B26,WORK_CCDEB_DATA!A1)</f>
        <v>Ashwaubenon</v>
      </c>
      <c r="L6" s="119"/>
      <c r="M6" s="119"/>
      <c r="N6" s="119"/>
      <c r="O6" s="120"/>
    </row>
    <row r="7" spans="1:16" s="2" customFormat="1" ht="12" customHeight="1" x14ac:dyDescent="0.2">
      <c r="D7" s="17"/>
      <c r="E7" s="18"/>
      <c r="F7" s="19"/>
      <c r="G7" s="20"/>
      <c r="J7" s="23"/>
      <c r="K7" s="17"/>
      <c r="L7" s="29"/>
      <c r="M7" s="19"/>
      <c r="N7" s="19"/>
      <c r="O7" s="20"/>
    </row>
    <row r="8" spans="1:16" s="2" customFormat="1" ht="11.25" x14ac:dyDescent="0.2">
      <c r="D8" s="21" t="s">
        <v>112</v>
      </c>
      <c r="E8" s="22"/>
      <c r="F8" s="23"/>
      <c r="G8" s="31">
        <f>INDEX(WORK_CCDEB_DATA!AX$2:AX$26,WORK_CCDEB_DATA!$A$1)</f>
        <v>4696162</v>
      </c>
      <c r="K8" s="30" t="s">
        <v>114</v>
      </c>
      <c r="L8" s="27"/>
      <c r="M8" s="27"/>
      <c r="N8" s="27"/>
      <c r="O8" s="31">
        <f>INDEX(WORK_CCDEB_DATA!L$2:L$26,WORK_CCDEB_DATA!$A$1)</f>
        <v>22772937.899999999</v>
      </c>
    </row>
    <row r="9" spans="1:16" s="2" customFormat="1" ht="11.25" x14ac:dyDescent="0.2">
      <c r="D9" s="21" t="s">
        <v>110</v>
      </c>
      <c r="E9" s="22"/>
      <c r="F9" s="23"/>
      <c r="G9" s="31">
        <f>INDEX(WORK_CCDEB_DATA!AY$2:AY$26,WORK_CCDEB_DATA!$A$1)</f>
        <v>205</v>
      </c>
      <c r="K9" s="30" t="s">
        <v>115</v>
      </c>
      <c r="L9" s="23"/>
      <c r="M9" s="23"/>
      <c r="N9" s="23"/>
      <c r="O9" s="31">
        <f>INDEX(WORK_CCDEB_DATA!I$2:$I26,WORK_CCDEB_DATA!$A$1)</f>
        <v>2299</v>
      </c>
    </row>
    <row r="10" spans="1:16" s="2" customFormat="1" thickBot="1" x14ac:dyDescent="0.25">
      <c r="D10" s="24" t="s">
        <v>113</v>
      </c>
      <c r="E10" s="25"/>
      <c r="F10" s="26"/>
      <c r="G10" s="34">
        <f>ROUND((G8/G9),2)</f>
        <v>22908.11</v>
      </c>
      <c r="K10" s="30" t="s">
        <v>116</v>
      </c>
      <c r="L10" s="23"/>
      <c r="M10" s="23"/>
      <c r="N10" s="23"/>
      <c r="O10" s="31">
        <f>INDEX(WORK_CCDEB_DATA!J$2:J$26,WORK_CCDEB_DATA!$A$1)-INDEX(WORK_CCDEB_DATA!AZ$2:AZ$26,WORK_CCDEB_DATA!$A$1)</f>
        <v>25</v>
      </c>
    </row>
    <row r="11" spans="1:16" s="2" customFormat="1" thickBot="1" x14ac:dyDescent="0.25">
      <c r="D11" s="9"/>
      <c r="K11" s="32" t="s">
        <v>117</v>
      </c>
      <c r="L11" s="26"/>
      <c r="M11" s="26"/>
      <c r="N11" s="26"/>
      <c r="O11" s="33">
        <f>INDEX(WORK_CCDEB_DATA!AZ2:AZ26,WORK_CCDEB_DATA!$A$1)</f>
        <v>0</v>
      </c>
    </row>
    <row r="12" spans="1:16" s="2" customFormat="1" ht="11.25" x14ac:dyDescent="0.2">
      <c r="D12" s="9"/>
      <c r="J12" s="5"/>
    </row>
    <row r="13" spans="1:16" s="2" customFormat="1" ht="11.25" x14ac:dyDescent="0.2">
      <c r="A13" s="9"/>
      <c r="D13" s="103" t="s">
        <v>136</v>
      </c>
      <c r="E13" s="103"/>
      <c r="F13" s="103"/>
      <c r="G13" s="103"/>
      <c r="J13" s="5"/>
      <c r="L13" s="103" t="s">
        <v>118</v>
      </c>
      <c r="M13" s="103"/>
      <c r="N13" s="103"/>
      <c r="O13" s="103"/>
    </row>
    <row r="14" spans="1:16" s="2" customFormat="1" ht="11.25" x14ac:dyDescent="0.2">
      <c r="A14" s="9"/>
      <c r="E14" s="76" t="s">
        <v>55</v>
      </c>
      <c r="F14" s="4">
        <f>INDEX(WORK_CCDEB_DATA!D$2:D$26,WORK_CCDEB_DATA!$A$1)</f>
        <v>1930000</v>
      </c>
      <c r="J14" s="5"/>
      <c r="M14" s="9" t="s">
        <v>55</v>
      </c>
      <c r="N14" s="8">
        <f>INDEX(WORK_CCDEB_DATA!G$2:G$26,WORK_CCDEB_DATA!$A$1)</f>
        <v>1000</v>
      </c>
    </row>
    <row r="15" spans="1:16" s="2" customFormat="1" ht="11.25" x14ac:dyDescent="0.2">
      <c r="A15" s="9"/>
      <c r="E15" s="76" t="s">
        <v>56</v>
      </c>
      <c r="F15" s="4">
        <f>INDEX(WORK_CCDEB_DATA!E$2:E$26,WORK_CCDEB_DATA!$A$1)</f>
        <v>1451991</v>
      </c>
      <c r="J15" s="5"/>
      <c r="M15" s="9" t="s">
        <v>56</v>
      </c>
      <c r="N15" s="8">
        <f>INDEX(WORK_CCDEB_DATA!H$2:H$26,WORK_CCDEB_DATA!$A$1)</f>
        <v>10030</v>
      </c>
    </row>
    <row r="16" spans="1:16" s="2" customFormat="1" ht="11.25" x14ac:dyDescent="0.2">
      <c r="A16" s="9"/>
      <c r="E16" s="76" t="s">
        <v>57</v>
      </c>
      <c r="F16" s="4">
        <f>INDEX(WORK_CCDEB_DATA!F$2:F$262,WORK_CCDEB_DATA!$A$1)</f>
        <v>656434</v>
      </c>
      <c r="J16" s="5"/>
    </row>
    <row r="17" spans="1:18" s="2" customFormat="1" ht="12" customHeight="1" x14ac:dyDescent="0.2">
      <c r="A17" s="9"/>
      <c r="G17" s="5"/>
      <c r="J17" s="5"/>
    </row>
    <row r="18" spans="1:18" s="23" customFormat="1" ht="12" customHeight="1" x14ac:dyDescent="0.2">
      <c r="B18" s="35"/>
      <c r="C18" s="105" t="s">
        <v>156</v>
      </c>
      <c r="D18" s="106"/>
      <c r="E18" s="106"/>
      <c r="F18" s="106"/>
      <c r="G18" s="106"/>
      <c r="H18" s="107"/>
      <c r="L18" s="105" t="s">
        <v>159</v>
      </c>
      <c r="M18" s="106"/>
      <c r="N18" s="106"/>
      <c r="O18" s="106"/>
      <c r="P18" s="107"/>
      <c r="Q18" s="35"/>
      <c r="R18" s="35"/>
    </row>
    <row r="19" spans="1:18" s="23" customFormat="1" ht="12" customHeight="1" x14ac:dyDescent="0.2">
      <c r="B19" s="35"/>
      <c r="C19" s="42"/>
      <c r="D19" s="42"/>
      <c r="E19" s="42"/>
      <c r="F19" s="42"/>
      <c r="G19" s="42"/>
      <c r="H19" s="42"/>
      <c r="L19" s="42"/>
      <c r="M19" s="42"/>
      <c r="N19" s="42"/>
      <c r="O19" s="42"/>
      <c r="P19" s="42"/>
      <c r="Q19" s="35"/>
      <c r="R19" s="35"/>
    </row>
    <row r="20" spans="1:18" s="23" customFormat="1" ht="12" customHeight="1" x14ac:dyDescent="0.2">
      <c r="A20" s="22" t="s">
        <v>52</v>
      </c>
      <c r="C20" s="23" t="s">
        <v>53</v>
      </c>
      <c r="G20" s="45" t="s">
        <v>30</v>
      </c>
      <c r="H20" s="36">
        <f>INDEX(WORK_CCDEB_DATA!I$2:I$26,WORK_CCDEB_DATA!$A$1)</f>
        <v>2299</v>
      </c>
      <c r="J20" s="22" t="s">
        <v>3</v>
      </c>
      <c r="K20" s="22"/>
      <c r="L20" s="23" t="s">
        <v>4</v>
      </c>
      <c r="P20" s="36">
        <f>INDEX(WORK_CCDEB_DATA!D$2:D$26,WORK_CCDEB_DATA!$A$1)</f>
        <v>1930000</v>
      </c>
    </row>
    <row r="21" spans="1:18" s="23" customFormat="1" ht="12" customHeight="1" x14ac:dyDescent="0.2">
      <c r="A21" s="22"/>
      <c r="C21" s="111" t="s">
        <v>175</v>
      </c>
      <c r="D21" s="111"/>
      <c r="E21" s="111"/>
      <c r="F21" s="111"/>
      <c r="G21" s="45" t="s">
        <v>30</v>
      </c>
      <c r="H21" s="36">
        <f>INDEX(WORK_CCDEB_DATA!J$2:J$26,WORK_CCDEB_DATA!$A$1)</f>
        <v>25</v>
      </c>
      <c r="J21" s="22" t="s">
        <v>5</v>
      </c>
      <c r="K21" s="22"/>
      <c r="L21" s="23" t="s">
        <v>58</v>
      </c>
      <c r="P21" s="36">
        <f>P20*H22</f>
        <v>4485320000</v>
      </c>
    </row>
    <row r="22" spans="1:18" s="23" customFormat="1" ht="12" customHeight="1" x14ac:dyDescent="0.2">
      <c r="A22" s="22" t="s">
        <v>54</v>
      </c>
      <c r="C22" s="23" t="s">
        <v>176</v>
      </c>
      <c r="G22" s="45" t="s">
        <v>34</v>
      </c>
      <c r="H22" s="36">
        <f>SUM(H20:H21)</f>
        <v>2324</v>
      </c>
      <c r="J22" s="22" t="s">
        <v>6</v>
      </c>
      <c r="K22" s="22"/>
      <c r="L22" s="23" t="s">
        <v>7</v>
      </c>
      <c r="P22" s="94">
        <f>ROUND((H36/P21),8)</f>
        <v>5.1813E-4</v>
      </c>
    </row>
    <row r="23" spans="1:18" s="23" customFormat="1" ht="12" customHeight="1" x14ac:dyDescent="0.2">
      <c r="A23" s="22"/>
      <c r="G23" s="37"/>
      <c r="J23" s="22" t="s">
        <v>8</v>
      </c>
      <c r="K23" s="22"/>
      <c r="L23" s="23" t="s">
        <v>9</v>
      </c>
      <c r="P23" s="36">
        <f>P21-H47</f>
        <v>2382798772</v>
      </c>
    </row>
    <row r="24" spans="1:18" s="23" customFormat="1" ht="12" customHeight="1" x14ac:dyDescent="0.2">
      <c r="B24" s="35"/>
      <c r="C24" s="105" t="s">
        <v>157</v>
      </c>
      <c r="D24" s="106"/>
      <c r="E24" s="106"/>
      <c r="F24" s="106"/>
      <c r="G24" s="106"/>
      <c r="H24" s="107"/>
      <c r="J24" s="22" t="s">
        <v>10</v>
      </c>
      <c r="K24" s="22"/>
      <c r="L24" s="23" t="s">
        <v>11</v>
      </c>
      <c r="P24" s="38">
        <f>P22*P23</f>
        <v>1234599.52773636</v>
      </c>
    </row>
    <row r="25" spans="1:18" s="39" customFormat="1" ht="12" customHeight="1" x14ac:dyDescent="0.2">
      <c r="J25" s="22" t="s">
        <v>12</v>
      </c>
      <c r="K25" s="22"/>
      <c r="L25" s="23" t="s">
        <v>13</v>
      </c>
      <c r="M25" s="23"/>
      <c r="N25" s="23"/>
      <c r="O25" s="23"/>
      <c r="P25" s="36">
        <f>INDEX(WORK_CCDEB_DATA!E$2:E$26,WORK_CCDEB_DATA!$A$1)</f>
        <v>1451991</v>
      </c>
    </row>
    <row r="26" spans="1:18" s="23" customFormat="1" ht="12" customHeight="1" x14ac:dyDescent="0.2">
      <c r="A26" s="22" t="s">
        <v>139</v>
      </c>
      <c r="B26" s="22"/>
      <c r="C26" s="23" t="s">
        <v>31</v>
      </c>
      <c r="H26" s="38">
        <f>O8</f>
        <v>22772937.899999999</v>
      </c>
      <c r="J26" s="22" t="s">
        <v>14</v>
      </c>
      <c r="K26" s="22"/>
      <c r="L26" s="23" t="s">
        <v>108</v>
      </c>
      <c r="P26" s="36">
        <f>P25*H22</f>
        <v>3374427084</v>
      </c>
    </row>
    <row r="27" spans="1:18" s="23" customFormat="1" ht="12" customHeight="1" x14ac:dyDescent="0.2">
      <c r="A27" s="22" t="s">
        <v>1</v>
      </c>
      <c r="C27" s="27" t="s">
        <v>177</v>
      </c>
      <c r="D27" s="27"/>
      <c r="E27" s="27"/>
      <c r="F27" s="27"/>
      <c r="G27" s="45" t="s">
        <v>30</v>
      </c>
      <c r="H27" s="38">
        <f>INDEX(WORK_CCDEB_DATA!M$2:M$26,WORK_CCDEB_DATA!$A$1)</f>
        <v>572703</v>
      </c>
      <c r="J27" s="22" t="s">
        <v>15</v>
      </c>
      <c r="K27" s="22"/>
      <c r="L27" s="23" t="s">
        <v>16</v>
      </c>
      <c r="P27" s="23">
        <f>ROUND((H39/P26),8)</f>
        <v>6.0472700000000004E-3</v>
      </c>
    </row>
    <row r="28" spans="1:18" s="23" customFormat="1" ht="12" customHeight="1" x14ac:dyDescent="0.2">
      <c r="A28" s="22" t="s">
        <v>32</v>
      </c>
      <c r="C28" s="23" t="s">
        <v>33</v>
      </c>
      <c r="G28" s="45" t="s">
        <v>34</v>
      </c>
      <c r="H28" s="38">
        <f>SUM(H26:H27)</f>
        <v>23345640.899999999</v>
      </c>
      <c r="J28" s="22" t="s">
        <v>17</v>
      </c>
      <c r="K28" s="22"/>
      <c r="L28" s="23" t="s">
        <v>18</v>
      </c>
      <c r="P28" s="36">
        <f>P26-H47</f>
        <v>1271905856</v>
      </c>
    </row>
    <row r="29" spans="1:18" s="23" customFormat="1" ht="12" customHeight="1" x14ac:dyDescent="0.2">
      <c r="A29" s="22" t="s">
        <v>35</v>
      </c>
      <c r="C29" s="23" t="s">
        <v>148</v>
      </c>
      <c r="G29" s="45" t="s">
        <v>36</v>
      </c>
      <c r="H29" s="38">
        <f>INDEX(WORK_CCDEB_DATA!O$2:O$26,WORK_CCDEB_DATA!$A$1)</f>
        <v>615561.22</v>
      </c>
      <c r="J29" s="22" t="s">
        <v>19</v>
      </c>
      <c r="K29" s="22"/>
      <c r="L29" s="23" t="s">
        <v>20</v>
      </c>
      <c r="P29" s="38">
        <f>P27*P28</f>
        <v>7691558.125813121</v>
      </c>
    </row>
    <row r="30" spans="1:18" s="39" customFormat="1" ht="12" customHeight="1" x14ac:dyDescent="0.2">
      <c r="A30" s="22" t="s">
        <v>149</v>
      </c>
      <c r="B30" s="23"/>
      <c r="C30" s="23" t="s">
        <v>37</v>
      </c>
      <c r="D30" s="23"/>
      <c r="E30" s="23"/>
      <c r="F30" s="23"/>
      <c r="G30" s="45" t="s">
        <v>36</v>
      </c>
      <c r="H30" s="38">
        <f>INDEX(WORK_CCDEB_DATA!P$2:P$26,WORK_CCDEB_DATA!$A$1)</f>
        <v>0</v>
      </c>
      <c r="J30" s="22" t="s">
        <v>21</v>
      </c>
      <c r="K30" s="22"/>
      <c r="L30" s="23" t="s">
        <v>22</v>
      </c>
      <c r="M30" s="23"/>
      <c r="N30" s="23"/>
      <c r="O30" s="23"/>
      <c r="P30" s="36">
        <f>INDEX(WORK_CCDEB_DATA!F$2:F$26,WORK_CCDEB_DATA!$A$1)</f>
        <v>656434</v>
      </c>
    </row>
    <row r="31" spans="1:18" s="23" customFormat="1" ht="12" customHeight="1" x14ac:dyDescent="0.2">
      <c r="A31" s="22" t="s">
        <v>38</v>
      </c>
      <c r="C31" s="23" t="s">
        <v>39</v>
      </c>
      <c r="G31" s="45" t="s">
        <v>34</v>
      </c>
      <c r="H31" s="36">
        <f>INDEX(WORK_CCDEB_DATA!Q$2:Q$26,WORK_CCDEB_DATA!$A$1)</f>
        <v>22730079.68</v>
      </c>
      <c r="J31" s="22" t="s">
        <v>23</v>
      </c>
      <c r="K31" s="22"/>
      <c r="L31" s="23" t="s">
        <v>109</v>
      </c>
      <c r="P31" s="36">
        <f>P30*H22</f>
        <v>1525552616</v>
      </c>
    </row>
    <row r="32" spans="1:18" s="23" customFormat="1" ht="12" customHeight="1" x14ac:dyDescent="0.2">
      <c r="A32" s="22" t="s">
        <v>1</v>
      </c>
      <c r="C32" s="93" t="s">
        <v>40</v>
      </c>
      <c r="D32" s="92"/>
      <c r="E32" s="92"/>
      <c r="F32" s="92"/>
      <c r="G32" s="79"/>
      <c r="H32" s="38">
        <f>H31/H22</f>
        <v>9780.5850602409646</v>
      </c>
      <c r="J32" s="22" t="s">
        <v>24</v>
      </c>
      <c r="K32" s="22"/>
      <c r="L32" s="23" t="s">
        <v>25</v>
      </c>
      <c r="P32" s="23">
        <f>ROUND((H41/P31),8)</f>
        <v>0</v>
      </c>
    </row>
    <row r="33" spans="1:18" s="23" customFormat="1" ht="12" customHeight="1" x14ac:dyDescent="0.2">
      <c r="A33" s="22" t="s">
        <v>41</v>
      </c>
      <c r="C33" s="23" t="s">
        <v>39</v>
      </c>
      <c r="G33" s="92"/>
      <c r="H33" s="36">
        <f>H31</f>
        <v>22730079.68</v>
      </c>
      <c r="J33" s="22" t="s">
        <v>26</v>
      </c>
      <c r="K33" s="22"/>
      <c r="L33" s="23" t="s">
        <v>27</v>
      </c>
      <c r="P33" s="36">
        <f>P31-H47</f>
        <v>-576968612</v>
      </c>
    </row>
    <row r="34" spans="1:18" s="23" customFormat="1" ht="12" customHeight="1" x14ac:dyDescent="0.2">
      <c r="A34" s="22" t="s">
        <v>42</v>
      </c>
      <c r="C34" s="23" t="s">
        <v>122</v>
      </c>
      <c r="G34" s="92"/>
      <c r="H34" s="36">
        <f>INDEX(WORK_CCDEB_DATA!G$2:G$26,WORK_CCDEB_DATA!$A$1)</f>
        <v>1000</v>
      </c>
      <c r="J34" s="22" t="s">
        <v>28</v>
      </c>
      <c r="K34" s="22"/>
      <c r="L34" s="23" t="s">
        <v>29</v>
      </c>
      <c r="P34" s="38">
        <f>P33*P32</f>
        <v>0</v>
      </c>
    </row>
    <row r="35" spans="1:18" s="23" customFormat="1" ht="12" customHeight="1" x14ac:dyDescent="0.2">
      <c r="A35" s="22" t="s">
        <v>43</v>
      </c>
      <c r="C35" s="23" t="s">
        <v>44</v>
      </c>
      <c r="G35" s="92"/>
      <c r="H35" s="36">
        <f>INDEX(WORK_CCDEB_DATA!S$2:S$26,WORK_CCDEB_DATA!$A$1)</f>
        <v>2324000</v>
      </c>
      <c r="J35" s="40"/>
      <c r="K35" s="39"/>
      <c r="L35" s="39"/>
      <c r="M35" s="39"/>
      <c r="N35" s="39"/>
      <c r="O35" s="39"/>
      <c r="P35" s="39"/>
    </row>
    <row r="36" spans="1:18" s="23" customFormat="1" ht="12" customHeight="1" x14ac:dyDescent="0.2">
      <c r="A36" s="22" t="s">
        <v>45</v>
      </c>
      <c r="C36" s="23" t="s">
        <v>123</v>
      </c>
      <c r="G36" s="92"/>
      <c r="H36" s="36">
        <f>INDEX(WORK_CCDEB_DATA!T$2:T$26,WORK_CCDEB_DATA!$A$1)</f>
        <v>2324000</v>
      </c>
      <c r="J36" s="40"/>
      <c r="K36" s="39"/>
      <c r="L36" s="105" t="s">
        <v>160</v>
      </c>
      <c r="M36" s="106"/>
      <c r="N36" s="106"/>
      <c r="O36" s="106"/>
      <c r="P36" s="107"/>
    </row>
    <row r="37" spans="1:18" s="23" customFormat="1" ht="12" customHeight="1" x14ac:dyDescent="0.2">
      <c r="A37" s="22" t="s">
        <v>46</v>
      </c>
      <c r="C37" s="23" t="s">
        <v>124</v>
      </c>
      <c r="G37" s="92"/>
      <c r="H37" s="36">
        <f>INDEX(WORK_CCDEB_DATA!U$2:U$26,WORK_CCDEB_DATA!$A$1)</f>
        <v>10030</v>
      </c>
    </row>
    <row r="38" spans="1:18" s="23" customFormat="1" ht="12" customHeight="1" x14ac:dyDescent="0.2">
      <c r="A38" s="22" t="s">
        <v>47</v>
      </c>
      <c r="C38" s="23" t="s">
        <v>48</v>
      </c>
      <c r="G38" s="23" t="s">
        <v>1</v>
      </c>
      <c r="H38" s="36">
        <f>INDEX(WORK_CCDEB_DATA!V$2:V$26,WORK_CCDEB_DATA!$A$1)</f>
        <v>23309720</v>
      </c>
      <c r="J38" s="22" t="s">
        <v>59</v>
      </c>
      <c r="K38" s="22"/>
      <c r="L38" s="23" t="s">
        <v>66</v>
      </c>
      <c r="N38" s="39"/>
      <c r="O38" s="39"/>
      <c r="P38" s="38">
        <f>P24</f>
        <v>1234599.52773636</v>
      </c>
    </row>
    <row r="39" spans="1:18" s="23" customFormat="1" ht="12" customHeight="1" x14ac:dyDescent="0.2">
      <c r="A39" s="22" t="s">
        <v>49</v>
      </c>
      <c r="C39" s="23" t="s">
        <v>125</v>
      </c>
      <c r="G39" s="92"/>
      <c r="H39" s="36">
        <f>INDEX(WORK_CCDEB_DATA!W$2:W$26,WORK_CCDEB_DATA!$A$1)</f>
        <v>20406079.68</v>
      </c>
      <c r="J39" s="22" t="s">
        <v>60</v>
      </c>
      <c r="K39" s="22"/>
      <c r="L39" s="23" t="s">
        <v>67</v>
      </c>
      <c r="N39" s="39"/>
      <c r="O39" s="39"/>
      <c r="P39" s="38">
        <f>P29</f>
        <v>7691558.125813121</v>
      </c>
    </row>
    <row r="40" spans="1:18" s="23" customFormat="1" ht="12" customHeight="1" x14ac:dyDescent="0.2">
      <c r="A40" s="22"/>
      <c r="C40" s="23" t="s">
        <v>135</v>
      </c>
      <c r="G40" s="92"/>
      <c r="H40" s="38"/>
      <c r="J40" s="22" t="s">
        <v>61</v>
      </c>
      <c r="K40" s="22"/>
      <c r="L40" s="23" t="s">
        <v>68</v>
      </c>
      <c r="N40" s="39"/>
      <c r="O40" s="39"/>
      <c r="P40" s="38">
        <f>P34</f>
        <v>0</v>
      </c>
      <c r="R40" s="36"/>
    </row>
    <row r="41" spans="1:18" s="23" customFormat="1" ht="12" customHeight="1" x14ac:dyDescent="0.2">
      <c r="A41" s="22" t="s">
        <v>50</v>
      </c>
      <c r="C41" s="23" t="s">
        <v>126</v>
      </c>
      <c r="G41" s="92"/>
      <c r="H41" s="36">
        <f>INDEX(WORK_CCDEB_DATA!X$2:X$26,WORK_CCDEB_DATA!$A$1)</f>
        <v>0</v>
      </c>
      <c r="J41" s="22" t="s">
        <v>62</v>
      </c>
      <c r="K41" s="22"/>
      <c r="L41" s="23" t="s">
        <v>72</v>
      </c>
      <c r="N41" s="39"/>
      <c r="O41" s="39"/>
      <c r="P41" s="38">
        <f>INDEX(WORK_CCDEB_DATA!AP$2:AP$26,WORK_CCDEB_DATA!$A$1)</f>
        <v>8926157.6600000001</v>
      </c>
      <c r="Q41" s="84"/>
      <c r="R41" s="84"/>
    </row>
    <row r="42" spans="1:18" s="23" customFormat="1" ht="12" customHeight="1" x14ac:dyDescent="0.2">
      <c r="A42" s="22"/>
      <c r="C42" s="23" t="s">
        <v>51</v>
      </c>
      <c r="G42" s="92"/>
      <c r="H42" s="38"/>
      <c r="J42" s="22" t="s">
        <v>63</v>
      </c>
      <c r="K42" s="22"/>
      <c r="L42" s="23" t="s">
        <v>69</v>
      </c>
      <c r="N42" s="39"/>
      <c r="O42" s="39"/>
      <c r="P42" s="36">
        <f>INDEX(WORK_CCDEB_DATA!AQ$2:AQ$26,WORK_CCDEB_DATA!$A$1)</f>
        <v>5579</v>
      </c>
    </row>
    <row r="43" spans="1:18" s="23" customFormat="1" ht="12" customHeight="1" x14ac:dyDescent="0.2">
      <c r="A43" s="22"/>
      <c r="B43" s="35"/>
      <c r="J43" s="22" t="s">
        <v>64</v>
      </c>
      <c r="K43" s="22"/>
      <c r="L43" s="23" t="s">
        <v>70</v>
      </c>
      <c r="N43" s="39"/>
      <c r="O43" s="39"/>
      <c r="P43" s="36">
        <f>INDEX(WORK_CCDEB_DATA!AR$2:AR$26,WORK_CCDEB_DATA!$A$1)</f>
        <v>0</v>
      </c>
    </row>
    <row r="44" spans="1:18" s="23" customFormat="1" ht="12" customHeight="1" x14ac:dyDescent="0.2">
      <c r="A44" s="22"/>
      <c r="B44" s="35"/>
      <c r="C44" s="112" t="s">
        <v>158</v>
      </c>
      <c r="D44" s="113"/>
      <c r="E44" s="113"/>
      <c r="F44" s="113"/>
      <c r="G44" s="113"/>
      <c r="H44" s="114"/>
      <c r="J44" s="22" t="s">
        <v>65</v>
      </c>
      <c r="K44" s="22"/>
      <c r="L44" s="23" t="s">
        <v>71</v>
      </c>
      <c r="N44" s="39"/>
      <c r="O44" s="39"/>
      <c r="P44" s="96">
        <f>SUM(P41:P43)</f>
        <v>8931736.6600000001</v>
      </c>
      <c r="Q44" s="84"/>
      <c r="R44" s="84"/>
    </row>
    <row r="45" spans="1:18" s="23" customFormat="1" ht="12" customHeight="1" x14ac:dyDescent="0.2">
      <c r="A45" s="22"/>
      <c r="B45" s="35"/>
      <c r="C45" s="115"/>
      <c r="D45" s="116"/>
      <c r="E45" s="116"/>
      <c r="F45" s="116"/>
      <c r="G45" s="116"/>
      <c r="H45" s="117"/>
      <c r="J45" s="22"/>
      <c r="K45" s="22"/>
      <c r="N45" s="39"/>
      <c r="O45" s="39"/>
      <c r="P45" s="96"/>
      <c r="Q45" s="84"/>
      <c r="R45" s="84"/>
    </row>
    <row r="46" spans="1:18" s="23" customFormat="1" ht="12" customHeight="1" x14ac:dyDescent="0.2">
      <c r="A46" s="22"/>
      <c r="B46" s="41"/>
      <c r="J46" s="22"/>
      <c r="K46" s="22"/>
      <c r="N46" s="39"/>
      <c r="O46" s="39"/>
      <c r="P46" s="38"/>
    </row>
    <row r="47" spans="1:18" s="23" customFormat="1" ht="12" customHeight="1" x14ac:dyDescent="0.2">
      <c r="A47" s="22" t="s">
        <v>133</v>
      </c>
      <c r="C47" s="93" t="s">
        <v>127</v>
      </c>
      <c r="D47" s="93"/>
      <c r="E47" s="93"/>
      <c r="F47" s="2"/>
      <c r="G47" s="43"/>
      <c r="H47" s="36">
        <f>INDEX(WORK_CCDEB_DATA!Y$2:Y$26,WORK_CCDEB_DATA!$A$1)</f>
        <v>2102521228</v>
      </c>
      <c r="J47" s="40"/>
      <c r="K47" s="39"/>
      <c r="L47" s="108" t="s">
        <v>161</v>
      </c>
      <c r="M47" s="109"/>
      <c r="N47" s="109"/>
      <c r="O47" s="109"/>
      <c r="P47" s="110"/>
    </row>
    <row r="48" spans="1:18" s="2" customFormat="1" ht="12" customHeight="1" x14ac:dyDescent="0.2">
      <c r="A48" s="2" t="s">
        <v>137</v>
      </c>
      <c r="C48" s="104" t="s">
        <v>134</v>
      </c>
      <c r="D48" s="104"/>
      <c r="E48" s="104"/>
      <c r="F48" s="104"/>
      <c r="H48" s="82">
        <f>H47/H22</f>
        <v>904699.32358003443</v>
      </c>
    </row>
    <row r="49" spans="3:16" s="2" customFormat="1" ht="12" customHeight="1" x14ac:dyDescent="0.2">
      <c r="J49" s="3" t="s">
        <v>73</v>
      </c>
      <c r="K49" s="3"/>
      <c r="L49" s="2" t="s">
        <v>132</v>
      </c>
      <c r="M49" s="1"/>
      <c r="N49" s="1"/>
      <c r="O49" s="1"/>
      <c r="P49" s="95">
        <f>ROUND((P44/H33),8)</f>
        <v>0.39294788000000003</v>
      </c>
    </row>
    <row r="50" spans="3:16" s="2" customFormat="1" ht="12" customHeight="1" x14ac:dyDescent="0.2">
      <c r="J50" s="3" t="s">
        <v>74</v>
      </c>
      <c r="K50" s="3"/>
      <c r="L50" s="2" t="s">
        <v>76</v>
      </c>
      <c r="M50" s="1"/>
      <c r="N50" s="1"/>
      <c r="O50" s="1"/>
      <c r="P50" s="99">
        <f>ROUND((P49*H27),2)</f>
        <v>225042.43</v>
      </c>
    </row>
    <row r="51" spans="3:16" s="2" customFormat="1" ht="12" customHeight="1" x14ac:dyDescent="0.2">
      <c r="G51" s="80"/>
      <c r="H51" s="83"/>
      <c r="J51" s="3" t="s">
        <v>75</v>
      </c>
      <c r="K51" s="3"/>
      <c r="L51" s="2" t="s">
        <v>107</v>
      </c>
      <c r="P51" s="98">
        <f>INDEX(WORK_CCDEB_DATA!AW$2:AW$26,WORK_CCDEB_DATA!$A$1)</f>
        <v>0.64079123900000001</v>
      </c>
    </row>
    <row r="52" spans="3:16" s="2" customFormat="1" ht="12" customHeight="1" x14ac:dyDescent="0.2">
      <c r="G52" s="78"/>
      <c r="H52" s="83"/>
      <c r="J52" s="86" t="s">
        <v>119</v>
      </c>
      <c r="K52" s="10"/>
      <c r="L52" s="85" t="s">
        <v>120</v>
      </c>
      <c r="P52" s="100">
        <f>P50*P51</f>
        <v>144205.21754727076</v>
      </c>
    </row>
    <row r="53" spans="3:16" s="2" customFormat="1" ht="12" customHeight="1" x14ac:dyDescent="0.2">
      <c r="C53" s="2" t="s">
        <v>174</v>
      </c>
      <c r="D53" s="3"/>
      <c r="J53" s="5"/>
    </row>
    <row r="54" spans="3:16" s="2" customFormat="1" ht="12" customHeight="1" x14ac:dyDescent="0.2">
      <c r="C54" s="2" t="s">
        <v>162</v>
      </c>
      <c r="D54" s="3"/>
      <c r="J54" s="5"/>
    </row>
    <row r="55" spans="3:16" s="2" customFormat="1" ht="12" customHeight="1" x14ac:dyDescent="0.2">
      <c r="C55" s="2" t="s">
        <v>121</v>
      </c>
      <c r="D55" s="3"/>
      <c r="J55" s="5"/>
    </row>
    <row r="56" spans="3:16" s="2" customFormat="1" ht="12" customHeight="1" x14ac:dyDescent="0.2">
      <c r="D56" s="3"/>
      <c r="J56" s="5"/>
    </row>
    <row r="57" spans="3:16" s="2" customFormat="1" ht="12" customHeight="1" x14ac:dyDescent="0.2">
      <c r="D57" s="3"/>
      <c r="J57" s="5"/>
    </row>
    <row r="58" spans="3:16" s="2" customFormat="1" ht="12" customHeight="1" x14ac:dyDescent="0.2">
      <c r="D58" s="3"/>
      <c r="J58" s="5"/>
    </row>
    <row r="59" spans="3:16" s="2" customFormat="1" ht="12" customHeight="1" x14ac:dyDescent="0.2">
      <c r="D59" s="3"/>
      <c r="G59" s="80"/>
      <c r="H59" s="81"/>
      <c r="J59" s="5"/>
    </row>
    <row r="60" spans="3:16" s="2" customFormat="1" ht="12" customHeight="1" x14ac:dyDescent="0.2">
      <c r="D60" s="3"/>
      <c r="G60" s="80"/>
      <c r="H60" s="81"/>
      <c r="J60" s="5"/>
    </row>
    <row r="61" spans="3:16" s="2" customFormat="1" ht="12" customHeight="1" x14ac:dyDescent="0.2">
      <c r="D61" s="3"/>
      <c r="G61" s="76"/>
      <c r="J61" s="5"/>
    </row>
  </sheetData>
  <mergeCells count="15">
    <mergeCell ref="D6:G6"/>
    <mergeCell ref="A1:P1"/>
    <mergeCell ref="A2:P2"/>
    <mergeCell ref="A3:P3"/>
    <mergeCell ref="K6:O6"/>
    <mergeCell ref="D13:G13"/>
    <mergeCell ref="C48:F48"/>
    <mergeCell ref="L36:P36"/>
    <mergeCell ref="L47:P47"/>
    <mergeCell ref="C24:H24"/>
    <mergeCell ref="L18:P18"/>
    <mergeCell ref="L13:O13"/>
    <mergeCell ref="C21:F21"/>
    <mergeCell ref="C18:H18"/>
    <mergeCell ref="C44:H45"/>
  </mergeCells>
  <pageMargins left="0.31" right="0.35" top="0.25" bottom="0.25" header="0.25" footer="0.25"/>
  <pageSetup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print="0" autoFill="0" autoLine="0" autoPict="0">
                <anchor>
                  <from>
                    <xdr:col>12</xdr:col>
                    <xdr:colOff>142875</xdr:colOff>
                    <xdr:row>2</xdr:row>
                    <xdr:rowOff>9525</xdr:rowOff>
                  </from>
                  <to>
                    <xdr:col>14</xdr:col>
                    <xdr:colOff>295275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print="0" autoFill="0" autoLine="0" autoPict="0">
                <anchor moveWithCells="1" sizeWithCells="1">
                  <from>
                    <xdr:col>14</xdr:col>
                    <xdr:colOff>514350</xdr:colOff>
                    <xdr:row>2</xdr:row>
                    <xdr:rowOff>9525</xdr:rowOff>
                  </from>
                  <to>
                    <xdr:col>15</xdr:col>
                    <xdr:colOff>390525</xdr:colOff>
                    <xdr:row>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29"/>
  <sheetViews>
    <sheetView zoomScaleNormal="100" workbookViewId="0">
      <pane xSplit="3" ySplit="2" topLeftCell="AI3" activePane="bottomRight" state="frozen"/>
      <selection pane="topRight" activeCell="D1" sqref="D1"/>
      <selection pane="bottomLeft" activeCell="A3" sqref="A3"/>
      <selection pane="bottomRight" activeCell="AW9" sqref="AW9"/>
    </sheetView>
  </sheetViews>
  <sheetFormatPr defaultColWidth="12.7109375" defaultRowHeight="15" x14ac:dyDescent="0.25"/>
  <cols>
    <col min="1" max="1" width="5.85546875" style="75" bestFit="1" customWidth="1"/>
    <col min="2" max="2" width="32.42578125" style="75" bestFit="1" customWidth="1"/>
    <col min="3" max="3" width="26.140625" style="75" bestFit="1" customWidth="1"/>
    <col min="4" max="4" width="8.140625" style="74" bestFit="1" customWidth="1"/>
    <col min="5" max="6" width="8.42578125" style="74" bestFit="1" customWidth="1"/>
    <col min="7" max="7" width="7.85546875" style="74" bestFit="1" customWidth="1"/>
    <col min="8" max="8" width="8.85546875" style="74" bestFit="1" customWidth="1"/>
    <col min="9" max="9" width="5" style="74" bestFit="1" customWidth="1"/>
    <col min="10" max="10" width="13.28515625" style="74" bestFit="1" customWidth="1"/>
    <col min="11" max="11" width="5" style="74" bestFit="1" customWidth="1"/>
    <col min="12" max="12" width="12" style="74" bestFit="1" customWidth="1"/>
    <col min="13" max="13" width="24.42578125" style="74" bestFit="1" customWidth="1"/>
    <col min="14" max="14" width="12" style="74" bestFit="1" customWidth="1"/>
    <col min="15" max="15" width="10" style="74" bestFit="1" customWidth="1"/>
    <col min="16" max="16" width="9.7109375" style="74" bestFit="1" customWidth="1"/>
    <col min="17" max="17" width="12" style="74" bestFit="1" customWidth="1"/>
    <col min="18" max="18" width="5" style="74" bestFit="1" customWidth="1"/>
    <col min="19" max="20" width="8" style="74" bestFit="1" customWidth="1"/>
    <col min="21" max="21" width="6" style="74" bestFit="1" customWidth="1"/>
    <col min="22" max="22" width="9" style="74" bestFit="1" customWidth="1"/>
    <col min="23" max="23" width="12" style="74" bestFit="1" customWidth="1"/>
    <col min="24" max="25" width="11" style="74" bestFit="1" customWidth="1"/>
    <col min="26" max="26" width="9.140625" style="74" bestFit="1" customWidth="1"/>
    <col min="27" max="27" width="8" style="74" bestFit="1" customWidth="1"/>
    <col min="28" max="28" width="12" style="74" bestFit="1" customWidth="1"/>
    <col min="29" max="31" width="11" style="74" bestFit="1" customWidth="1"/>
    <col min="32" max="32" width="8" style="74" bestFit="1" customWidth="1"/>
    <col min="33" max="33" width="11" style="77" bestFit="1" customWidth="1"/>
    <col min="34" max="35" width="11" style="74" bestFit="1" customWidth="1"/>
    <col min="36" max="36" width="12" style="74" bestFit="1" customWidth="1"/>
    <col min="37" max="37" width="8" style="74" bestFit="1" customWidth="1"/>
    <col min="38" max="38" width="11" style="74" bestFit="1" customWidth="1"/>
    <col min="39" max="39" width="11" style="77" bestFit="1" customWidth="1"/>
    <col min="40" max="40" width="11.7109375" style="74" bestFit="1" customWidth="1"/>
    <col min="41" max="41" width="12.7109375" style="74" bestFit="1" customWidth="1"/>
    <col min="42" max="42" width="12" style="74" bestFit="1" customWidth="1"/>
    <col min="43" max="43" width="7.140625" style="74" bestFit="1" customWidth="1"/>
    <col min="44" max="44" width="13.85546875" style="77" bestFit="1" customWidth="1"/>
    <col min="45" max="46" width="12" style="74" bestFit="1" customWidth="1"/>
    <col min="47" max="48" width="7" style="74" bestFit="1" customWidth="1"/>
    <col min="49" max="49" width="12" style="77" bestFit="1" customWidth="1"/>
    <col min="50" max="51" width="14.42578125" style="75" bestFit="1" customWidth="1"/>
    <col min="52" max="52" width="13.7109375" style="75" bestFit="1" customWidth="1"/>
    <col min="53" max="16384" width="12.7109375" style="75"/>
  </cols>
  <sheetData>
    <row r="1" spans="1:52" s="88" customFormat="1" x14ac:dyDescent="0.25">
      <c r="A1" s="88">
        <v>2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52</v>
      </c>
      <c r="J1" t="s">
        <v>173</v>
      </c>
      <c r="K1" t="s">
        <v>54</v>
      </c>
      <c r="L1" t="s">
        <v>139</v>
      </c>
      <c r="M1" t="s">
        <v>168</v>
      </c>
      <c r="N1" t="s">
        <v>32</v>
      </c>
      <c r="O1" t="s">
        <v>35</v>
      </c>
      <c r="P1" t="s">
        <v>140</v>
      </c>
      <c r="Q1" t="s">
        <v>38</v>
      </c>
      <c r="R1" t="s">
        <v>42</v>
      </c>
      <c r="S1" t="s">
        <v>43</v>
      </c>
      <c r="T1" t="s">
        <v>45</v>
      </c>
      <c r="U1" t="s">
        <v>46</v>
      </c>
      <c r="V1" t="s">
        <v>47</v>
      </c>
      <c r="W1" t="s">
        <v>49</v>
      </c>
      <c r="X1" t="s">
        <v>50</v>
      </c>
      <c r="Y1" t="s">
        <v>141</v>
      </c>
      <c r="Z1" t="s">
        <v>85</v>
      </c>
      <c r="AA1" t="s">
        <v>3</v>
      </c>
      <c r="AB1" t="s">
        <v>5</v>
      </c>
      <c r="AC1" t="s">
        <v>6</v>
      </c>
      <c r="AD1" t="s">
        <v>8</v>
      </c>
      <c r="AE1" t="s">
        <v>10</v>
      </c>
      <c r="AF1" t="s">
        <v>12</v>
      </c>
      <c r="AG1" t="s">
        <v>14</v>
      </c>
      <c r="AH1" t="s">
        <v>15</v>
      </c>
      <c r="AI1" t="s">
        <v>17</v>
      </c>
      <c r="AJ1" t="s">
        <v>19</v>
      </c>
      <c r="AK1" t="s">
        <v>21</v>
      </c>
      <c r="AL1" t="s">
        <v>23</v>
      </c>
      <c r="AM1" t="s">
        <v>24</v>
      </c>
      <c r="AN1" t="s">
        <v>26</v>
      </c>
      <c r="AO1" t="s">
        <v>28</v>
      </c>
      <c r="AP1" t="s">
        <v>142</v>
      </c>
      <c r="AQ1" t="s">
        <v>143</v>
      </c>
      <c r="AR1" t="s">
        <v>169</v>
      </c>
      <c r="AS1" t="s">
        <v>144</v>
      </c>
      <c r="AT1" t="s">
        <v>145</v>
      </c>
      <c r="AU1" t="s">
        <v>74</v>
      </c>
      <c r="AV1" t="s">
        <v>146</v>
      </c>
      <c r="AW1" t="s">
        <v>147</v>
      </c>
      <c r="AX1" t="s">
        <v>170</v>
      </c>
      <c r="AY1" t="s">
        <v>171</v>
      </c>
      <c r="AZ1" t="s">
        <v>172</v>
      </c>
    </row>
    <row r="2" spans="1:52" x14ac:dyDescent="0.25">
      <c r="A2" s="89" t="s">
        <v>77</v>
      </c>
      <c r="B2" s="90" t="s">
        <v>106</v>
      </c>
      <c r="C2" s="75">
        <v>0</v>
      </c>
      <c r="D2" s="74">
        <v>0</v>
      </c>
      <c r="E2" s="74">
        <v>0</v>
      </c>
      <c r="F2" s="74">
        <v>0</v>
      </c>
      <c r="G2" s="74">
        <v>0</v>
      </c>
      <c r="H2" s="74">
        <v>0</v>
      </c>
      <c r="I2" s="74">
        <v>0</v>
      </c>
      <c r="J2" s="74">
        <v>0</v>
      </c>
      <c r="L2" s="74">
        <v>0</v>
      </c>
      <c r="M2" s="74">
        <v>0</v>
      </c>
      <c r="N2" s="74">
        <v>0</v>
      </c>
      <c r="O2" s="74">
        <v>0</v>
      </c>
      <c r="P2" s="74">
        <v>0</v>
      </c>
      <c r="Q2" s="74">
        <v>0</v>
      </c>
      <c r="R2" s="74">
        <v>0</v>
      </c>
      <c r="S2" s="74">
        <v>0</v>
      </c>
      <c r="T2" s="74">
        <v>0</v>
      </c>
      <c r="U2" s="74">
        <v>0</v>
      </c>
      <c r="V2" s="74">
        <v>0</v>
      </c>
      <c r="W2" s="74">
        <v>0</v>
      </c>
      <c r="X2" s="74">
        <v>0</v>
      </c>
      <c r="Y2" s="74">
        <v>0</v>
      </c>
      <c r="Z2" s="74">
        <v>0</v>
      </c>
      <c r="AA2" s="74">
        <v>0</v>
      </c>
      <c r="AB2" s="74">
        <v>0</v>
      </c>
      <c r="AC2" s="74">
        <v>0</v>
      </c>
      <c r="AD2" s="74">
        <v>0</v>
      </c>
      <c r="AE2" s="74">
        <v>0</v>
      </c>
      <c r="AF2" s="74">
        <v>0</v>
      </c>
      <c r="AG2" s="74">
        <v>0</v>
      </c>
      <c r="AH2" s="74">
        <v>0</v>
      </c>
      <c r="AI2" s="74">
        <v>0</v>
      </c>
      <c r="AJ2" s="74">
        <v>0</v>
      </c>
      <c r="AK2" s="74">
        <v>0</v>
      </c>
      <c r="AL2" s="74">
        <v>0</v>
      </c>
      <c r="AM2" s="74">
        <v>0</v>
      </c>
      <c r="AN2" s="74">
        <v>0</v>
      </c>
      <c r="AO2" s="74">
        <v>0</v>
      </c>
      <c r="AP2" s="74">
        <v>0</v>
      </c>
      <c r="AQ2" s="74">
        <v>0</v>
      </c>
      <c r="AR2" s="74">
        <v>0</v>
      </c>
      <c r="AS2" s="74">
        <v>0</v>
      </c>
      <c r="AT2" s="74">
        <v>0</v>
      </c>
      <c r="AU2" s="74">
        <v>0</v>
      </c>
      <c r="AV2" s="74">
        <v>0</v>
      </c>
    </row>
    <row r="3" spans="1:52" x14ac:dyDescent="0.25">
      <c r="A3">
        <v>182</v>
      </c>
      <c r="B3" t="s">
        <v>2</v>
      </c>
      <c r="C3" t="s">
        <v>86</v>
      </c>
      <c r="D3">
        <v>1930000</v>
      </c>
      <c r="E3">
        <v>1451991</v>
      </c>
      <c r="F3">
        <v>656434</v>
      </c>
      <c r="G3">
        <v>1000</v>
      </c>
      <c r="H3">
        <v>10030</v>
      </c>
      <c r="I3">
        <v>2299</v>
      </c>
      <c r="J3">
        <v>25</v>
      </c>
      <c r="K3">
        <v>2324</v>
      </c>
      <c r="L3">
        <v>22772937.899999999</v>
      </c>
      <c r="M3">
        <v>572703</v>
      </c>
      <c r="N3">
        <v>23345640.899999999</v>
      </c>
      <c r="O3">
        <v>615561.22</v>
      </c>
      <c r="P3">
        <v>0</v>
      </c>
      <c r="Q3">
        <v>22730079.68</v>
      </c>
      <c r="R3">
        <v>1000</v>
      </c>
      <c r="S3">
        <v>2324000</v>
      </c>
      <c r="T3">
        <v>2324000</v>
      </c>
      <c r="U3">
        <v>10030</v>
      </c>
      <c r="V3">
        <v>23309720</v>
      </c>
      <c r="W3">
        <v>20406079.68</v>
      </c>
      <c r="X3">
        <v>0</v>
      </c>
      <c r="Y3">
        <v>2102521228</v>
      </c>
      <c r="Z3">
        <v>904699</v>
      </c>
      <c r="AA3">
        <v>1930000</v>
      </c>
      <c r="AB3">
        <v>4485320000</v>
      </c>
      <c r="AC3">
        <v>5.1813E-4</v>
      </c>
      <c r="AD3">
        <v>2382798772</v>
      </c>
      <c r="AE3">
        <v>1234599.53</v>
      </c>
      <c r="AF3">
        <v>1451991</v>
      </c>
      <c r="AG3">
        <v>3374427084</v>
      </c>
      <c r="AH3">
        <v>6.0472700000000004E-3</v>
      </c>
      <c r="AI3">
        <v>1271905856</v>
      </c>
      <c r="AJ3">
        <v>7691558.1299999999</v>
      </c>
      <c r="AK3">
        <v>0</v>
      </c>
      <c r="AL3">
        <v>0</v>
      </c>
      <c r="AM3">
        <v>0</v>
      </c>
      <c r="AN3">
        <v>0</v>
      </c>
      <c r="AO3">
        <v>0</v>
      </c>
      <c r="AP3">
        <v>8926157.6600000001</v>
      </c>
      <c r="AQ3">
        <v>5579</v>
      </c>
      <c r="AR3">
        <v>0</v>
      </c>
      <c r="AS3">
        <v>8931736.6600000001</v>
      </c>
      <c r="AT3">
        <v>0.3929478817</v>
      </c>
      <c r="AU3">
        <v>225042</v>
      </c>
      <c r="AV3">
        <v>144205</v>
      </c>
      <c r="AW3">
        <v>0.64079123900000001</v>
      </c>
      <c r="AX3">
        <v>4696162</v>
      </c>
      <c r="AY3">
        <v>205</v>
      </c>
      <c r="AZ3">
        <v>0</v>
      </c>
    </row>
    <row r="4" spans="1:52" x14ac:dyDescent="0.25">
      <c r="A4">
        <v>6013</v>
      </c>
      <c r="B4" t="s">
        <v>87</v>
      </c>
      <c r="C4" t="s">
        <v>88</v>
      </c>
      <c r="D4">
        <v>5790000</v>
      </c>
      <c r="E4">
        <v>4355973</v>
      </c>
      <c r="F4">
        <v>1969302</v>
      </c>
      <c r="G4">
        <v>1000</v>
      </c>
      <c r="H4">
        <v>10030</v>
      </c>
      <c r="I4">
        <v>510</v>
      </c>
      <c r="J4">
        <v>10</v>
      </c>
      <c r="K4">
        <v>520</v>
      </c>
      <c r="L4">
        <v>7905803.1500000004</v>
      </c>
      <c r="M4">
        <v>510851</v>
      </c>
      <c r="N4">
        <v>8416654.1500000004</v>
      </c>
      <c r="O4">
        <v>0</v>
      </c>
      <c r="P4">
        <v>0</v>
      </c>
      <c r="Q4">
        <v>8416654.1500000004</v>
      </c>
      <c r="R4">
        <v>1000</v>
      </c>
      <c r="S4">
        <v>520000</v>
      </c>
      <c r="T4">
        <v>520000</v>
      </c>
      <c r="U4">
        <v>10030</v>
      </c>
      <c r="V4">
        <v>5215600</v>
      </c>
      <c r="W4">
        <v>4695600</v>
      </c>
      <c r="X4">
        <v>3201054.15</v>
      </c>
      <c r="Y4">
        <v>2658272055</v>
      </c>
      <c r="Z4">
        <v>5112062</v>
      </c>
      <c r="AA4">
        <v>5790000</v>
      </c>
      <c r="AB4">
        <v>3010800000</v>
      </c>
      <c r="AC4">
        <v>1.7270999999999999E-4</v>
      </c>
      <c r="AD4">
        <v>352527945</v>
      </c>
      <c r="AE4">
        <v>60885.1</v>
      </c>
      <c r="AF4">
        <v>4355973</v>
      </c>
      <c r="AG4">
        <v>2265105960</v>
      </c>
      <c r="AH4">
        <v>2.0730200000000001E-3</v>
      </c>
      <c r="AI4">
        <v>-393166095</v>
      </c>
      <c r="AJ4">
        <v>-815041.18</v>
      </c>
      <c r="AK4">
        <v>1969302</v>
      </c>
      <c r="AL4">
        <v>1024037040</v>
      </c>
      <c r="AM4">
        <v>3.1259199999999999E-3</v>
      </c>
      <c r="AN4">
        <v>-1634235015</v>
      </c>
      <c r="AO4">
        <v>-5108487.92</v>
      </c>
      <c r="AP4">
        <v>60885.1</v>
      </c>
      <c r="AQ4">
        <v>0</v>
      </c>
      <c r="AR4">
        <v>3417.46</v>
      </c>
      <c r="AS4">
        <v>64302.559999999998</v>
      </c>
      <c r="AT4">
        <v>7.6399195E-3</v>
      </c>
      <c r="AU4">
        <v>3903</v>
      </c>
      <c r="AV4">
        <v>2501</v>
      </c>
      <c r="AW4">
        <v>0.64079123900000001</v>
      </c>
      <c r="AX4">
        <v>8173615</v>
      </c>
      <c r="AY4">
        <v>160</v>
      </c>
      <c r="AZ4">
        <v>0</v>
      </c>
    </row>
    <row r="5" spans="1:52" x14ac:dyDescent="0.25">
      <c r="A5">
        <v>658</v>
      </c>
      <c r="B5" t="s">
        <v>163</v>
      </c>
      <c r="C5" t="s">
        <v>164</v>
      </c>
      <c r="D5">
        <v>1930000</v>
      </c>
      <c r="E5">
        <v>1451991</v>
      </c>
      <c r="F5">
        <v>656434</v>
      </c>
      <c r="G5">
        <v>1000</v>
      </c>
      <c r="H5">
        <v>10030</v>
      </c>
      <c r="I5">
        <v>908</v>
      </c>
      <c r="J5">
        <v>11</v>
      </c>
      <c r="K5">
        <v>919</v>
      </c>
      <c r="L5">
        <v>9560538.0199999996</v>
      </c>
      <c r="M5">
        <v>383321</v>
      </c>
      <c r="N5">
        <v>9943859.0199999996</v>
      </c>
      <c r="O5">
        <v>0</v>
      </c>
      <c r="P5">
        <v>0</v>
      </c>
      <c r="Q5">
        <v>9943859.0199999996</v>
      </c>
      <c r="R5">
        <v>1000</v>
      </c>
      <c r="S5">
        <v>919000</v>
      </c>
      <c r="T5">
        <v>919000</v>
      </c>
      <c r="U5">
        <v>10030</v>
      </c>
      <c r="V5">
        <v>9217570</v>
      </c>
      <c r="W5">
        <v>8298570</v>
      </c>
      <c r="X5">
        <v>726289.02</v>
      </c>
      <c r="Y5">
        <v>405125496</v>
      </c>
      <c r="Z5">
        <v>440833</v>
      </c>
      <c r="AA5">
        <v>1930000</v>
      </c>
      <c r="AB5">
        <v>1773670000</v>
      </c>
      <c r="AC5">
        <v>5.1813E-4</v>
      </c>
      <c r="AD5">
        <v>1368544504</v>
      </c>
      <c r="AE5">
        <v>709083.96</v>
      </c>
      <c r="AF5">
        <v>1451991</v>
      </c>
      <c r="AG5">
        <v>1334379729</v>
      </c>
      <c r="AH5">
        <v>6.2190500000000003E-3</v>
      </c>
      <c r="AI5">
        <v>929254233</v>
      </c>
      <c r="AJ5">
        <v>5779078.54</v>
      </c>
      <c r="AK5">
        <v>656434</v>
      </c>
      <c r="AL5">
        <v>603262846</v>
      </c>
      <c r="AM5">
        <v>1.20393E-3</v>
      </c>
      <c r="AN5">
        <v>198137350</v>
      </c>
      <c r="AO5">
        <v>238543.5</v>
      </c>
      <c r="AP5">
        <v>6726706</v>
      </c>
      <c r="AQ5">
        <v>1085</v>
      </c>
      <c r="AR5">
        <v>0</v>
      </c>
      <c r="AS5">
        <v>6727791</v>
      </c>
      <c r="AT5">
        <v>0.67657747219999997</v>
      </c>
      <c r="AU5">
        <v>259346</v>
      </c>
      <c r="AV5">
        <v>166187</v>
      </c>
      <c r="AW5">
        <v>0.64079123900000001</v>
      </c>
      <c r="AX5">
        <v>1777215</v>
      </c>
      <c r="AY5">
        <v>51</v>
      </c>
      <c r="AZ5">
        <v>11</v>
      </c>
    </row>
    <row r="6" spans="1:52" x14ac:dyDescent="0.25">
      <c r="A6">
        <v>1085</v>
      </c>
      <c r="B6" t="s">
        <v>165</v>
      </c>
      <c r="C6" t="s">
        <v>164</v>
      </c>
      <c r="D6">
        <v>1930000</v>
      </c>
      <c r="E6">
        <v>1451991</v>
      </c>
      <c r="F6">
        <v>656434</v>
      </c>
      <c r="G6">
        <v>1000</v>
      </c>
      <c r="H6">
        <v>10030</v>
      </c>
      <c r="I6">
        <v>1073</v>
      </c>
      <c r="J6">
        <v>24</v>
      </c>
      <c r="K6">
        <v>1097</v>
      </c>
      <c r="L6">
        <v>13510655.99</v>
      </c>
      <c r="M6">
        <v>836336</v>
      </c>
      <c r="N6">
        <v>14346991.99</v>
      </c>
      <c r="O6">
        <v>0</v>
      </c>
      <c r="P6">
        <v>0</v>
      </c>
      <c r="Q6">
        <v>14346991.99</v>
      </c>
      <c r="R6">
        <v>1000</v>
      </c>
      <c r="S6">
        <v>1097000</v>
      </c>
      <c r="T6">
        <v>1097000</v>
      </c>
      <c r="U6">
        <v>10030</v>
      </c>
      <c r="V6">
        <v>11002910</v>
      </c>
      <c r="W6">
        <v>9905910</v>
      </c>
      <c r="X6">
        <v>3344081.99</v>
      </c>
      <c r="Y6">
        <v>594426111</v>
      </c>
      <c r="Z6">
        <v>541865</v>
      </c>
      <c r="AA6">
        <v>1930000</v>
      </c>
      <c r="AB6">
        <v>2117210000</v>
      </c>
      <c r="AC6">
        <v>5.1813E-4</v>
      </c>
      <c r="AD6">
        <v>1522783889</v>
      </c>
      <c r="AE6">
        <v>789000.02</v>
      </c>
      <c r="AF6">
        <v>1451991</v>
      </c>
      <c r="AG6">
        <v>1592834127</v>
      </c>
      <c r="AH6">
        <v>6.2190500000000003E-3</v>
      </c>
      <c r="AI6">
        <v>998408016</v>
      </c>
      <c r="AJ6">
        <v>6209149.3700000001</v>
      </c>
      <c r="AK6">
        <v>656434</v>
      </c>
      <c r="AL6">
        <v>720108098</v>
      </c>
      <c r="AM6">
        <v>4.6438599999999997E-3</v>
      </c>
      <c r="AN6">
        <v>125681987</v>
      </c>
      <c r="AO6">
        <v>583649.55000000005</v>
      </c>
      <c r="AP6">
        <v>7581798.9400000004</v>
      </c>
      <c r="AQ6">
        <v>712</v>
      </c>
      <c r="AR6">
        <v>0</v>
      </c>
      <c r="AS6">
        <v>7582510.9400000004</v>
      </c>
      <c r="AT6">
        <v>0.52850875959999999</v>
      </c>
      <c r="AU6">
        <v>442011</v>
      </c>
      <c r="AV6">
        <v>283237</v>
      </c>
      <c r="AW6">
        <v>0.64079123900000001</v>
      </c>
      <c r="AX6">
        <v>1777215</v>
      </c>
      <c r="AY6">
        <v>51</v>
      </c>
      <c r="AZ6">
        <v>24</v>
      </c>
    </row>
    <row r="7" spans="1:52" x14ac:dyDescent="0.25">
      <c r="A7">
        <v>1380</v>
      </c>
      <c r="B7" t="s">
        <v>89</v>
      </c>
      <c r="C7" t="s">
        <v>88</v>
      </c>
      <c r="D7">
        <v>1930000</v>
      </c>
      <c r="E7">
        <v>1451991</v>
      </c>
      <c r="F7">
        <v>656434</v>
      </c>
      <c r="G7">
        <v>1000</v>
      </c>
      <c r="H7">
        <v>10030</v>
      </c>
      <c r="I7">
        <v>2518</v>
      </c>
      <c r="J7">
        <v>19</v>
      </c>
      <c r="K7">
        <v>2537</v>
      </c>
      <c r="L7">
        <v>27659240.5</v>
      </c>
      <c r="M7">
        <v>970617</v>
      </c>
      <c r="N7">
        <v>28629857.5</v>
      </c>
      <c r="O7">
        <v>0</v>
      </c>
      <c r="P7">
        <v>0</v>
      </c>
      <c r="Q7">
        <v>28629857.5</v>
      </c>
      <c r="R7">
        <v>1000</v>
      </c>
      <c r="S7">
        <v>2537000</v>
      </c>
      <c r="T7">
        <v>2537000</v>
      </c>
      <c r="U7">
        <v>10030</v>
      </c>
      <c r="V7">
        <v>25446110</v>
      </c>
      <c r="W7">
        <v>22909110</v>
      </c>
      <c r="X7">
        <v>3183747.5</v>
      </c>
      <c r="Y7">
        <v>1913622079</v>
      </c>
      <c r="Z7">
        <v>754285</v>
      </c>
      <c r="AA7">
        <v>1930000</v>
      </c>
      <c r="AB7">
        <v>4896410000</v>
      </c>
      <c r="AC7">
        <v>5.1813E-4</v>
      </c>
      <c r="AD7">
        <v>2982787921</v>
      </c>
      <c r="AE7">
        <v>1545471.91</v>
      </c>
      <c r="AF7">
        <v>1451991</v>
      </c>
      <c r="AG7">
        <v>3683701167</v>
      </c>
      <c r="AH7">
        <v>6.2190500000000003E-3</v>
      </c>
      <c r="AI7">
        <v>1770079088</v>
      </c>
      <c r="AJ7">
        <v>11008210.35</v>
      </c>
      <c r="AK7">
        <v>656434</v>
      </c>
      <c r="AL7">
        <v>1665373058</v>
      </c>
      <c r="AM7">
        <v>1.9117299999999999E-3</v>
      </c>
      <c r="AN7">
        <v>-248249021</v>
      </c>
      <c r="AO7">
        <v>-474585.1</v>
      </c>
      <c r="AP7">
        <v>12079097.16</v>
      </c>
      <c r="AQ7">
        <v>5008</v>
      </c>
      <c r="AR7">
        <v>0</v>
      </c>
      <c r="AS7">
        <v>12084105.16</v>
      </c>
      <c r="AT7">
        <v>0.42208052070000002</v>
      </c>
      <c r="AU7">
        <v>409679</v>
      </c>
      <c r="AV7">
        <v>262519</v>
      </c>
      <c r="AW7">
        <v>0.64079123900000001</v>
      </c>
      <c r="AX7">
        <v>8173615</v>
      </c>
      <c r="AY7">
        <v>160</v>
      </c>
      <c r="AZ7">
        <v>0</v>
      </c>
    </row>
    <row r="8" spans="1:52" x14ac:dyDescent="0.25">
      <c r="A8">
        <v>1407</v>
      </c>
      <c r="B8" t="s">
        <v>90</v>
      </c>
      <c r="C8" t="s">
        <v>86</v>
      </c>
      <c r="D8">
        <v>1930000</v>
      </c>
      <c r="E8">
        <v>1451991</v>
      </c>
      <c r="F8">
        <v>656434</v>
      </c>
      <c r="G8">
        <v>1000</v>
      </c>
      <c r="H8">
        <v>10030</v>
      </c>
      <c r="I8">
        <v>1493</v>
      </c>
      <c r="J8">
        <v>13</v>
      </c>
      <c r="K8">
        <v>1506</v>
      </c>
      <c r="L8">
        <v>15799875.4</v>
      </c>
      <c r="M8">
        <v>297805</v>
      </c>
      <c r="N8">
        <v>16097680.4</v>
      </c>
      <c r="O8">
        <v>0</v>
      </c>
      <c r="P8">
        <v>0</v>
      </c>
      <c r="Q8">
        <v>16097680.4</v>
      </c>
      <c r="R8">
        <v>1000</v>
      </c>
      <c r="S8">
        <v>1506000</v>
      </c>
      <c r="T8">
        <v>1506000</v>
      </c>
      <c r="U8">
        <v>10030</v>
      </c>
      <c r="V8">
        <v>15105180</v>
      </c>
      <c r="W8">
        <v>13599180</v>
      </c>
      <c r="X8">
        <v>992500.4</v>
      </c>
      <c r="Y8">
        <v>829607369</v>
      </c>
      <c r="Z8">
        <v>550868</v>
      </c>
      <c r="AA8">
        <v>1930000</v>
      </c>
      <c r="AB8">
        <v>2906580000</v>
      </c>
      <c r="AC8">
        <v>5.1813E-4</v>
      </c>
      <c r="AD8">
        <v>2076972631</v>
      </c>
      <c r="AE8">
        <v>1076141.83</v>
      </c>
      <c r="AF8">
        <v>1451991</v>
      </c>
      <c r="AG8">
        <v>2186698446</v>
      </c>
      <c r="AH8">
        <v>6.2190500000000003E-3</v>
      </c>
      <c r="AI8">
        <v>1357091077</v>
      </c>
      <c r="AJ8">
        <v>8439817.2599999998</v>
      </c>
      <c r="AK8">
        <v>656434</v>
      </c>
      <c r="AL8">
        <v>988589604</v>
      </c>
      <c r="AM8">
        <v>1.0039599999999999E-3</v>
      </c>
      <c r="AN8">
        <v>158982235</v>
      </c>
      <c r="AO8">
        <v>159611.79999999999</v>
      </c>
      <c r="AP8">
        <v>9675570.8900000006</v>
      </c>
      <c r="AQ8">
        <v>2195</v>
      </c>
      <c r="AR8">
        <v>0</v>
      </c>
      <c r="AS8">
        <v>9677765.8900000006</v>
      </c>
      <c r="AT8">
        <v>0.60119008760000003</v>
      </c>
      <c r="AU8">
        <v>179037</v>
      </c>
      <c r="AV8">
        <v>114725</v>
      </c>
      <c r="AW8">
        <v>0.64079123900000001</v>
      </c>
      <c r="AX8">
        <v>4696162</v>
      </c>
      <c r="AY8">
        <v>205</v>
      </c>
      <c r="AZ8">
        <v>5</v>
      </c>
    </row>
    <row r="9" spans="1:52" x14ac:dyDescent="0.25">
      <c r="A9">
        <v>1414</v>
      </c>
      <c r="B9" t="s">
        <v>91</v>
      </c>
      <c r="C9" t="s">
        <v>86</v>
      </c>
      <c r="D9">
        <v>1930000</v>
      </c>
      <c r="E9">
        <v>1451991</v>
      </c>
      <c r="F9">
        <v>656434</v>
      </c>
      <c r="G9">
        <v>1000</v>
      </c>
      <c r="H9">
        <v>10030</v>
      </c>
      <c r="I9">
        <v>4170</v>
      </c>
      <c r="J9">
        <v>64</v>
      </c>
      <c r="K9">
        <v>4234</v>
      </c>
      <c r="L9">
        <v>46762241.07</v>
      </c>
      <c r="M9">
        <v>1466119</v>
      </c>
      <c r="N9">
        <v>48228360.07</v>
      </c>
      <c r="O9">
        <v>0</v>
      </c>
      <c r="P9">
        <v>0</v>
      </c>
      <c r="Q9">
        <v>48228360.07</v>
      </c>
      <c r="R9">
        <v>1000</v>
      </c>
      <c r="S9">
        <v>4234000</v>
      </c>
      <c r="T9">
        <v>4234000</v>
      </c>
      <c r="U9">
        <v>10030</v>
      </c>
      <c r="V9">
        <v>42467020</v>
      </c>
      <c r="W9">
        <v>38233020</v>
      </c>
      <c r="X9">
        <v>5761340.0700000003</v>
      </c>
      <c r="Y9">
        <v>2401871867</v>
      </c>
      <c r="Z9">
        <v>567282</v>
      </c>
      <c r="AA9">
        <v>1930000</v>
      </c>
      <c r="AB9">
        <v>8171620000</v>
      </c>
      <c r="AC9">
        <v>5.1813E-4</v>
      </c>
      <c r="AD9">
        <v>5769748133</v>
      </c>
      <c r="AE9">
        <v>2989479.6</v>
      </c>
      <c r="AF9">
        <v>1451991</v>
      </c>
      <c r="AG9">
        <v>6147729894</v>
      </c>
      <c r="AH9">
        <v>6.2190500000000003E-3</v>
      </c>
      <c r="AI9">
        <v>3745858027</v>
      </c>
      <c r="AJ9">
        <v>23295678.359999999</v>
      </c>
      <c r="AK9">
        <v>656434</v>
      </c>
      <c r="AL9">
        <v>2779341556</v>
      </c>
      <c r="AM9">
        <v>2.0729199999999998E-3</v>
      </c>
      <c r="AN9">
        <v>377469689</v>
      </c>
      <c r="AO9">
        <v>782464.47</v>
      </c>
      <c r="AP9">
        <v>27067622.43</v>
      </c>
      <c r="AQ9">
        <v>6297</v>
      </c>
      <c r="AR9">
        <v>0</v>
      </c>
      <c r="AS9">
        <v>27073919.43</v>
      </c>
      <c r="AT9">
        <v>0.56136927299999995</v>
      </c>
      <c r="AU9">
        <v>823034</v>
      </c>
      <c r="AV9">
        <v>527393</v>
      </c>
      <c r="AW9">
        <v>0.64079123900000001</v>
      </c>
      <c r="AX9">
        <v>4696162</v>
      </c>
      <c r="AY9">
        <v>205</v>
      </c>
      <c r="AZ9">
        <v>20</v>
      </c>
    </row>
    <row r="10" spans="1:52" x14ac:dyDescent="0.25">
      <c r="A10">
        <v>1540</v>
      </c>
      <c r="B10" t="s">
        <v>92</v>
      </c>
      <c r="C10" t="s">
        <v>88</v>
      </c>
      <c r="D10">
        <v>1930000</v>
      </c>
      <c r="E10">
        <v>1451991</v>
      </c>
      <c r="F10">
        <v>656434</v>
      </c>
      <c r="G10">
        <v>1000</v>
      </c>
      <c r="H10">
        <v>10030</v>
      </c>
      <c r="I10">
        <v>1762</v>
      </c>
      <c r="J10">
        <v>9</v>
      </c>
      <c r="K10">
        <v>1771</v>
      </c>
      <c r="L10">
        <v>19029106.57</v>
      </c>
      <c r="M10">
        <v>459766</v>
      </c>
      <c r="N10">
        <v>19488872.57</v>
      </c>
      <c r="O10">
        <v>0</v>
      </c>
      <c r="P10">
        <v>0</v>
      </c>
      <c r="Q10">
        <v>19488872.57</v>
      </c>
      <c r="R10">
        <v>1000</v>
      </c>
      <c r="S10">
        <v>1771000</v>
      </c>
      <c r="T10">
        <v>1771000</v>
      </c>
      <c r="U10">
        <v>10030</v>
      </c>
      <c r="V10">
        <v>17763130</v>
      </c>
      <c r="W10">
        <v>15992130</v>
      </c>
      <c r="X10">
        <v>1725742.57</v>
      </c>
      <c r="Y10">
        <v>1661376613</v>
      </c>
      <c r="Z10">
        <v>938101</v>
      </c>
      <c r="AA10">
        <v>1930000</v>
      </c>
      <c r="AB10">
        <v>3418030000</v>
      </c>
      <c r="AC10">
        <v>5.1813E-4</v>
      </c>
      <c r="AD10">
        <v>1756653387</v>
      </c>
      <c r="AE10">
        <v>910174.82</v>
      </c>
      <c r="AF10">
        <v>1451991</v>
      </c>
      <c r="AG10">
        <v>2571476061</v>
      </c>
      <c r="AH10">
        <v>6.2190500000000003E-3</v>
      </c>
      <c r="AI10">
        <v>910099448</v>
      </c>
      <c r="AJ10">
        <v>5659953.9699999997</v>
      </c>
      <c r="AK10">
        <v>656434</v>
      </c>
      <c r="AL10">
        <v>1162544614</v>
      </c>
      <c r="AM10">
        <v>1.48445E-3</v>
      </c>
      <c r="AN10">
        <v>-498831999</v>
      </c>
      <c r="AO10">
        <v>-740491.16</v>
      </c>
      <c r="AP10">
        <v>5829637.6299999999</v>
      </c>
      <c r="AQ10">
        <v>4469</v>
      </c>
      <c r="AR10">
        <v>0</v>
      </c>
      <c r="AS10">
        <v>5834106.6299999999</v>
      </c>
      <c r="AT10">
        <v>0.29935577899999999</v>
      </c>
      <c r="AU10">
        <v>137634</v>
      </c>
      <c r="AV10">
        <v>88195</v>
      </c>
      <c r="AW10">
        <v>0.64079123900000001</v>
      </c>
      <c r="AX10">
        <v>8173615</v>
      </c>
      <c r="AY10">
        <v>160</v>
      </c>
      <c r="AZ10">
        <v>0</v>
      </c>
    </row>
    <row r="11" spans="1:52" x14ac:dyDescent="0.25">
      <c r="A11">
        <v>1638</v>
      </c>
      <c r="B11" t="s">
        <v>93</v>
      </c>
      <c r="C11" t="s">
        <v>88</v>
      </c>
      <c r="D11">
        <v>1930000</v>
      </c>
      <c r="E11">
        <v>1451991</v>
      </c>
      <c r="F11">
        <v>656434</v>
      </c>
      <c r="G11">
        <v>1000</v>
      </c>
      <c r="H11">
        <v>10030</v>
      </c>
      <c r="I11">
        <v>3122</v>
      </c>
      <c r="J11">
        <v>42</v>
      </c>
      <c r="K11">
        <v>3164</v>
      </c>
      <c r="L11">
        <v>34326839.060000002</v>
      </c>
      <c r="M11">
        <v>2145574</v>
      </c>
      <c r="N11">
        <v>36472413.060000002</v>
      </c>
      <c r="O11">
        <v>0</v>
      </c>
      <c r="P11">
        <v>0</v>
      </c>
      <c r="Q11">
        <v>36472413.060000002</v>
      </c>
      <c r="R11">
        <v>1000</v>
      </c>
      <c r="S11">
        <v>3164000</v>
      </c>
      <c r="T11">
        <v>3164000</v>
      </c>
      <c r="U11">
        <v>10030</v>
      </c>
      <c r="V11">
        <v>31734920</v>
      </c>
      <c r="W11">
        <v>28570920</v>
      </c>
      <c r="X11">
        <v>4737493.0599999996</v>
      </c>
      <c r="Y11">
        <v>2172430248</v>
      </c>
      <c r="Z11">
        <v>686609</v>
      </c>
      <c r="AA11">
        <v>1930000</v>
      </c>
      <c r="AB11">
        <v>6106520000</v>
      </c>
      <c r="AC11">
        <v>5.1813E-4</v>
      </c>
      <c r="AD11">
        <v>3934089752</v>
      </c>
      <c r="AE11">
        <v>2038369.92</v>
      </c>
      <c r="AF11">
        <v>1451991</v>
      </c>
      <c r="AG11">
        <v>4594099524</v>
      </c>
      <c r="AH11">
        <v>6.2190500000000003E-3</v>
      </c>
      <c r="AI11">
        <v>2421669276</v>
      </c>
      <c r="AJ11">
        <v>15060482.310000001</v>
      </c>
      <c r="AK11">
        <v>656434</v>
      </c>
      <c r="AL11">
        <v>2076957176</v>
      </c>
      <c r="AM11">
        <v>2.2809800000000002E-3</v>
      </c>
      <c r="AN11">
        <v>-95473072</v>
      </c>
      <c r="AO11">
        <v>-217772.17</v>
      </c>
      <c r="AP11">
        <v>16881080.059999999</v>
      </c>
      <c r="AQ11">
        <v>5777</v>
      </c>
      <c r="AR11">
        <v>0</v>
      </c>
      <c r="AS11">
        <v>16886857.059999999</v>
      </c>
      <c r="AT11">
        <v>0.46300355920000003</v>
      </c>
      <c r="AU11">
        <v>993408</v>
      </c>
      <c r="AV11">
        <v>636567</v>
      </c>
      <c r="AW11">
        <v>0.64079123900000001</v>
      </c>
      <c r="AX11">
        <v>8173615</v>
      </c>
      <c r="AY11">
        <v>160</v>
      </c>
      <c r="AZ11">
        <v>0</v>
      </c>
    </row>
    <row r="12" spans="1:52" x14ac:dyDescent="0.25">
      <c r="A12">
        <v>1870</v>
      </c>
      <c r="B12" t="s">
        <v>94</v>
      </c>
      <c r="C12" t="s">
        <v>88</v>
      </c>
      <c r="D12">
        <v>2895000</v>
      </c>
      <c r="E12">
        <v>2177986</v>
      </c>
      <c r="F12">
        <v>984651</v>
      </c>
      <c r="G12">
        <v>1000</v>
      </c>
      <c r="H12">
        <v>10030</v>
      </c>
      <c r="I12">
        <v>153</v>
      </c>
      <c r="J12">
        <v>1</v>
      </c>
      <c r="K12">
        <v>154</v>
      </c>
      <c r="L12">
        <v>3100455.53</v>
      </c>
      <c r="M12">
        <v>51085</v>
      </c>
      <c r="N12">
        <v>3151540.53</v>
      </c>
      <c r="O12">
        <v>0</v>
      </c>
      <c r="P12">
        <v>0</v>
      </c>
      <c r="Q12">
        <v>3151540.53</v>
      </c>
      <c r="R12">
        <v>1000</v>
      </c>
      <c r="S12">
        <v>154000</v>
      </c>
      <c r="T12">
        <v>154000</v>
      </c>
      <c r="U12">
        <v>10030</v>
      </c>
      <c r="V12">
        <v>1544620</v>
      </c>
      <c r="W12">
        <v>1390620</v>
      </c>
      <c r="X12">
        <v>1606920.53</v>
      </c>
      <c r="Y12">
        <v>1289175427</v>
      </c>
      <c r="Z12">
        <v>8371269</v>
      </c>
      <c r="AA12">
        <v>2895000</v>
      </c>
      <c r="AB12">
        <v>445830000</v>
      </c>
      <c r="AC12">
        <v>3.4541999999999998E-4</v>
      </c>
      <c r="AD12">
        <v>-843345427</v>
      </c>
      <c r="AE12">
        <v>0</v>
      </c>
      <c r="AF12">
        <v>2177986</v>
      </c>
      <c r="AG12">
        <v>335409844</v>
      </c>
      <c r="AH12">
        <v>4.1460300000000002E-3</v>
      </c>
      <c r="AI12">
        <v>-953765583</v>
      </c>
      <c r="AJ12">
        <v>-3954340.72</v>
      </c>
      <c r="AK12">
        <v>984651</v>
      </c>
      <c r="AL12">
        <v>151636254</v>
      </c>
      <c r="AM12">
        <v>1.0597209999999999E-2</v>
      </c>
      <c r="AN12">
        <v>-1137539173</v>
      </c>
      <c r="AO12">
        <v>-12054741.5</v>
      </c>
      <c r="AP12">
        <v>0</v>
      </c>
      <c r="AQ12">
        <v>0</v>
      </c>
      <c r="AR12">
        <v>3517.84</v>
      </c>
      <c r="AS12">
        <v>3517.84</v>
      </c>
      <c r="AT12">
        <v>1.1162286999999999E-3</v>
      </c>
      <c r="AU12">
        <v>57</v>
      </c>
      <c r="AV12">
        <v>37</v>
      </c>
      <c r="AW12">
        <v>0.64079123900000001</v>
      </c>
      <c r="AX12">
        <v>8173615</v>
      </c>
      <c r="AY12">
        <v>160</v>
      </c>
      <c r="AZ12">
        <v>0</v>
      </c>
    </row>
    <row r="13" spans="1:52" x14ac:dyDescent="0.25">
      <c r="A13">
        <v>2051</v>
      </c>
      <c r="B13" t="s">
        <v>95</v>
      </c>
      <c r="C13" t="s">
        <v>88</v>
      </c>
      <c r="D13">
        <v>2895000</v>
      </c>
      <c r="E13">
        <v>2177986</v>
      </c>
      <c r="F13">
        <v>984651</v>
      </c>
      <c r="G13">
        <v>1000</v>
      </c>
      <c r="H13">
        <v>10030</v>
      </c>
      <c r="I13">
        <v>629</v>
      </c>
      <c r="J13">
        <v>5</v>
      </c>
      <c r="K13">
        <v>634</v>
      </c>
      <c r="L13">
        <v>7428119.1699999999</v>
      </c>
      <c r="M13">
        <v>255425</v>
      </c>
      <c r="N13">
        <v>7683544.1699999999</v>
      </c>
      <c r="O13">
        <v>0</v>
      </c>
      <c r="P13">
        <v>0</v>
      </c>
      <c r="Q13">
        <v>7683544.1699999999</v>
      </c>
      <c r="R13">
        <v>1000</v>
      </c>
      <c r="S13">
        <v>634000</v>
      </c>
      <c r="T13">
        <v>634000</v>
      </c>
      <c r="U13">
        <v>10030</v>
      </c>
      <c r="V13">
        <v>6359020</v>
      </c>
      <c r="W13">
        <v>5725020</v>
      </c>
      <c r="X13">
        <v>1324524.17</v>
      </c>
      <c r="Y13">
        <v>419204231</v>
      </c>
      <c r="Z13">
        <v>661205</v>
      </c>
      <c r="AA13">
        <v>2895000</v>
      </c>
      <c r="AB13">
        <v>1835430000</v>
      </c>
      <c r="AC13">
        <v>3.4541999999999998E-4</v>
      </c>
      <c r="AD13">
        <v>1416225769</v>
      </c>
      <c r="AE13">
        <v>489192.71</v>
      </c>
      <c r="AF13">
        <v>2177986</v>
      </c>
      <c r="AG13">
        <v>1380843124</v>
      </c>
      <c r="AH13">
        <v>4.1460300000000002E-3</v>
      </c>
      <c r="AI13">
        <v>961638893</v>
      </c>
      <c r="AJ13">
        <v>3986983.7</v>
      </c>
      <c r="AK13">
        <v>984651</v>
      </c>
      <c r="AL13">
        <v>624268734</v>
      </c>
      <c r="AM13">
        <v>2.1217200000000001E-3</v>
      </c>
      <c r="AN13">
        <v>205064503</v>
      </c>
      <c r="AO13">
        <v>435089.46</v>
      </c>
      <c r="AP13">
        <v>4911265.87</v>
      </c>
      <c r="AQ13">
        <v>742</v>
      </c>
      <c r="AR13">
        <v>0</v>
      </c>
      <c r="AS13">
        <v>4912007.87</v>
      </c>
      <c r="AT13">
        <v>0.63928933850000003</v>
      </c>
      <c r="AU13">
        <v>163290</v>
      </c>
      <c r="AV13">
        <v>104635</v>
      </c>
      <c r="AW13">
        <v>0.64079123900000001</v>
      </c>
      <c r="AX13">
        <v>8173615</v>
      </c>
      <c r="AY13">
        <v>160</v>
      </c>
      <c r="AZ13">
        <v>0</v>
      </c>
    </row>
    <row r="14" spans="1:52" x14ac:dyDescent="0.25">
      <c r="A14">
        <v>2534</v>
      </c>
      <c r="B14" t="s">
        <v>166</v>
      </c>
      <c r="C14" t="s">
        <v>164</v>
      </c>
      <c r="D14">
        <v>1930000</v>
      </c>
      <c r="E14">
        <v>1451991</v>
      </c>
      <c r="F14">
        <v>656434</v>
      </c>
      <c r="G14">
        <v>1000</v>
      </c>
      <c r="H14">
        <v>10030</v>
      </c>
      <c r="I14">
        <v>490</v>
      </c>
      <c r="J14">
        <v>1</v>
      </c>
      <c r="K14">
        <v>491</v>
      </c>
      <c r="L14">
        <v>5750752.7699999996</v>
      </c>
      <c r="M14">
        <v>34847</v>
      </c>
      <c r="N14">
        <v>5785599.7699999996</v>
      </c>
      <c r="O14">
        <v>0</v>
      </c>
      <c r="P14">
        <v>0</v>
      </c>
      <c r="Q14">
        <v>5785599.7699999996</v>
      </c>
      <c r="R14">
        <v>1000</v>
      </c>
      <c r="S14">
        <v>491000</v>
      </c>
      <c r="T14">
        <v>491000</v>
      </c>
      <c r="U14">
        <v>10030</v>
      </c>
      <c r="V14">
        <v>4924730</v>
      </c>
      <c r="W14">
        <v>4433730</v>
      </c>
      <c r="X14">
        <v>860869.77</v>
      </c>
      <c r="Y14">
        <v>242951525</v>
      </c>
      <c r="Z14">
        <v>494810</v>
      </c>
      <c r="AA14">
        <v>1930000</v>
      </c>
      <c r="AB14">
        <v>947630000</v>
      </c>
      <c r="AC14">
        <v>5.1813E-4</v>
      </c>
      <c r="AD14">
        <v>704678475</v>
      </c>
      <c r="AE14">
        <v>365115.06</v>
      </c>
      <c r="AF14">
        <v>1451991</v>
      </c>
      <c r="AG14">
        <v>712927581</v>
      </c>
      <c r="AH14">
        <v>6.2190500000000003E-3</v>
      </c>
      <c r="AI14">
        <v>469976056</v>
      </c>
      <c r="AJ14">
        <v>2922804.59</v>
      </c>
      <c r="AK14">
        <v>656434</v>
      </c>
      <c r="AL14">
        <v>322309094</v>
      </c>
      <c r="AM14">
        <v>2.6709400000000001E-3</v>
      </c>
      <c r="AN14">
        <v>79357569</v>
      </c>
      <c r="AO14">
        <v>211959.31</v>
      </c>
      <c r="AP14">
        <v>3499878.96</v>
      </c>
      <c r="AQ14">
        <v>647</v>
      </c>
      <c r="AR14">
        <v>0</v>
      </c>
      <c r="AS14">
        <v>3500525.96</v>
      </c>
      <c r="AT14">
        <v>0.60504115380000001</v>
      </c>
      <c r="AU14">
        <v>21084</v>
      </c>
      <c r="AV14">
        <v>13510</v>
      </c>
      <c r="AW14">
        <v>0.64079123900000001</v>
      </c>
      <c r="AX14">
        <v>1777215</v>
      </c>
      <c r="AY14">
        <v>51</v>
      </c>
      <c r="AZ14">
        <v>1</v>
      </c>
    </row>
    <row r="15" spans="1:52" x14ac:dyDescent="0.25">
      <c r="A15">
        <v>2604</v>
      </c>
      <c r="B15" t="s">
        <v>96</v>
      </c>
      <c r="C15" t="s">
        <v>86</v>
      </c>
      <c r="D15">
        <v>1930000</v>
      </c>
      <c r="E15">
        <v>1451991</v>
      </c>
      <c r="F15">
        <v>656434</v>
      </c>
      <c r="G15">
        <v>1000</v>
      </c>
      <c r="H15">
        <v>10030</v>
      </c>
      <c r="I15">
        <v>5744</v>
      </c>
      <c r="J15">
        <v>29</v>
      </c>
      <c r="K15">
        <v>5773</v>
      </c>
      <c r="L15">
        <v>65193282.740000002</v>
      </c>
      <c r="M15">
        <v>664335</v>
      </c>
      <c r="N15">
        <v>65857617.740000002</v>
      </c>
      <c r="O15">
        <v>0</v>
      </c>
      <c r="P15">
        <v>0</v>
      </c>
      <c r="Q15">
        <v>65857617.740000002</v>
      </c>
      <c r="R15">
        <v>1000</v>
      </c>
      <c r="S15">
        <v>5773000</v>
      </c>
      <c r="T15">
        <v>5773000</v>
      </c>
      <c r="U15">
        <v>10030</v>
      </c>
      <c r="V15">
        <v>57903190</v>
      </c>
      <c r="W15">
        <v>52130190</v>
      </c>
      <c r="X15">
        <v>7954427.7400000002</v>
      </c>
      <c r="Y15">
        <v>3080315618</v>
      </c>
      <c r="Z15">
        <v>533573</v>
      </c>
      <c r="AA15">
        <v>1930000</v>
      </c>
      <c r="AB15">
        <v>11141890000</v>
      </c>
      <c r="AC15">
        <v>5.1813E-4</v>
      </c>
      <c r="AD15">
        <v>8061574382</v>
      </c>
      <c r="AE15">
        <v>4176943.53</v>
      </c>
      <c r="AF15">
        <v>1451991</v>
      </c>
      <c r="AG15">
        <v>8382344043</v>
      </c>
      <c r="AH15">
        <v>6.2190500000000003E-3</v>
      </c>
      <c r="AI15">
        <v>5302028425</v>
      </c>
      <c r="AJ15">
        <v>32973579.879999999</v>
      </c>
      <c r="AK15">
        <v>656434</v>
      </c>
      <c r="AL15">
        <v>3789593482</v>
      </c>
      <c r="AM15">
        <v>2.0990200000000001E-3</v>
      </c>
      <c r="AN15">
        <v>709277864</v>
      </c>
      <c r="AO15">
        <v>1488788.42</v>
      </c>
      <c r="AP15">
        <v>38639311.829999998</v>
      </c>
      <c r="AQ15">
        <v>8014</v>
      </c>
      <c r="AR15">
        <v>0</v>
      </c>
      <c r="AS15">
        <v>38647325.829999998</v>
      </c>
      <c r="AT15">
        <v>0.58683151860000005</v>
      </c>
      <c r="AU15">
        <v>389853</v>
      </c>
      <c r="AV15">
        <v>249814</v>
      </c>
      <c r="AW15">
        <v>0.64079123900000001</v>
      </c>
      <c r="AX15">
        <v>4696162</v>
      </c>
      <c r="AY15">
        <v>205</v>
      </c>
      <c r="AZ15">
        <v>0</v>
      </c>
    </row>
    <row r="16" spans="1:52" x14ac:dyDescent="0.25">
      <c r="A16">
        <v>2885</v>
      </c>
      <c r="B16" t="s">
        <v>97</v>
      </c>
      <c r="C16" t="s">
        <v>88</v>
      </c>
      <c r="D16">
        <v>2895000</v>
      </c>
      <c r="E16">
        <v>2177986</v>
      </c>
      <c r="F16">
        <v>984651</v>
      </c>
      <c r="G16">
        <v>1000</v>
      </c>
      <c r="H16">
        <v>10030</v>
      </c>
      <c r="I16">
        <v>1908</v>
      </c>
      <c r="J16">
        <v>13</v>
      </c>
      <c r="K16">
        <v>1921</v>
      </c>
      <c r="L16">
        <v>21682246.600000001</v>
      </c>
      <c r="M16">
        <v>664106</v>
      </c>
      <c r="N16">
        <v>22346352.600000001</v>
      </c>
      <c r="O16">
        <v>0</v>
      </c>
      <c r="P16">
        <v>0</v>
      </c>
      <c r="Q16">
        <v>22346352.600000001</v>
      </c>
      <c r="R16">
        <v>1000</v>
      </c>
      <c r="S16">
        <v>1921000</v>
      </c>
      <c r="T16">
        <v>1921000</v>
      </c>
      <c r="U16">
        <v>10030</v>
      </c>
      <c r="V16">
        <v>19267630</v>
      </c>
      <c r="W16">
        <v>17346630</v>
      </c>
      <c r="X16">
        <v>3078722.6</v>
      </c>
      <c r="Y16">
        <v>2743927599</v>
      </c>
      <c r="Z16">
        <v>1428385</v>
      </c>
      <c r="AA16">
        <v>2895000</v>
      </c>
      <c r="AB16">
        <v>5561295000</v>
      </c>
      <c r="AC16">
        <v>3.4541999999999998E-4</v>
      </c>
      <c r="AD16">
        <v>2817367401</v>
      </c>
      <c r="AE16">
        <v>973175.05</v>
      </c>
      <c r="AF16">
        <v>2177986</v>
      </c>
      <c r="AG16">
        <v>4183911106</v>
      </c>
      <c r="AH16">
        <v>4.1460300000000002E-3</v>
      </c>
      <c r="AI16">
        <v>1439983507</v>
      </c>
      <c r="AJ16">
        <v>5970214.8200000003</v>
      </c>
      <c r="AK16">
        <v>984651</v>
      </c>
      <c r="AL16">
        <v>1891514571</v>
      </c>
      <c r="AM16">
        <v>1.62765E-3</v>
      </c>
      <c r="AN16">
        <v>-852413028</v>
      </c>
      <c r="AO16">
        <v>-1387430.07</v>
      </c>
      <c r="AP16">
        <v>5555959.7999999998</v>
      </c>
      <c r="AQ16">
        <v>-8046</v>
      </c>
      <c r="AR16">
        <v>0</v>
      </c>
      <c r="AS16">
        <v>5547913.7999999998</v>
      </c>
      <c r="AT16">
        <v>0.24826932160000001</v>
      </c>
      <c r="AU16">
        <v>164877</v>
      </c>
      <c r="AV16">
        <v>105652</v>
      </c>
      <c r="AW16">
        <v>0.64079123900000001</v>
      </c>
      <c r="AX16">
        <v>8173615</v>
      </c>
      <c r="AY16">
        <v>160</v>
      </c>
      <c r="AZ16">
        <v>0</v>
      </c>
    </row>
    <row r="17" spans="1:52" x14ac:dyDescent="0.25">
      <c r="A17">
        <v>2884</v>
      </c>
      <c r="B17" t="s">
        <v>98</v>
      </c>
      <c r="C17" t="s">
        <v>88</v>
      </c>
      <c r="D17">
        <v>5790000</v>
      </c>
      <c r="E17">
        <v>4355973</v>
      </c>
      <c r="F17">
        <v>1969302</v>
      </c>
      <c r="G17">
        <v>1000</v>
      </c>
      <c r="H17">
        <v>10030</v>
      </c>
      <c r="I17">
        <v>1265</v>
      </c>
      <c r="J17">
        <v>27</v>
      </c>
      <c r="K17">
        <v>1292</v>
      </c>
      <c r="L17">
        <v>17827407.16</v>
      </c>
      <c r="M17">
        <v>1379297</v>
      </c>
      <c r="N17">
        <v>19206704.16</v>
      </c>
      <c r="O17">
        <v>0</v>
      </c>
      <c r="P17">
        <v>0</v>
      </c>
      <c r="Q17">
        <v>19206704.16</v>
      </c>
      <c r="R17">
        <v>1000</v>
      </c>
      <c r="S17">
        <v>1292000</v>
      </c>
      <c r="T17">
        <v>1292000</v>
      </c>
      <c r="U17">
        <v>10030</v>
      </c>
      <c r="V17">
        <v>12958760</v>
      </c>
      <c r="W17">
        <v>11666760</v>
      </c>
      <c r="X17">
        <v>6247944.1600000001</v>
      </c>
      <c r="Y17">
        <v>4301326899</v>
      </c>
      <c r="Z17">
        <v>3329200</v>
      </c>
      <c r="AA17">
        <v>5790000</v>
      </c>
      <c r="AB17">
        <v>7480680000</v>
      </c>
      <c r="AC17">
        <v>1.7270999999999999E-4</v>
      </c>
      <c r="AD17">
        <v>3179353101</v>
      </c>
      <c r="AE17">
        <v>549106.06999999995</v>
      </c>
      <c r="AF17">
        <v>4355973</v>
      </c>
      <c r="AG17">
        <v>5627917116</v>
      </c>
      <c r="AH17">
        <v>2.0730200000000001E-3</v>
      </c>
      <c r="AI17">
        <v>1326590217</v>
      </c>
      <c r="AJ17">
        <v>2750048.05</v>
      </c>
      <c r="AK17">
        <v>1969302</v>
      </c>
      <c r="AL17">
        <v>2544338184</v>
      </c>
      <c r="AM17">
        <v>2.4556299999999999E-3</v>
      </c>
      <c r="AN17">
        <v>-1756988715</v>
      </c>
      <c r="AO17">
        <v>-4314514.2</v>
      </c>
      <c r="AP17">
        <v>549106.06999999995</v>
      </c>
      <c r="AQ17">
        <v>0</v>
      </c>
      <c r="AR17">
        <v>890226.9</v>
      </c>
      <c r="AS17">
        <v>1439332.97</v>
      </c>
      <c r="AT17">
        <v>7.4939091999999999E-2</v>
      </c>
      <c r="AU17">
        <v>103363</v>
      </c>
      <c r="AV17">
        <v>66234</v>
      </c>
      <c r="AW17">
        <v>0.64079123900000001</v>
      </c>
      <c r="AX17">
        <v>8173615</v>
      </c>
      <c r="AY17">
        <v>160</v>
      </c>
      <c r="AZ17">
        <v>0</v>
      </c>
    </row>
    <row r="18" spans="1:52" x14ac:dyDescent="0.25">
      <c r="A18">
        <v>3087</v>
      </c>
      <c r="B18" t="s">
        <v>152</v>
      </c>
      <c r="C18" t="s">
        <v>88</v>
      </c>
      <c r="D18">
        <v>2895000</v>
      </c>
      <c r="E18">
        <v>2177986</v>
      </c>
      <c r="F18">
        <v>984651</v>
      </c>
      <c r="G18">
        <v>1000</v>
      </c>
      <c r="H18">
        <v>10030</v>
      </c>
      <c r="I18">
        <v>95</v>
      </c>
      <c r="J18">
        <v>2</v>
      </c>
      <c r="K18">
        <v>97</v>
      </c>
      <c r="L18">
        <v>1851824.62</v>
      </c>
      <c r="M18">
        <v>102170</v>
      </c>
      <c r="N18">
        <v>1953994.62</v>
      </c>
      <c r="O18">
        <v>0</v>
      </c>
      <c r="P18">
        <v>0</v>
      </c>
      <c r="Q18">
        <v>1953994.62</v>
      </c>
      <c r="R18">
        <v>1000</v>
      </c>
      <c r="S18">
        <v>97000</v>
      </c>
      <c r="T18">
        <v>97000</v>
      </c>
      <c r="U18">
        <v>10030</v>
      </c>
      <c r="V18">
        <v>972910</v>
      </c>
      <c r="W18">
        <v>875910</v>
      </c>
      <c r="X18">
        <v>981084.62</v>
      </c>
      <c r="Y18">
        <v>540669575</v>
      </c>
      <c r="Z18">
        <v>5573913</v>
      </c>
      <c r="AA18">
        <v>2895000</v>
      </c>
      <c r="AB18">
        <v>280815000</v>
      </c>
      <c r="AC18">
        <v>3.4541999999999998E-4</v>
      </c>
      <c r="AD18">
        <v>-259854575</v>
      </c>
      <c r="AE18">
        <v>0</v>
      </c>
      <c r="AF18">
        <v>2177986</v>
      </c>
      <c r="AG18">
        <v>211264642</v>
      </c>
      <c r="AH18">
        <v>4.1460300000000002E-3</v>
      </c>
      <c r="AI18">
        <v>-329404933</v>
      </c>
      <c r="AJ18">
        <v>-1365722.73</v>
      </c>
      <c r="AK18">
        <v>984651</v>
      </c>
      <c r="AL18">
        <v>95511147</v>
      </c>
      <c r="AM18">
        <v>1.027194E-2</v>
      </c>
      <c r="AN18">
        <v>-445158428</v>
      </c>
      <c r="AO18">
        <v>-4572640.66</v>
      </c>
      <c r="AP18">
        <v>0</v>
      </c>
      <c r="AQ18">
        <v>0</v>
      </c>
      <c r="AR18">
        <v>2943.36</v>
      </c>
      <c r="AS18">
        <v>2943.36</v>
      </c>
      <c r="AT18">
        <v>1.5063296E-3</v>
      </c>
      <c r="AU18">
        <v>154</v>
      </c>
      <c r="AV18">
        <v>99</v>
      </c>
      <c r="AW18">
        <v>0.64079123900000001</v>
      </c>
      <c r="AX18">
        <v>8173615</v>
      </c>
      <c r="AY18">
        <v>160</v>
      </c>
      <c r="AZ18">
        <v>0</v>
      </c>
    </row>
    <row r="19" spans="1:52" x14ac:dyDescent="0.25">
      <c r="A19">
        <v>3941</v>
      </c>
      <c r="B19" t="s">
        <v>167</v>
      </c>
      <c r="C19" t="s">
        <v>164</v>
      </c>
      <c r="D19">
        <v>1930000</v>
      </c>
      <c r="E19">
        <v>1451991</v>
      </c>
      <c r="F19">
        <v>656434</v>
      </c>
      <c r="G19">
        <v>1000</v>
      </c>
      <c r="H19">
        <v>10030</v>
      </c>
      <c r="I19">
        <v>1171</v>
      </c>
      <c r="J19">
        <v>15</v>
      </c>
      <c r="K19">
        <v>1186</v>
      </c>
      <c r="L19">
        <v>12530673.52</v>
      </c>
      <c r="M19">
        <v>522710</v>
      </c>
      <c r="N19">
        <v>13053383.52</v>
      </c>
      <c r="O19">
        <v>0</v>
      </c>
      <c r="P19">
        <v>0</v>
      </c>
      <c r="Q19">
        <v>13053383.52</v>
      </c>
      <c r="R19">
        <v>1000</v>
      </c>
      <c r="S19">
        <v>1186000</v>
      </c>
      <c r="T19">
        <v>1186000</v>
      </c>
      <c r="U19">
        <v>10030</v>
      </c>
      <c r="V19">
        <v>11895580</v>
      </c>
      <c r="W19">
        <v>10709580</v>
      </c>
      <c r="X19">
        <v>1157803.52</v>
      </c>
      <c r="Y19">
        <v>777309366</v>
      </c>
      <c r="Z19">
        <v>655404</v>
      </c>
      <c r="AA19">
        <v>1930000</v>
      </c>
      <c r="AB19">
        <v>2288980000</v>
      </c>
      <c r="AC19">
        <v>5.1813E-4</v>
      </c>
      <c r="AD19">
        <v>1511670634</v>
      </c>
      <c r="AE19">
        <v>783241.91</v>
      </c>
      <c r="AF19">
        <v>1451991</v>
      </c>
      <c r="AG19">
        <v>1722061326</v>
      </c>
      <c r="AH19">
        <v>6.2190500000000003E-3</v>
      </c>
      <c r="AI19">
        <v>944751960</v>
      </c>
      <c r="AJ19">
        <v>5875459.6799999997</v>
      </c>
      <c r="AK19">
        <v>656434</v>
      </c>
      <c r="AL19">
        <v>778530724</v>
      </c>
      <c r="AM19">
        <v>1.48716E-3</v>
      </c>
      <c r="AN19">
        <v>1221358</v>
      </c>
      <c r="AO19">
        <v>1816.35</v>
      </c>
      <c r="AP19">
        <v>6660517.9400000004</v>
      </c>
      <c r="AQ19">
        <v>2059</v>
      </c>
      <c r="AR19">
        <v>0</v>
      </c>
      <c r="AS19">
        <v>6662576.9400000004</v>
      </c>
      <c r="AT19">
        <v>0.51040995840000003</v>
      </c>
      <c r="AU19">
        <v>266796</v>
      </c>
      <c r="AV19">
        <v>170961</v>
      </c>
      <c r="AW19">
        <v>0.64079123900000001</v>
      </c>
      <c r="AX19">
        <v>1777215</v>
      </c>
      <c r="AY19">
        <v>51</v>
      </c>
      <c r="AZ19">
        <v>15</v>
      </c>
    </row>
    <row r="20" spans="1:52" x14ac:dyDescent="0.25">
      <c r="A20">
        <v>4613</v>
      </c>
      <c r="B20" t="s">
        <v>99</v>
      </c>
      <c r="C20" t="s">
        <v>86</v>
      </c>
      <c r="D20">
        <v>1930000</v>
      </c>
      <c r="E20">
        <v>1451991</v>
      </c>
      <c r="F20">
        <v>656434</v>
      </c>
      <c r="G20">
        <v>1000</v>
      </c>
      <c r="H20">
        <v>10030</v>
      </c>
      <c r="I20">
        <v>4123</v>
      </c>
      <c r="J20">
        <v>6</v>
      </c>
      <c r="K20">
        <v>4129</v>
      </c>
      <c r="L20">
        <v>39635175.189999998</v>
      </c>
      <c r="M20">
        <v>137449</v>
      </c>
      <c r="N20">
        <v>39772624.189999998</v>
      </c>
      <c r="O20">
        <v>0</v>
      </c>
      <c r="P20">
        <v>0</v>
      </c>
      <c r="Q20">
        <v>39772624.189999998</v>
      </c>
      <c r="R20">
        <v>1000</v>
      </c>
      <c r="S20">
        <v>4129000</v>
      </c>
      <c r="T20">
        <v>4129000</v>
      </c>
      <c r="U20">
        <v>10030</v>
      </c>
      <c r="V20">
        <v>41413870</v>
      </c>
      <c r="W20">
        <v>35643624.189999998</v>
      </c>
      <c r="X20">
        <v>0</v>
      </c>
      <c r="Y20">
        <v>1932320183</v>
      </c>
      <c r="Z20">
        <v>467987</v>
      </c>
      <c r="AA20">
        <v>1930000</v>
      </c>
      <c r="AB20">
        <v>7968970000</v>
      </c>
      <c r="AC20">
        <v>5.1813E-4</v>
      </c>
      <c r="AD20">
        <v>6036649817</v>
      </c>
      <c r="AE20">
        <v>3127769.37</v>
      </c>
      <c r="AF20">
        <v>1451991</v>
      </c>
      <c r="AG20">
        <v>5995270839</v>
      </c>
      <c r="AH20">
        <v>5.9452899999999998E-3</v>
      </c>
      <c r="AI20">
        <v>4062950656</v>
      </c>
      <c r="AJ20">
        <v>24155419.91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27283189.280000001</v>
      </c>
      <c r="AQ20">
        <v>6181</v>
      </c>
      <c r="AR20">
        <v>0</v>
      </c>
      <c r="AS20">
        <v>27289370.280000001</v>
      </c>
      <c r="AT20">
        <v>0.68613451680000004</v>
      </c>
      <c r="AU20">
        <v>94309</v>
      </c>
      <c r="AV20">
        <v>60432</v>
      </c>
      <c r="AW20">
        <v>0.64079123900000001</v>
      </c>
      <c r="AX20">
        <v>4696162</v>
      </c>
      <c r="AY20">
        <v>205</v>
      </c>
      <c r="AZ20">
        <v>0</v>
      </c>
    </row>
    <row r="21" spans="1:52" x14ac:dyDescent="0.25">
      <c r="A21">
        <v>5258</v>
      </c>
      <c r="B21" t="s">
        <v>100</v>
      </c>
      <c r="C21" t="s">
        <v>88</v>
      </c>
      <c r="D21">
        <v>2895000</v>
      </c>
      <c r="E21">
        <v>2177986</v>
      </c>
      <c r="F21">
        <v>984651</v>
      </c>
      <c r="G21">
        <v>1000</v>
      </c>
      <c r="H21">
        <v>10030</v>
      </c>
      <c r="I21">
        <v>239</v>
      </c>
      <c r="J21">
        <v>4</v>
      </c>
      <c r="K21">
        <v>243</v>
      </c>
      <c r="L21">
        <v>3287828.95</v>
      </c>
      <c r="M21">
        <v>204340</v>
      </c>
      <c r="N21">
        <v>3492168.95</v>
      </c>
      <c r="O21">
        <v>0</v>
      </c>
      <c r="P21">
        <v>0</v>
      </c>
      <c r="Q21">
        <v>3492168.95</v>
      </c>
      <c r="R21">
        <v>1000</v>
      </c>
      <c r="S21">
        <v>243000</v>
      </c>
      <c r="T21">
        <v>243000</v>
      </c>
      <c r="U21">
        <v>10030</v>
      </c>
      <c r="V21">
        <v>2437290</v>
      </c>
      <c r="W21">
        <v>2194290</v>
      </c>
      <c r="X21">
        <v>1054878.95</v>
      </c>
      <c r="Y21">
        <v>123742664</v>
      </c>
      <c r="Z21">
        <v>509229</v>
      </c>
      <c r="AA21">
        <v>2895000</v>
      </c>
      <c r="AB21">
        <v>703485000</v>
      </c>
      <c r="AC21">
        <v>3.4541999999999998E-4</v>
      </c>
      <c r="AD21">
        <v>579742336</v>
      </c>
      <c r="AE21">
        <v>200254.6</v>
      </c>
      <c r="AF21">
        <v>2177986</v>
      </c>
      <c r="AG21">
        <v>529250598</v>
      </c>
      <c r="AH21">
        <v>4.1460300000000002E-3</v>
      </c>
      <c r="AI21">
        <v>405507934</v>
      </c>
      <c r="AJ21">
        <v>1681248.06</v>
      </c>
      <c r="AK21">
        <v>984651</v>
      </c>
      <c r="AL21">
        <v>239270193</v>
      </c>
      <c r="AM21">
        <v>4.4087400000000004E-3</v>
      </c>
      <c r="AN21">
        <v>115527529</v>
      </c>
      <c r="AO21">
        <v>509330.84</v>
      </c>
      <c r="AP21">
        <v>2390833.5</v>
      </c>
      <c r="AQ21">
        <v>226</v>
      </c>
      <c r="AR21">
        <v>0</v>
      </c>
      <c r="AS21">
        <v>2391059.5</v>
      </c>
      <c r="AT21">
        <v>0.68469181599999995</v>
      </c>
      <c r="AU21">
        <v>139910</v>
      </c>
      <c r="AV21">
        <v>89653</v>
      </c>
      <c r="AW21">
        <v>0.64079123900000001</v>
      </c>
      <c r="AX21">
        <v>8173615</v>
      </c>
      <c r="AY21">
        <v>160</v>
      </c>
      <c r="AZ21">
        <v>0</v>
      </c>
    </row>
    <row r="22" spans="1:52" x14ac:dyDescent="0.25">
      <c r="A22">
        <v>6022</v>
      </c>
      <c r="B22" t="s">
        <v>101</v>
      </c>
      <c r="C22" t="s">
        <v>88</v>
      </c>
      <c r="D22">
        <v>2895000</v>
      </c>
      <c r="E22">
        <v>2177986</v>
      </c>
      <c r="F22">
        <v>984651</v>
      </c>
      <c r="G22">
        <v>1000</v>
      </c>
      <c r="H22">
        <v>10030</v>
      </c>
      <c r="I22">
        <v>425</v>
      </c>
      <c r="J22">
        <v>3</v>
      </c>
      <c r="K22">
        <v>428</v>
      </c>
      <c r="L22">
        <v>5353861.1500000004</v>
      </c>
      <c r="M22">
        <v>153255</v>
      </c>
      <c r="N22">
        <v>5507116.1500000004</v>
      </c>
      <c r="O22">
        <v>0</v>
      </c>
      <c r="P22">
        <v>0</v>
      </c>
      <c r="Q22">
        <v>5507116.1500000004</v>
      </c>
      <c r="R22">
        <v>1000</v>
      </c>
      <c r="S22">
        <v>428000</v>
      </c>
      <c r="T22">
        <v>428000</v>
      </c>
      <c r="U22">
        <v>10030</v>
      </c>
      <c r="V22">
        <v>4292840</v>
      </c>
      <c r="W22">
        <v>3864840</v>
      </c>
      <c r="X22">
        <v>1214276.1499999999</v>
      </c>
      <c r="Y22">
        <v>411644151</v>
      </c>
      <c r="Z22">
        <v>961785</v>
      </c>
      <c r="AA22">
        <v>2895000</v>
      </c>
      <c r="AB22">
        <v>1239060000</v>
      </c>
      <c r="AC22">
        <v>3.4541999999999998E-4</v>
      </c>
      <c r="AD22">
        <v>827415849</v>
      </c>
      <c r="AE22">
        <v>285805.98</v>
      </c>
      <c r="AF22">
        <v>2177986</v>
      </c>
      <c r="AG22">
        <v>932178008</v>
      </c>
      <c r="AH22">
        <v>4.1460300000000002E-3</v>
      </c>
      <c r="AI22">
        <v>520533857</v>
      </c>
      <c r="AJ22">
        <v>2158148.9900000002</v>
      </c>
      <c r="AK22">
        <v>984651</v>
      </c>
      <c r="AL22">
        <v>421430628</v>
      </c>
      <c r="AM22">
        <v>2.8813200000000001E-3</v>
      </c>
      <c r="AN22">
        <v>9786477</v>
      </c>
      <c r="AO22">
        <v>28197.97</v>
      </c>
      <c r="AP22">
        <v>2472152.94</v>
      </c>
      <c r="AQ22">
        <v>0</v>
      </c>
      <c r="AR22">
        <v>0</v>
      </c>
      <c r="AS22">
        <v>2472152.94</v>
      </c>
      <c r="AT22">
        <v>0.4489015435</v>
      </c>
      <c r="AU22">
        <v>68796</v>
      </c>
      <c r="AV22">
        <v>44084</v>
      </c>
      <c r="AW22">
        <v>0.64079123900000001</v>
      </c>
      <c r="AX22">
        <v>8173615</v>
      </c>
      <c r="AY22">
        <v>160</v>
      </c>
      <c r="AZ22">
        <v>0</v>
      </c>
    </row>
    <row r="23" spans="1:52" x14ac:dyDescent="0.25">
      <c r="A23">
        <v>6328</v>
      </c>
      <c r="B23" t="s">
        <v>102</v>
      </c>
      <c r="C23" t="s">
        <v>86</v>
      </c>
      <c r="D23">
        <v>1930000</v>
      </c>
      <c r="E23">
        <v>1451991</v>
      </c>
      <c r="F23">
        <v>656434</v>
      </c>
      <c r="G23">
        <v>1000</v>
      </c>
      <c r="H23">
        <v>10030</v>
      </c>
      <c r="I23">
        <v>3868</v>
      </c>
      <c r="J23">
        <v>50</v>
      </c>
      <c r="K23">
        <v>3918</v>
      </c>
      <c r="L23">
        <v>38357471.82</v>
      </c>
      <c r="M23">
        <v>1145405</v>
      </c>
      <c r="N23">
        <v>39502876.82</v>
      </c>
      <c r="O23">
        <v>0</v>
      </c>
      <c r="P23">
        <v>0</v>
      </c>
      <c r="Q23">
        <v>39502876.82</v>
      </c>
      <c r="R23">
        <v>1000</v>
      </c>
      <c r="S23">
        <v>3918000</v>
      </c>
      <c r="T23">
        <v>3918000</v>
      </c>
      <c r="U23">
        <v>10030</v>
      </c>
      <c r="V23">
        <v>39297540</v>
      </c>
      <c r="W23">
        <v>35379540</v>
      </c>
      <c r="X23">
        <v>205336.82</v>
      </c>
      <c r="Y23">
        <v>2190550170</v>
      </c>
      <c r="Z23">
        <v>559099</v>
      </c>
      <c r="AA23">
        <v>1930000</v>
      </c>
      <c r="AB23">
        <v>7561740000</v>
      </c>
      <c r="AC23">
        <v>5.1813E-4</v>
      </c>
      <c r="AD23">
        <v>5371189830</v>
      </c>
      <c r="AE23">
        <v>2782974.59</v>
      </c>
      <c r="AF23">
        <v>1451991</v>
      </c>
      <c r="AG23">
        <v>5688900738</v>
      </c>
      <c r="AH23">
        <v>6.2190500000000003E-3</v>
      </c>
      <c r="AI23">
        <v>3498350568</v>
      </c>
      <c r="AJ23">
        <v>21756417.100000001</v>
      </c>
      <c r="AK23">
        <v>656434</v>
      </c>
      <c r="AL23">
        <v>2571908412</v>
      </c>
      <c r="AM23">
        <v>7.9839999999999995E-5</v>
      </c>
      <c r="AN23">
        <v>381358242</v>
      </c>
      <c r="AO23">
        <v>30447.64</v>
      </c>
      <c r="AP23">
        <v>24569839.329999998</v>
      </c>
      <c r="AQ23">
        <v>5754</v>
      </c>
      <c r="AR23">
        <v>0</v>
      </c>
      <c r="AS23">
        <v>24575593.329999998</v>
      </c>
      <c r="AT23">
        <v>0.6221216101</v>
      </c>
      <c r="AU23">
        <v>712581</v>
      </c>
      <c r="AV23">
        <v>456616</v>
      </c>
      <c r="AW23">
        <v>0.64079123900000001</v>
      </c>
      <c r="AX23">
        <v>4696162</v>
      </c>
      <c r="AY23">
        <v>205</v>
      </c>
      <c r="AZ23">
        <v>5</v>
      </c>
    </row>
    <row r="24" spans="1:52" x14ac:dyDescent="0.25">
      <c r="A24">
        <v>6461</v>
      </c>
      <c r="B24" t="s">
        <v>103</v>
      </c>
      <c r="C24" t="s">
        <v>88</v>
      </c>
      <c r="D24">
        <v>1930000</v>
      </c>
      <c r="E24">
        <v>1451991</v>
      </c>
      <c r="F24">
        <v>656434</v>
      </c>
      <c r="G24">
        <v>1000</v>
      </c>
      <c r="H24">
        <v>10030</v>
      </c>
      <c r="I24">
        <v>2071</v>
      </c>
      <c r="J24">
        <v>22</v>
      </c>
      <c r="K24">
        <v>2093</v>
      </c>
      <c r="L24">
        <v>24073912.16</v>
      </c>
      <c r="M24">
        <v>1123872</v>
      </c>
      <c r="N24">
        <v>25197784.16</v>
      </c>
      <c r="O24">
        <v>0</v>
      </c>
      <c r="P24">
        <v>0</v>
      </c>
      <c r="Q24">
        <v>25197784.16</v>
      </c>
      <c r="R24">
        <v>1000</v>
      </c>
      <c r="S24">
        <v>2093000</v>
      </c>
      <c r="T24">
        <v>2093000</v>
      </c>
      <c r="U24">
        <v>10030</v>
      </c>
      <c r="V24">
        <v>20992790</v>
      </c>
      <c r="W24">
        <v>18899790</v>
      </c>
      <c r="X24">
        <v>4204994.16</v>
      </c>
      <c r="Y24">
        <v>1464857867</v>
      </c>
      <c r="Z24">
        <v>699884</v>
      </c>
      <c r="AA24">
        <v>1930000</v>
      </c>
      <c r="AB24">
        <v>4039490000</v>
      </c>
      <c r="AC24">
        <v>5.1813E-4</v>
      </c>
      <c r="AD24">
        <v>2574632133</v>
      </c>
      <c r="AE24">
        <v>1333994.1499999999</v>
      </c>
      <c r="AF24">
        <v>1451991</v>
      </c>
      <c r="AG24">
        <v>3039017163</v>
      </c>
      <c r="AH24">
        <v>6.2190500000000003E-3</v>
      </c>
      <c r="AI24">
        <v>1574159296</v>
      </c>
      <c r="AJ24">
        <v>9789775.3699999992</v>
      </c>
      <c r="AK24">
        <v>656434</v>
      </c>
      <c r="AL24">
        <v>1373916362</v>
      </c>
      <c r="AM24">
        <v>3.0605900000000002E-3</v>
      </c>
      <c r="AN24">
        <v>-90941505</v>
      </c>
      <c r="AO24">
        <v>-278334.65999999997</v>
      </c>
      <c r="AP24">
        <v>10845434.859999999</v>
      </c>
      <c r="AQ24">
        <v>3961</v>
      </c>
      <c r="AR24">
        <v>0</v>
      </c>
      <c r="AS24">
        <v>10849395.859999999</v>
      </c>
      <c r="AT24">
        <v>0.43056944180000001</v>
      </c>
      <c r="AU24">
        <v>483905</v>
      </c>
      <c r="AV24">
        <v>310082</v>
      </c>
      <c r="AW24">
        <v>0.64079123900000001</v>
      </c>
      <c r="AX24">
        <v>8173615</v>
      </c>
      <c r="AY24">
        <v>160</v>
      </c>
      <c r="AZ24">
        <v>0</v>
      </c>
    </row>
    <row r="25" spans="1:52" x14ac:dyDescent="0.25">
      <c r="A25">
        <v>6482</v>
      </c>
      <c r="B25" t="s">
        <v>104</v>
      </c>
      <c r="C25" t="s">
        <v>88</v>
      </c>
      <c r="D25">
        <v>1930000</v>
      </c>
      <c r="E25">
        <v>1451991</v>
      </c>
      <c r="F25">
        <v>656434</v>
      </c>
      <c r="G25">
        <v>1000</v>
      </c>
      <c r="H25">
        <v>10030</v>
      </c>
      <c r="I25">
        <v>609</v>
      </c>
      <c r="J25">
        <v>3</v>
      </c>
      <c r="K25">
        <v>612</v>
      </c>
      <c r="L25">
        <v>8691257.75</v>
      </c>
      <c r="M25">
        <v>153255</v>
      </c>
      <c r="N25">
        <v>8844512.75</v>
      </c>
      <c r="O25">
        <v>0</v>
      </c>
      <c r="P25">
        <v>0</v>
      </c>
      <c r="Q25">
        <v>8844512.75</v>
      </c>
      <c r="R25">
        <v>1000</v>
      </c>
      <c r="S25">
        <v>612000</v>
      </c>
      <c r="T25">
        <v>612000</v>
      </c>
      <c r="U25">
        <v>10030</v>
      </c>
      <c r="V25">
        <v>6138360</v>
      </c>
      <c r="W25">
        <v>5526360</v>
      </c>
      <c r="X25">
        <v>2706152.75</v>
      </c>
      <c r="Y25">
        <v>1143921864</v>
      </c>
      <c r="Z25">
        <v>1869153</v>
      </c>
      <c r="AA25">
        <v>1930000</v>
      </c>
      <c r="AB25">
        <v>1181160000</v>
      </c>
      <c r="AC25">
        <v>5.1813E-4</v>
      </c>
      <c r="AD25">
        <v>37238136</v>
      </c>
      <c r="AE25">
        <v>19294.2</v>
      </c>
      <c r="AF25">
        <v>1451991</v>
      </c>
      <c r="AG25">
        <v>888618492</v>
      </c>
      <c r="AH25">
        <v>6.2190500000000003E-3</v>
      </c>
      <c r="AI25">
        <v>-255303372</v>
      </c>
      <c r="AJ25">
        <v>-1587744.44</v>
      </c>
      <c r="AK25">
        <v>656434</v>
      </c>
      <c r="AL25">
        <v>401737608</v>
      </c>
      <c r="AM25">
        <v>6.73612E-3</v>
      </c>
      <c r="AN25">
        <v>-742184256</v>
      </c>
      <c r="AO25">
        <v>-4999442.21</v>
      </c>
      <c r="AP25">
        <v>19294.2</v>
      </c>
      <c r="AQ25">
        <v>0</v>
      </c>
      <c r="AR25">
        <v>19921.349999999999</v>
      </c>
      <c r="AS25">
        <v>39215.550000000003</v>
      </c>
      <c r="AT25">
        <v>4.4338846999999997E-3</v>
      </c>
      <c r="AU25">
        <v>680</v>
      </c>
      <c r="AV25">
        <v>436</v>
      </c>
      <c r="AW25">
        <v>0.64079123900000001</v>
      </c>
      <c r="AX25">
        <v>8173615</v>
      </c>
      <c r="AY25">
        <v>160</v>
      </c>
      <c r="AZ25">
        <v>0</v>
      </c>
    </row>
    <row r="26" spans="1:52" x14ac:dyDescent="0.25">
      <c r="A26">
        <v>6734</v>
      </c>
      <c r="B26" t="s">
        <v>105</v>
      </c>
      <c r="C26" t="s">
        <v>86</v>
      </c>
      <c r="D26">
        <v>1930000</v>
      </c>
      <c r="E26">
        <v>1451991</v>
      </c>
      <c r="F26">
        <v>656434</v>
      </c>
      <c r="G26">
        <v>1000</v>
      </c>
      <c r="H26">
        <v>10030</v>
      </c>
      <c r="I26">
        <v>1387</v>
      </c>
      <c r="J26">
        <v>18</v>
      </c>
      <c r="K26">
        <v>1405</v>
      </c>
      <c r="L26">
        <v>13678561.83</v>
      </c>
      <c r="M26">
        <v>412346</v>
      </c>
      <c r="N26">
        <v>14090907.83</v>
      </c>
      <c r="O26">
        <v>0</v>
      </c>
      <c r="P26">
        <v>0</v>
      </c>
      <c r="Q26">
        <v>14090907.83</v>
      </c>
      <c r="R26">
        <v>1000</v>
      </c>
      <c r="S26">
        <v>1405000</v>
      </c>
      <c r="T26">
        <v>1405000</v>
      </c>
      <c r="U26">
        <v>10030</v>
      </c>
      <c r="V26">
        <v>14092150</v>
      </c>
      <c r="W26">
        <v>12685907.83</v>
      </c>
      <c r="X26">
        <v>0</v>
      </c>
      <c r="Y26">
        <v>749960769</v>
      </c>
      <c r="Z26">
        <v>533780</v>
      </c>
      <c r="AA26">
        <v>1930000</v>
      </c>
      <c r="AB26">
        <v>2711650000</v>
      </c>
      <c r="AC26">
        <v>5.1813E-4</v>
      </c>
      <c r="AD26">
        <v>1961689231</v>
      </c>
      <c r="AE26">
        <v>1016410.04</v>
      </c>
      <c r="AF26">
        <v>1451991</v>
      </c>
      <c r="AG26">
        <v>2040047355</v>
      </c>
      <c r="AH26">
        <v>6.2184400000000004E-3</v>
      </c>
      <c r="AI26">
        <v>1290086586</v>
      </c>
      <c r="AJ26">
        <v>8022326.0300000003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9038736.0700000003</v>
      </c>
      <c r="AQ26">
        <v>1948</v>
      </c>
      <c r="AR26">
        <v>0</v>
      </c>
      <c r="AS26">
        <v>9040684.0700000003</v>
      </c>
      <c r="AT26">
        <v>0.64159699140000004</v>
      </c>
      <c r="AU26">
        <v>264560</v>
      </c>
      <c r="AV26">
        <v>169528</v>
      </c>
      <c r="AW26">
        <v>0.64079123900000001</v>
      </c>
      <c r="AX26">
        <v>4696162</v>
      </c>
      <c r="AY26">
        <v>205</v>
      </c>
      <c r="AZ26">
        <v>3</v>
      </c>
    </row>
    <row r="28" spans="1:52" x14ac:dyDescent="0.25">
      <c r="J28" s="74">
        <f>SUM(J3:J26)</f>
        <v>416</v>
      </c>
    </row>
    <row r="29" spans="1:52" x14ac:dyDescent="0.25">
      <c r="A29"/>
    </row>
  </sheetData>
  <sheetProtection selectLockedCells="1"/>
  <sortState xmlns:xlrd2="http://schemas.microsoft.com/office/spreadsheetml/2017/richdata2" ref="A3:AW22">
    <sortCondition ref="B3:B22"/>
  </sortState>
  <printOptions headings="1" gridLines="1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CCDEB SUMMARY TOTALS</vt:lpstr>
      <vt:lpstr>2020-21 AID BY DISTRICT</vt:lpstr>
      <vt:lpstr>WORK_CCDEB_DATA</vt:lpstr>
      <vt:lpstr>'2020-21 AID BY DISTRICT'!Print_Area</vt:lpstr>
      <vt:lpstr>'CCDEB SUMMARY TOTALS'!Print_Area</vt:lpstr>
      <vt:lpstr>WRITE_CCDEB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CCDEB Final Aid</dc:title>
  <dc:subject>09-10 CCDEB Aid</dc:subject>
  <dc:creator>Department of Public Instruction</dc:creator>
  <cp:keywords>CCDEB Aid</cp:keywords>
  <dc:description>This is the final computation of 09-10 CCDEB aid.</dc:description>
  <cp:lastModifiedBy>Bush, Daniel P.   DPI</cp:lastModifiedBy>
  <cp:lastPrinted>2021-04-22T12:38:57Z</cp:lastPrinted>
  <dcterms:created xsi:type="dcterms:W3CDTF">2010-04-21T18:45:52Z</dcterms:created>
  <dcterms:modified xsi:type="dcterms:W3CDTF">2021-06-11T13:38:24Z</dcterms:modified>
  <cp:category>school finance</cp:category>
</cp:coreProperties>
</file>